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55" windowWidth="15480" windowHeight="11130" tabRatio="836" firstSheet="2" activeTab="2"/>
  </bookViews>
  <sheets>
    <sheet name="PJ Summary Table" sheetId="6" state="hidden" r:id="rId1"/>
    <sheet name="PJ Unit Costs-earned" sheetId="7" state="hidden" r:id="rId2"/>
    <sheet name="Exh JRS-13" sheetId="53" r:id="rId3"/>
    <sheet name="Results (from JAM)" sheetId="46" r:id="rId4"/>
    <sheet name="Unit Costs-target (from COS)" sheetId="47" r:id="rId5"/>
    <sheet name="Distribution Summary (from COS)" sheetId="48" r:id="rId6"/>
    <sheet name="G+T+D+R+M (from COS)" sheetId="49" r:id="rId7"/>
    <sheet name="PJ Class Summary" sheetId="9" state="hidden" r:id="rId8"/>
    <sheet name="PJ Function Summary" sheetId="10" state="hidden" r:id="rId9"/>
  </sheets>
  <definedNames>
    <definedName name="_Fill" localSheetId="5" hidden="1">#REF!</definedName>
    <definedName name="_Fill" localSheetId="6" hidden="1">#REF!</definedName>
    <definedName name="_Fill" localSheetId="4" hidden="1">#REF!</definedName>
    <definedName name="_Fill" hidden="1">#REF!</definedName>
    <definedName name="_Key1" localSheetId="5" hidden="1">#REF!</definedName>
    <definedName name="_Key1" localSheetId="6" hidden="1">#REF!</definedName>
    <definedName name="_Key1" localSheetId="4" hidden="1">#REF!</definedName>
    <definedName name="_Key1" hidden="1">#REF!</definedName>
    <definedName name="_Key2" localSheetId="5" hidden="1">#REF!</definedName>
    <definedName name="_Key2" localSheetId="6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5" hidden="1">#REF!</definedName>
    <definedName name="_Sort" localSheetId="6" hidden="1">#REF!</definedName>
    <definedName name="_Sort" localSheetId="4" hidden="1">#REF!</definedName>
    <definedName name="_Sort" hidden="1">#REF!</definedName>
    <definedName name="_xlnm.Print_Area" localSheetId="5">'Distribution Summary (from COS)'!$A$1:$L$68</definedName>
    <definedName name="_xlnm.Print_Area" localSheetId="6">'G+T+D+R+M (from COS)'!$A$1:$O$1357</definedName>
    <definedName name="_xlnm.Print_Area" localSheetId="7">'PJ Class Summary'!$A$1:$L$85</definedName>
    <definedName name="_xlnm.Print_Area" localSheetId="8">'PJ Function Summary'!$A$1:$P$68</definedName>
    <definedName name="_xlnm.Print_Area" localSheetId="1">'PJ Unit Costs-earned'!$A$1:$L$108</definedName>
    <definedName name="_xlnm.Print_Area" localSheetId="3">'Results (from JAM)'!$A$143:$F$172</definedName>
    <definedName name="_xlnm.Print_Area" localSheetId="4">'Unit Costs-target (from COS)'!$A$1:$J$151</definedName>
    <definedName name="_xlnm.Print_Titles" localSheetId="6">'G+T+D+R+M (from COS)'!$1:$1</definedName>
    <definedName name="_xlnm.Print_Titles" localSheetId="1">'PJ Unit Costs-earned'!$2:$11</definedName>
    <definedName name="_xlnm.Print_Titles" localSheetId="4">'Unit Costs-target (from COS)'!$2:$11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</definedNames>
  <calcPr calcId="145621" calcMode="manual" iterate="1"/>
</workbook>
</file>

<file path=xl/calcChain.xml><?xml version="1.0" encoding="utf-8"?>
<calcChain xmlns="http://schemas.openxmlformats.org/spreadsheetml/2006/main">
  <c r="C32" i="53"/>
  <c r="C31"/>
  <c r="C30"/>
  <c r="C28"/>
  <c r="C27"/>
  <c r="C26"/>
  <c r="C25"/>
  <c r="B21"/>
  <c r="C15"/>
  <c r="C11"/>
  <c r="R1347" i="49" l="1"/>
  <c r="R1321"/>
  <c r="R1281"/>
  <c r="R1224"/>
  <c r="R1204"/>
  <c r="R1196"/>
  <c r="F1155"/>
  <c r="R1112"/>
  <c r="R1052"/>
  <c r="R1032"/>
  <c r="R1023"/>
  <c r="R1014"/>
  <c r="R1009"/>
  <c r="R994"/>
  <c r="R944"/>
  <c r="R926"/>
  <c r="R850"/>
  <c r="R701"/>
  <c r="R691"/>
  <c r="R644"/>
  <c r="R586"/>
  <c r="R580"/>
  <c r="E572"/>
  <c r="E568"/>
  <c r="E564"/>
  <c r="R554"/>
  <c r="R516"/>
  <c r="R504"/>
  <c r="R490"/>
  <c r="R446"/>
  <c r="R433"/>
  <c r="Q346"/>
  <c r="P346"/>
  <c r="M346"/>
  <c r="L346"/>
  <c r="K346"/>
  <c r="I346"/>
  <c r="H346"/>
  <c r="Q341"/>
  <c r="O341"/>
  <c r="N341"/>
  <c r="K341"/>
  <c r="J341"/>
  <c r="R313"/>
  <c r="R281"/>
  <c r="R269"/>
  <c r="R262"/>
  <c r="R250"/>
  <c r="R230"/>
  <c r="O231"/>
  <c r="K231"/>
  <c r="Q227"/>
  <c r="P227"/>
  <c r="O227"/>
  <c r="N227"/>
  <c r="M227"/>
  <c r="L227"/>
  <c r="K227"/>
  <c r="I227"/>
  <c r="H227"/>
  <c r="P223"/>
  <c r="N223"/>
  <c r="J223"/>
  <c r="H223"/>
  <c r="O218"/>
  <c r="K218"/>
  <c r="H137"/>
  <c r="R137" s="1"/>
  <c r="H135"/>
  <c r="R135" s="1"/>
  <c r="Q131"/>
  <c r="Q141" s="1"/>
  <c r="Q159" s="1"/>
  <c r="Q186" s="1"/>
  <c r="Q14" s="1"/>
  <c r="P131"/>
  <c r="P141" s="1"/>
  <c r="P159" s="1"/>
  <c r="P186" s="1"/>
  <c r="P14" s="1"/>
  <c r="O131"/>
  <c r="Q102"/>
  <c r="P102"/>
  <c r="P105"/>
  <c r="A64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H53"/>
  <c r="R53" s="1"/>
  <c r="H38"/>
  <c r="R38" s="1"/>
  <c r="H25"/>
  <c r="R25" s="1"/>
  <c r="H21"/>
  <c r="R21" s="1"/>
  <c r="H17"/>
  <c r="N406" i="48"/>
  <c r="M406"/>
  <c r="L406"/>
  <c r="K406"/>
  <c r="J406"/>
  <c r="I406"/>
  <c r="H406"/>
  <c r="G406"/>
  <c r="F406"/>
  <c r="N392"/>
  <c r="M392"/>
  <c r="L392"/>
  <c r="K392"/>
  <c r="J392"/>
  <c r="I392"/>
  <c r="H392"/>
  <c r="G392"/>
  <c r="F392"/>
  <c r="C12" i="53" s="1"/>
  <c r="C13" s="1"/>
  <c r="N381" i="48"/>
  <c r="M381"/>
  <c r="M394" s="1"/>
  <c r="L381"/>
  <c r="K381"/>
  <c r="J381"/>
  <c r="I381"/>
  <c r="I394" s="1"/>
  <c r="H381"/>
  <c r="G381"/>
  <c r="F381"/>
  <c r="N365"/>
  <c r="N398" s="1"/>
  <c r="M365"/>
  <c r="M398" s="1"/>
  <c r="L365"/>
  <c r="L398" s="1"/>
  <c r="K365"/>
  <c r="K398" s="1"/>
  <c r="J365"/>
  <c r="J398" s="1"/>
  <c r="I365"/>
  <c r="I398" s="1"/>
  <c r="H365"/>
  <c r="H398" s="1"/>
  <c r="G365"/>
  <c r="G398" s="1"/>
  <c r="F365"/>
  <c r="F398" s="1"/>
  <c r="A354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N338"/>
  <c r="M338"/>
  <c r="L338"/>
  <c r="K338"/>
  <c r="J338"/>
  <c r="I338"/>
  <c r="H338"/>
  <c r="G338"/>
  <c r="F338"/>
  <c r="N324"/>
  <c r="M324"/>
  <c r="L324"/>
  <c r="K324"/>
  <c r="J324"/>
  <c r="I324"/>
  <c r="H324"/>
  <c r="G324"/>
  <c r="F324"/>
  <c r="C16" i="53" s="1"/>
  <c r="C17" s="1"/>
  <c r="N313" i="48"/>
  <c r="M313"/>
  <c r="L313"/>
  <c r="L326" s="1"/>
  <c r="K313"/>
  <c r="J313"/>
  <c r="I313"/>
  <c r="H313"/>
  <c r="H326" s="1"/>
  <c r="G313"/>
  <c r="F313"/>
  <c r="N297"/>
  <c r="N330" s="1"/>
  <c r="M297"/>
  <c r="M330" s="1"/>
  <c r="L297"/>
  <c r="L330" s="1"/>
  <c r="K297"/>
  <c r="K330" s="1"/>
  <c r="J297"/>
  <c r="J330" s="1"/>
  <c r="I297"/>
  <c r="I330" s="1"/>
  <c r="H297"/>
  <c r="H330" s="1"/>
  <c r="G297"/>
  <c r="G330" s="1"/>
  <c r="F297"/>
  <c r="F330" s="1"/>
  <c r="A286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N270"/>
  <c r="M270"/>
  <c r="L270"/>
  <c r="K270"/>
  <c r="J270"/>
  <c r="I270"/>
  <c r="H270"/>
  <c r="G270"/>
  <c r="F270"/>
  <c r="M262"/>
  <c r="N256"/>
  <c r="M256"/>
  <c r="L256"/>
  <c r="K256"/>
  <c r="J256"/>
  <c r="I256"/>
  <c r="H256"/>
  <c r="G256"/>
  <c r="F256"/>
  <c r="N245"/>
  <c r="M245"/>
  <c r="L245"/>
  <c r="K245"/>
  <c r="K258" s="1"/>
  <c r="J245"/>
  <c r="I245"/>
  <c r="H245"/>
  <c r="G245"/>
  <c r="G258" s="1"/>
  <c r="F245"/>
  <c r="N229"/>
  <c r="N262" s="1"/>
  <c r="M229"/>
  <c r="L229"/>
  <c r="L262" s="1"/>
  <c r="K229"/>
  <c r="K262" s="1"/>
  <c r="J229"/>
  <c r="J262" s="1"/>
  <c r="I229"/>
  <c r="I262" s="1"/>
  <c r="H229"/>
  <c r="H262" s="1"/>
  <c r="G229"/>
  <c r="G262" s="1"/>
  <c r="F229"/>
  <c r="F262" s="1"/>
  <c r="A218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N202"/>
  <c r="M202"/>
  <c r="L202"/>
  <c r="K202"/>
  <c r="J202"/>
  <c r="I202"/>
  <c r="H202"/>
  <c r="G202"/>
  <c r="F202"/>
  <c r="K194"/>
  <c r="N188"/>
  <c r="M188"/>
  <c r="L188"/>
  <c r="K188"/>
  <c r="J188"/>
  <c r="J190" s="1"/>
  <c r="I188"/>
  <c r="H188"/>
  <c r="G188"/>
  <c r="F188"/>
  <c r="F190" s="1"/>
  <c r="N177"/>
  <c r="M177"/>
  <c r="M190" s="1"/>
  <c r="L177"/>
  <c r="K177"/>
  <c r="K190" s="1"/>
  <c r="J177"/>
  <c r="I177"/>
  <c r="I190" s="1"/>
  <c r="H177"/>
  <c r="G177"/>
  <c r="G190" s="1"/>
  <c r="F177"/>
  <c r="N161"/>
  <c r="N194" s="1"/>
  <c r="M161"/>
  <c r="M194" s="1"/>
  <c r="L161"/>
  <c r="L194" s="1"/>
  <c r="K161"/>
  <c r="J161"/>
  <c r="J194" s="1"/>
  <c r="I161"/>
  <c r="I194" s="1"/>
  <c r="H161"/>
  <c r="H194" s="1"/>
  <c r="G161"/>
  <c r="G194" s="1"/>
  <c r="F161"/>
  <c r="F194" s="1"/>
  <c r="A150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N134"/>
  <c r="M134"/>
  <c r="L134"/>
  <c r="K134"/>
  <c r="J134"/>
  <c r="I134"/>
  <c r="H134"/>
  <c r="G134"/>
  <c r="F134"/>
  <c r="H126"/>
  <c r="N120"/>
  <c r="M120"/>
  <c r="L120"/>
  <c r="K120"/>
  <c r="J120"/>
  <c r="I120"/>
  <c r="H120"/>
  <c r="G120"/>
  <c r="F120"/>
  <c r="N109"/>
  <c r="N122" s="1"/>
  <c r="M109"/>
  <c r="L109"/>
  <c r="K109"/>
  <c r="J109"/>
  <c r="J122" s="1"/>
  <c r="I109"/>
  <c r="H109"/>
  <c r="G109"/>
  <c r="F109"/>
  <c r="F122" s="1"/>
  <c r="N93"/>
  <c r="N126" s="1"/>
  <c r="M93"/>
  <c r="M126" s="1"/>
  <c r="L93"/>
  <c r="L126" s="1"/>
  <c r="K93"/>
  <c r="K126" s="1"/>
  <c r="J93"/>
  <c r="J126" s="1"/>
  <c r="I93"/>
  <c r="I126" s="1"/>
  <c r="H93"/>
  <c r="G93"/>
  <c r="G126" s="1"/>
  <c r="F93"/>
  <c r="F126" s="1"/>
  <c r="A82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J66"/>
  <c r="O62"/>
  <c r="N66"/>
  <c r="M66"/>
  <c r="L66"/>
  <c r="K66"/>
  <c r="I66"/>
  <c r="H66"/>
  <c r="G66"/>
  <c r="F66"/>
  <c r="N55"/>
  <c r="N52"/>
  <c r="J52"/>
  <c r="H52"/>
  <c r="F52"/>
  <c r="K41"/>
  <c r="G41"/>
  <c r="N25"/>
  <c r="N58" s="1"/>
  <c r="J25"/>
  <c r="J58" s="1"/>
  <c r="F25"/>
  <c r="F58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J138" i="47"/>
  <c r="I138"/>
  <c r="H138"/>
  <c r="G138"/>
  <c r="F138"/>
  <c r="E138"/>
  <c r="D138"/>
  <c r="C138"/>
  <c r="A14"/>
  <c r="A15" s="1"/>
  <c r="A16" s="1"/>
  <c r="A17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D172" i="46"/>
  <c r="A143"/>
  <c r="A91"/>
  <c r="L81"/>
  <c r="M81" s="1"/>
  <c r="L78"/>
  <c r="M78" s="1"/>
  <c r="E75"/>
  <c r="L75"/>
  <c r="M75" s="1"/>
  <c r="E74"/>
  <c r="E73"/>
  <c r="L72"/>
  <c r="M72" s="1"/>
  <c r="L70"/>
  <c r="M70" s="1"/>
  <c r="L69"/>
  <c r="M69" s="1"/>
  <c r="L66"/>
  <c r="M66" s="1"/>
  <c r="L64"/>
  <c r="M64" s="1"/>
  <c r="L62"/>
  <c r="M62" s="1"/>
  <c r="L60"/>
  <c r="M60" s="1"/>
  <c r="L59"/>
  <c r="M59" s="1"/>
  <c r="L57"/>
  <c r="M57" s="1"/>
  <c r="L55"/>
  <c r="M55" s="1"/>
  <c r="L54"/>
  <c r="M54" s="1"/>
  <c r="L53"/>
  <c r="M53" s="1"/>
  <c r="E52"/>
  <c r="L40"/>
  <c r="M40" s="1"/>
  <c r="L39"/>
  <c r="M39" s="1"/>
  <c r="L37"/>
  <c r="M37" s="1"/>
  <c r="L36"/>
  <c r="M36" s="1"/>
  <c r="L32"/>
  <c r="M32" s="1"/>
  <c r="C82"/>
  <c r="L30"/>
  <c r="M30" s="1"/>
  <c r="L29"/>
  <c r="M29" s="1"/>
  <c r="L27"/>
  <c r="M27" s="1"/>
  <c r="L25"/>
  <c r="M25" s="1"/>
  <c r="L21"/>
  <c r="M21" s="1"/>
  <c r="L20"/>
  <c r="M20" s="1"/>
  <c r="L18"/>
  <c r="M18" s="1"/>
  <c r="L16"/>
  <c r="M16" s="1"/>
  <c r="L15"/>
  <c r="M15" s="1"/>
  <c r="L11"/>
  <c r="M11" s="1"/>
  <c r="A94"/>
  <c r="A93"/>
  <c r="A144"/>
  <c r="H42" i="49" l="1"/>
  <c r="R42" s="1"/>
  <c r="H48"/>
  <c r="R48" s="1"/>
  <c r="H52"/>
  <c r="R52" s="1"/>
  <c r="R83"/>
  <c r="R181"/>
  <c r="R207"/>
  <c r="L223"/>
  <c r="R275"/>
  <c r="R291"/>
  <c r="R311"/>
  <c r="R327"/>
  <c r="R329"/>
  <c r="R340"/>
  <c r="R345"/>
  <c r="R563"/>
  <c r="R604"/>
  <c r="R609"/>
  <c r="R613"/>
  <c r="R616"/>
  <c r="R621"/>
  <c r="R625"/>
  <c r="R629"/>
  <c r="R642"/>
  <c r="R683"/>
  <c r="R758"/>
  <c r="R770"/>
  <c r="R782"/>
  <c r="R790"/>
  <c r="R852"/>
  <c r="R956"/>
  <c r="R958"/>
  <c r="R961"/>
  <c r="R970"/>
  <c r="R987"/>
  <c r="R1018"/>
  <c r="R1027"/>
  <c r="R1036"/>
  <c r="R1050"/>
  <c r="R1064"/>
  <c r="R1066"/>
  <c r="R1070"/>
  <c r="R1082"/>
  <c r="R1104"/>
  <c r="R1176"/>
  <c r="R1295"/>
  <c r="R1299"/>
  <c r="R1354"/>
  <c r="L52" i="48"/>
  <c r="G25"/>
  <c r="G58" s="1"/>
  <c r="K25"/>
  <c r="K58" s="1"/>
  <c r="M55"/>
  <c r="G122"/>
  <c r="K122"/>
  <c r="H190"/>
  <c r="L190"/>
  <c r="N190"/>
  <c r="F258"/>
  <c r="H258"/>
  <c r="J258"/>
  <c r="L258"/>
  <c r="N258"/>
  <c r="G326"/>
  <c r="K326"/>
  <c r="F394"/>
  <c r="N394"/>
  <c r="H34" i="49"/>
  <c r="R34" s="1"/>
  <c r="R149"/>
  <c r="R151"/>
  <c r="R163"/>
  <c r="R166"/>
  <c r="R173"/>
  <c r="R179"/>
  <c r="R243"/>
  <c r="R259"/>
  <c r="R287"/>
  <c r="R352"/>
  <c r="R367"/>
  <c r="R372"/>
  <c r="R394"/>
  <c r="R404"/>
  <c r="R476"/>
  <c r="R484"/>
  <c r="R502"/>
  <c r="R578"/>
  <c r="R694"/>
  <c r="R712"/>
  <c r="R724"/>
  <c r="R825"/>
  <c r="R830"/>
  <c r="R835"/>
  <c r="R866"/>
  <c r="R873"/>
  <c r="R875"/>
  <c r="R882"/>
  <c r="R889"/>
  <c r="R891"/>
  <c r="R898"/>
  <c r="R980"/>
  <c r="R996"/>
  <c r="R1007"/>
  <c r="R1016"/>
  <c r="R1021"/>
  <c r="R1025"/>
  <c r="R1030"/>
  <c r="R1034"/>
  <c r="R1039"/>
  <c r="R1045"/>
  <c r="R1054"/>
  <c r="R1142"/>
  <c r="R1147"/>
  <c r="R1192"/>
  <c r="R1202"/>
  <c r="R1213"/>
  <c r="R1217"/>
  <c r="R1222"/>
  <c r="R1233"/>
  <c r="R1239"/>
  <c r="R1244"/>
  <c r="R1319"/>
  <c r="R1345"/>
  <c r="R1356"/>
  <c r="L28" i="46"/>
  <c r="M28" s="1"/>
  <c r="R474" i="49"/>
  <c r="L24" i="46"/>
  <c r="M24" s="1"/>
  <c r="L73"/>
  <c r="M73" s="1"/>
  <c r="H41" i="48"/>
  <c r="H54" s="1"/>
  <c r="G52"/>
  <c r="L231" i="49"/>
  <c r="R353"/>
  <c r="R358"/>
  <c r="R373"/>
  <c r="R386"/>
  <c r="R389"/>
  <c r="R391"/>
  <c r="R426"/>
  <c r="R428"/>
  <c r="R431"/>
  <c r="R438"/>
  <c r="R440"/>
  <c r="R478"/>
  <c r="H25" i="48"/>
  <c r="H58" s="1"/>
  <c r="L25"/>
  <c r="L58" s="1"/>
  <c r="I41"/>
  <c r="M41"/>
  <c r="H18" i="49"/>
  <c r="R18" s="1"/>
  <c r="H20"/>
  <c r="R20" s="1"/>
  <c r="H22"/>
  <c r="R22" s="1"/>
  <c r="H24"/>
  <c r="R24" s="1"/>
  <c r="H33"/>
  <c r="R33" s="1"/>
  <c r="L13" i="46"/>
  <c r="M13" s="1"/>
  <c r="L51"/>
  <c r="M51" s="1"/>
  <c r="I25" i="48"/>
  <c r="I58" s="1"/>
  <c r="M25"/>
  <c r="M58" s="1"/>
  <c r="F41"/>
  <c r="J41"/>
  <c r="N41"/>
  <c r="I52"/>
  <c r="M52"/>
  <c r="H122"/>
  <c r="H394"/>
  <c r="L394"/>
  <c r="H49" i="49"/>
  <c r="R49" s="1"/>
  <c r="H50"/>
  <c r="R50" s="1"/>
  <c r="H54"/>
  <c r="R54" s="1"/>
  <c r="R87"/>
  <c r="R89"/>
  <c r="R91"/>
  <c r="R93"/>
  <c r="R95"/>
  <c r="R97"/>
  <c r="R99"/>
  <c r="R144"/>
  <c r="R167"/>
  <c r="R169"/>
  <c r="R174"/>
  <c r="R176"/>
  <c r="R192"/>
  <c r="R196"/>
  <c r="R199"/>
  <c r="R202"/>
  <c r="R204"/>
  <c r="R283"/>
  <c r="R321"/>
  <c r="L41" i="48"/>
  <c r="L54" s="1"/>
  <c r="K52"/>
  <c r="K54" s="1"/>
  <c r="H35" i="49"/>
  <c r="R35" s="1"/>
  <c r="R229"/>
  <c r="P231"/>
  <c r="R403"/>
  <c r="R217"/>
  <c r="L218"/>
  <c r="P218"/>
  <c r="R237"/>
  <c r="R239"/>
  <c r="R253"/>
  <c r="R255"/>
  <c r="L341"/>
  <c r="P341"/>
  <c r="L122" i="48"/>
  <c r="I258"/>
  <c r="M258"/>
  <c r="F326"/>
  <c r="J326"/>
  <c r="N326"/>
  <c r="G394"/>
  <c r="K394"/>
  <c r="C19" i="53"/>
  <c r="C21" s="1"/>
  <c r="J394" i="48"/>
  <c r="H41" i="49"/>
  <c r="R41" s="1"/>
  <c r="H43"/>
  <c r="R43" s="1"/>
  <c r="R86"/>
  <c r="R88"/>
  <c r="R90"/>
  <c r="R92"/>
  <c r="R94"/>
  <c r="R96"/>
  <c r="R98"/>
  <c r="I131"/>
  <c r="R130"/>
  <c r="R143"/>
  <c r="R157"/>
  <c r="R168"/>
  <c r="R175"/>
  <c r="R180"/>
  <c r="R203"/>
  <c r="R205"/>
  <c r="J218"/>
  <c r="N218"/>
  <c r="I223"/>
  <c r="M223"/>
  <c r="Q223"/>
  <c r="R226"/>
  <c r="R227" s="1"/>
  <c r="J227"/>
  <c r="J231"/>
  <c r="N231"/>
  <c r="R233"/>
  <c r="R235"/>
  <c r="R238"/>
  <c r="R242"/>
  <c r="R247"/>
  <c r="R249"/>
  <c r="R258"/>
  <c r="R265"/>
  <c r="R267"/>
  <c r="R277"/>
  <c r="R279"/>
  <c r="R293"/>
  <c r="R295"/>
  <c r="O346"/>
  <c r="R350"/>
  <c r="R357"/>
  <c r="R362"/>
  <c r="R364"/>
  <c r="R369"/>
  <c r="R383"/>
  <c r="R385"/>
  <c r="R411"/>
  <c r="R424"/>
  <c r="R432"/>
  <c r="R436"/>
  <c r="R442"/>
  <c r="R444"/>
  <c r="R453"/>
  <c r="R539"/>
  <c r="R548"/>
  <c r="R572"/>
  <c r="R574"/>
  <c r="R588"/>
  <c r="R590"/>
  <c r="R603"/>
  <c r="R637"/>
  <c r="H37"/>
  <c r="R37" s="1"/>
  <c r="H39"/>
  <c r="R39" s="1"/>
  <c r="H58"/>
  <c r="R58" s="1"/>
  <c r="R129"/>
  <c r="R139"/>
  <c r="R148"/>
  <c r="R150"/>
  <c r="R155"/>
  <c r="R162"/>
  <c r="R164"/>
  <c r="R171"/>
  <c r="R182"/>
  <c r="R189"/>
  <c r="R191"/>
  <c r="R193"/>
  <c r="R216"/>
  <c r="R218" s="1"/>
  <c r="M218"/>
  <c r="Q218"/>
  <c r="K223"/>
  <c r="O223"/>
  <c r="I231"/>
  <c r="M231"/>
  <c r="Q231"/>
  <c r="R245"/>
  <c r="R254"/>
  <c r="R261"/>
  <c r="R309"/>
  <c r="R315"/>
  <c r="R317"/>
  <c r="R325"/>
  <c r="R337"/>
  <c r="R339"/>
  <c r="M341"/>
  <c r="I341"/>
  <c r="R344"/>
  <c r="N346"/>
  <c r="R382"/>
  <c r="R384"/>
  <c r="R407"/>
  <c r="R409"/>
  <c r="R430"/>
  <c r="R434"/>
  <c r="R472"/>
  <c r="R486"/>
  <c r="R488"/>
  <c r="R492"/>
  <c r="R500"/>
  <c r="R506"/>
  <c r="R508"/>
  <c r="R518"/>
  <c r="R520"/>
  <c r="R562"/>
  <c r="R571"/>
  <c r="R582"/>
  <c r="R584"/>
  <c r="R595"/>
  <c r="R605"/>
  <c r="R612"/>
  <c r="R614"/>
  <c r="R622"/>
  <c r="R626"/>
  <c r="R630"/>
  <c r="R639"/>
  <c r="R662"/>
  <c r="R667"/>
  <c r="R669"/>
  <c r="R671"/>
  <c r="R681"/>
  <c r="R689"/>
  <c r="R708"/>
  <c r="R722"/>
  <c r="R732"/>
  <c r="R734"/>
  <c r="R747"/>
  <c r="R754"/>
  <c r="R756"/>
  <c r="R763"/>
  <c r="R780"/>
  <c r="R788"/>
  <c r="R794"/>
  <c r="R800"/>
  <c r="R806"/>
  <c r="R808"/>
  <c r="R816"/>
  <c r="R838"/>
  <c r="R848"/>
  <c r="R861"/>
  <c r="R869"/>
  <c r="R871"/>
  <c r="R878"/>
  <c r="R894"/>
  <c r="R901"/>
  <c r="R916"/>
  <c r="R920"/>
  <c r="R922"/>
  <c r="R929"/>
  <c r="R931"/>
  <c r="R940"/>
  <c r="R942"/>
  <c r="R952"/>
  <c r="R963"/>
  <c r="R1001"/>
  <c r="R1010"/>
  <c r="R1024"/>
  <c r="R1031"/>
  <c r="R1035"/>
  <c r="R1051"/>
  <c r="R1065"/>
  <c r="R1080"/>
  <c r="R1085"/>
  <c r="R1092"/>
  <c r="R1106"/>
  <c r="R1108"/>
  <c r="R1138"/>
  <c r="R1145"/>
  <c r="R1153"/>
  <c r="R1155"/>
  <c r="R1160"/>
  <c r="R1167"/>
  <c r="R1172"/>
  <c r="R1182"/>
  <c r="R1225"/>
  <c r="R1229"/>
  <c r="R1268"/>
  <c r="R1315"/>
  <c r="R1322"/>
  <c r="R1338"/>
  <c r="R1348"/>
  <c r="R494"/>
  <c r="R510"/>
  <c r="C29" i="53"/>
  <c r="C33" s="1"/>
  <c r="R522" i="49"/>
  <c r="R541"/>
  <c r="R543"/>
  <c r="R550"/>
  <c r="R552"/>
  <c r="R564"/>
  <c r="R568"/>
  <c r="R576"/>
  <c r="R592"/>
  <c r="R638"/>
  <c r="R640"/>
  <c r="R648"/>
  <c r="R657"/>
  <c r="R666"/>
  <c r="R672"/>
  <c r="R700"/>
  <c r="R718"/>
  <c r="R748"/>
  <c r="R751"/>
  <c r="R755"/>
  <c r="R760"/>
  <c r="R764"/>
  <c r="R792"/>
  <c r="R804"/>
  <c r="R877"/>
  <c r="R879"/>
  <c r="R886"/>
  <c r="R893"/>
  <c r="R895"/>
  <c r="R912"/>
  <c r="R914"/>
  <c r="R921"/>
  <c r="R924"/>
  <c r="R930"/>
  <c r="R932"/>
  <c r="R937"/>
  <c r="R939"/>
  <c r="R941"/>
  <c r="R946"/>
  <c r="R948"/>
  <c r="R950"/>
  <c r="R962"/>
  <c r="R964"/>
  <c r="R998"/>
  <c r="R1005"/>
  <c r="R1072"/>
  <c r="R1074"/>
  <c r="R1079"/>
  <c r="R1098"/>
  <c r="R1103"/>
  <c r="R1105"/>
  <c r="R1107"/>
  <c r="R1117"/>
  <c r="R1149"/>
  <c r="R1156"/>
  <c r="R1166"/>
  <c r="R1168"/>
  <c r="R1174"/>
  <c r="R1178"/>
  <c r="R1183"/>
  <c r="R1209"/>
  <c r="R1228"/>
  <c r="R1230"/>
  <c r="R1246"/>
  <c r="R1259"/>
  <c r="R1264"/>
  <c r="R1277"/>
  <c r="R1312"/>
  <c r="R1314"/>
  <c r="R1336"/>
  <c r="R1337"/>
  <c r="R658"/>
  <c r="R660"/>
  <c r="R668"/>
  <c r="R720"/>
  <c r="R726"/>
  <c r="R746"/>
  <c r="R750"/>
  <c r="R759"/>
  <c r="R774"/>
  <c r="R786"/>
  <c r="R812"/>
  <c r="R826"/>
  <c r="R831"/>
  <c r="R836"/>
  <c r="R856"/>
  <c r="R865"/>
  <c r="R867"/>
  <c r="R874"/>
  <c r="R881"/>
  <c r="R883"/>
  <c r="R890"/>
  <c r="R897"/>
  <c r="R899"/>
  <c r="R902"/>
  <c r="R904"/>
  <c r="R925"/>
  <c r="R927"/>
  <c r="R945"/>
  <c r="R957"/>
  <c r="R959"/>
  <c r="R966"/>
  <c r="R969"/>
  <c r="R971"/>
  <c r="R981"/>
  <c r="R983"/>
  <c r="R988"/>
  <c r="R997"/>
  <c r="R999"/>
  <c r="R1004"/>
  <c r="R1006"/>
  <c r="R1008"/>
  <c r="R1017"/>
  <c r="R1022"/>
  <c r="R1026"/>
  <c r="R1040"/>
  <c r="R1044"/>
  <c r="R1049"/>
  <c r="R1055"/>
  <c r="R1067"/>
  <c r="R1069"/>
  <c r="R1076"/>
  <c r="R1083"/>
  <c r="R1100"/>
  <c r="R1109"/>
  <c r="R1127"/>
  <c r="R1129"/>
  <c r="R1134"/>
  <c r="R1141"/>
  <c r="R1143"/>
  <c r="R1151"/>
  <c r="R1158"/>
  <c r="R1163"/>
  <c r="R1175"/>
  <c r="R1180"/>
  <c r="R1200"/>
  <c r="R1216"/>
  <c r="R1218"/>
  <c r="R1223"/>
  <c r="R1240"/>
  <c r="R1250"/>
  <c r="R1266"/>
  <c r="R1279"/>
  <c r="R1283"/>
  <c r="R1287"/>
  <c r="R1293"/>
  <c r="R1308"/>
  <c r="R1310"/>
  <c r="R1311"/>
  <c r="R1320"/>
  <c r="R1323"/>
  <c r="R1344"/>
  <c r="R1346"/>
  <c r="R1355"/>
  <c r="R1357"/>
  <c r="E32" i="46"/>
  <c r="L46"/>
  <c r="M46" s="1"/>
  <c r="C14"/>
  <c r="L12"/>
  <c r="M12" s="1"/>
  <c r="L26"/>
  <c r="M26" s="1"/>
  <c r="L52"/>
  <c r="M52" s="1"/>
  <c r="L74"/>
  <c r="M74" s="1"/>
  <c r="C79"/>
  <c r="A146"/>
  <c r="L42"/>
  <c r="M42" s="1"/>
  <c r="L44"/>
  <c r="M44" s="1"/>
  <c r="L48"/>
  <c r="M48" s="1"/>
  <c r="L50"/>
  <c r="M50" s="1"/>
  <c r="A145"/>
  <c r="L41"/>
  <c r="M41" s="1"/>
  <c r="L43"/>
  <c r="M43" s="1"/>
  <c r="L45"/>
  <c r="M45" s="1"/>
  <c r="L47"/>
  <c r="M47" s="1"/>
  <c r="L49"/>
  <c r="M49" s="1"/>
  <c r="D159"/>
  <c r="C34" i="53" s="1"/>
  <c r="L14" i="46"/>
  <c r="M14" s="1"/>
  <c r="C71"/>
  <c r="L82"/>
  <c r="M82" s="1"/>
  <c r="R17" i="49"/>
  <c r="Q107"/>
  <c r="Q29"/>
  <c r="P107"/>
  <c r="P29"/>
  <c r="G54" i="48"/>
  <c r="F54"/>
  <c r="J54"/>
  <c r="N54"/>
  <c r="C65" i="46"/>
  <c r="A92"/>
  <c r="L23"/>
  <c r="M23" s="1"/>
  <c r="L31"/>
  <c r="M31" s="1"/>
  <c r="M122" i="48"/>
  <c r="I326"/>
  <c r="Q105" i="49"/>
  <c r="R190"/>
  <c r="R194"/>
  <c r="R221"/>
  <c r="R285"/>
  <c r="R319"/>
  <c r="R349"/>
  <c r="R398"/>
  <c r="R406"/>
  <c r="R450"/>
  <c r="R526"/>
  <c r="R607"/>
  <c r="R624"/>
  <c r="R632"/>
  <c r="R641"/>
  <c r="R670"/>
  <c r="R824"/>
  <c r="R845"/>
  <c r="R854"/>
  <c r="R991"/>
  <c r="R1000"/>
  <c r="R1095"/>
  <c r="R1099"/>
  <c r="R1211"/>
  <c r="L10" i="46"/>
  <c r="M10" s="1"/>
  <c r="L17"/>
  <c r="M17" s="1"/>
  <c r="L19"/>
  <c r="M19" s="1"/>
  <c r="L22"/>
  <c r="M22" s="1"/>
  <c r="L33"/>
  <c r="M33" s="1"/>
  <c r="L34"/>
  <c r="M34" s="1"/>
  <c r="L35"/>
  <c r="M35" s="1"/>
  <c r="L56"/>
  <c r="M56" s="1"/>
  <c r="L58"/>
  <c r="M58" s="1"/>
  <c r="L61"/>
  <c r="M61" s="1"/>
  <c r="L63"/>
  <c r="M63" s="1"/>
  <c r="L76"/>
  <c r="M76" s="1"/>
  <c r="D79"/>
  <c r="H19" i="49"/>
  <c r="R19" s="1"/>
  <c r="H23"/>
  <c r="R23" s="1"/>
  <c r="R145"/>
  <c r="R153"/>
  <c r="R184"/>
  <c r="I218"/>
  <c r="R222"/>
  <c r="R251"/>
  <c r="R257"/>
  <c r="R266"/>
  <c r="R297"/>
  <c r="H341"/>
  <c r="J346"/>
  <c r="R346" s="1"/>
  <c r="R354"/>
  <c r="R363"/>
  <c r="R374"/>
  <c r="R396"/>
  <c r="R420"/>
  <c r="R535"/>
  <c r="R556"/>
  <c r="R659"/>
  <c r="R685"/>
  <c r="R702"/>
  <c r="R752"/>
  <c r="R766"/>
  <c r="R784"/>
  <c r="R802"/>
  <c r="R834"/>
  <c r="R839"/>
  <c r="R843"/>
  <c r="R870"/>
  <c r="R885"/>
  <c r="R887"/>
  <c r="R913"/>
  <c r="R917"/>
  <c r="R934"/>
  <c r="R949"/>
  <c r="R953"/>
  <c r="R982"/>
  <c r="R984"/>
  <c r="R989"/>
  <c r="R1011"/>
  <c r="R1015"/>
  <c r="R1041"/>
  <c r="R1068"/>
  <c r="R1073"/>
  <c r="R1077"/>
  <c r="R1093"/>
  <c r="R1110"/>
  <c r="R1114"/>
  <c r="R1128"/>
  <c r="R1130"/>
  <c r="R1140"/>
  <c r="R1162"/>
  <c r="R1164"/>
  <c r="R1170"/>
  <c r="R1193"/>
  <c r="R1198"/>
  <c r="R1220"/>
  <c r="R1232"/>
  <c r="R1242"/>
  <c r="R1247"/>
  <c r="R1254"/>
  <c r="R1289"/>
  <c r="R1301"/>
  <c r="R1309"/>
  <c r="R1313"/>
  <c r="R1325"/>
  <c r="R1333"/>
  <c r="R1340"/>
  <c r="R1349"/>
  <c r="R220"/>
  <c r="E63" i="46"/>
  <c r="E76"/>
  <c r="I122" i="48"/>
  <c r="M326"/>
  <c r="R138" i="49"/>
  <c r="R178"/>
  <c r="R241"/>
  <c r="R246"/>
  <c r="R336"/>
  <c r="R402"/>
  <c r="R482"/>
  <c r="R498"/>
  <c r="R567"/>
  <c r="R620"/>
  <c r="R628"/>
  <c r="R636"/>
  <c r="R646"/>
  <c r="R737"/>
  <c r="R768"/>
  <c r="R810"/>
  <c r="R849"/>
  <c r="R936"/>
  <c r="R995"/>
  <c r="R1033"/>
  <c r="R1043"/>
  <c r="R1053"/>
  <c r="R1132"/>
  <c r="R1154"/>
  <c r="R1206"/>
  <c r="H36"/>
  <c r="R36" s="1"/>
  <c r="H40"/>
  <c r="R40" s="1"/>
  <c r="H45"/>
  <c r="R45" s="1"/>
  <c r="H51"/>
  <c r="R51" s="1"/>
  <c r="H56"/>
  <c r="R56" s="1"/>
  <c r="R101"/>
  <c r="R146"/>
  <c r="H218"/>
  <c r="H231"/>
  <c r="R263"/>
  <c r="R289"/>
  <c r="R307"/>
  <c r="R323"/>
  <c r="R335"/>
  <c r="R348"/>
  <c r="R359"/>
  <c r="R368"/>
  <c r="R376"/>
  <c r="R390"/>
  <c r="R392"/>
  <c r="R397"/>
  <c r="R401"/>
  <c r="R405"/>
  <c r="R422"/>
  <c r="R448"/>
  <c r="R480"/>
  <c r="R496"/>
  <c r="R524"/>
  <c r="R537"/>
  <c r="R566"/>
  <c r="R570"/>
  <c r="R611"/>
  <c r="R619"/>
  <c r="R623"/>
  <c r="R627"/>
  <c r="R631"/>
  <c r="R635"/>
  <c r="R651"/>
  <c r="R665"/>
  <c r="R687"/>
  <c r="R710"/>
  <c r="R762"/>
  <c r="R767"/>
  <c r="R814"/>
  <c r="R829"/>
  <c r="R840"/>
  <c r="R844"/>
  <c r="R859"/>
  <c r="R918"/>
  <c r="R935"/>
  <c r="R954"/>
  <c r="R990"/>
  <c r="R1042"/>
  <c r="R1048"/>
  <c r="R1094"/>
  <c r="R1131"/>
  <c r="R1136"/>
  <c r="R1194"/>
  <c r="R1215"/>
  <c r="R1227"/>
  <c r="R1238"/>
  <c r="R1248"/>
  <c r="R1285"/>
  <c r="R1291"/>
  <c r="R1304"/>
  <c r="R1350"/>
  <c r="R1317"/>
  <c r="R1343"/>
  <c r="R1353"/>
  <c r="R1297"/>
  <c r="R1328"/>
  <c r="M54" i="48" l="1"/>
  <c r="R231" i="49"/>
  <c r="C38" i="46"/>
  <c r="D102" s="1"/>
  <c r="I54" i="48"/>
  <c r="R341" i="49"/>
  <c r="E79" i="46"/>
  <c r="C35" i="53"/>
  <c r="D128" i="46"/>
  <c r="L79"/>
  <c r="M79" s="1"/>
  <c r="C67"/>
  <c r="D163"/>
  <c r="C77"/>
  <c r="L71"/>
  <c r="M71" s="1"/>
  <c r="R223" i="49"/>
  <c r="D98" i="46"/>
  <c r="L65"/>
  <c r="M65" s="1"/>
  <c r="E65"/>
  <c r="H27" i="49"/>
  <c r="R27" s="1"/>
  <c r="L38" i="46" l="1"/>
  <c r="M38" s="1"/>
  <c r="L77"/>
  <c r="M77" s="1"/>
  <c r="C80"/>
  <c r="L67"/>
  <c r="M67" s="1"/>
  <c r="D167"/>
  <c r="C22" i="53" s="1"/>
  <c r="C23" s="1"/>
  <c r="C37" s="1"/>
  <c r="H11" i="46"/>
  <c r="D107"/>
  <c r="L8"/>
  <c r="M8" s="1"/>
  <c r="E30"/>
  <c r="H14"/>
  <c r="E10"/>
  <c r="D71" l="1"/>
  <c r="D31"/>
  <c r="D36" s="1"/>
  <c r="E23"/>
  <c r="D137"/>
  <c r="D138" s="1"/>
  <c r="L80"/>
  <c r="M80" s="1"/>
  <c r="D115"/>
  <c r="D120" s="1"/>
  <c r="D125" s="1"/>
  <c r="D123"/>
  <c r="D110"/>
  <c r="D112" s="1"/>
  <c r="D124" s="1"/>
  <c r="L68"/>
  <c r="M68" s="1"/>
  <c r="E38" l="1"/>
  <c r="D101" s="1"/>
  <c r="D104" s="1"/>
  <c r="E67"/>
  <c r="E36"/>
  <c r="D38"/>
  <c r="D82"/>
  <c r="E82" s="1"/>
  <c r="E31"/>
  <c r="D126"/>
  <c r="D77"/>
  <c r="D80" s="1"/>
  <c r="E71"/>
  <c r="E77" s="1"/>
  <c r="E80" s="1"/>
  <c r="D129" l="1"/>
  <c r="D131" s="1"/>
  <c r="D133" s="1"/>
  <c r="P66" i="10" l="1"/>
  <c r="O66"/>
  <c r="N66"/>
  <c r="M66"/>
  <c r="L66"/>
  <c r="J66"/>
  <c r="I66"/>
  <c r="H66"/>
  <c r="G66"/>
  <c r="F66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O68" i="9"/>
  <c r="N80"/>
  <c r="D62" i="6" s="1"/>
  <c r="M80" i="9"/>
  <c r="D61" i="6" s="1"/>
  <c r="L80" i="9"/>
  <c r="D60" i="6" s="1"/>
  <c r="K80" i="9"/>
  <c r="D59" i="6" s="1"/>
  <c r="J80" i="9"/>
  <c r="D58" i="6" s="1"/>
  <c r="I80" i="9"/>
  <c r="D57" i="6" s="1"/>
  <c r="H80" i="9"/>
  <c r="D56" i="6" s="1"/>
  <c r="G80" i="9"/>
  <c r="D55" i="6" s="1"/>
  <c r="F80" i="9"/>
  <c r="D54" i="6" s="1"/>
  <c r="E80" i="9"/>
  <c r="N77"/>
  <c r="M77"/>
  <c r="L77"/>
  <c r="K77"/>
  <c r="J77"/>
  <c r="I77"/>
  <c r="H77"/>
  <c r="G77"/>
  <c r="F77"/>
  <c r="E44" i="10"/>
  <c r="E39"/>
  <c r="E38"/>
  <c r="E37"/>
  <c r="E36"/>
  <c r="E35"/>
  <c r="E34"/>
  <c r="E33"/>
  <c r="E32"/>
  <c r="E31"/>
  <c r="E30"/>
  <c r="E21"/>
  <c r="K27" i="9"/>
  <c r="K63" s="1"/>
  <c r="G27"/>
  <c r="G63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J138" i="7"/>
  <c r="I138"/>
  <c r="H138"/>
  <c r="G138"/>
  <c r="F138"/>
  <c r="E138"/>
  <c r="D138"/>
  <c r="C138"/>
  <c r="J117"/>
  <c r="G117"/>
  <c r="F117"/>
  <c r="C117"/>
  <c r="K97"/>
  <c r="J121"/>
  <c r="F121"/>
  <c r="K91"/>
  <c r="H120"/>
  <c r="G120"/>
  <c r="D120"/>
  <c r="C120"/>
  <c r="J126"/>
  <c r="F126"/>
  <c r="C126"/>
  <c r="J125"/>
  <c r="G125"/>
  <c r="F125"/>
  <c r="K73"/>
  <c r="G112"/>
  <c r="E112"/>
  <c r="D112"/>
  <c r="C112"/>
  <c r="E116"/>
  <c r="D116"/>
  <c r="J44"/>
  <c r="H111"/>
  <c r="D111"/>
  <c r="J49"/>
  <c r="H115"/>
  <c r="D115"/>
  <c r="J110"/>
  <c r="I110"/>
  <c r="F110"/>
  <c r="E110"/>
  <c r="J26"/>
  <c r="J137"/>
  <c r="I137"/>
  <c r="H137"/>
  <c r="G137"/>
  <c r="F137"/>
  <c r="E137"/>
  <c r="J136"/>
  <c r="I136"/>
  <c r="H136"/>
  <c r="G136"/>
  <c r="F136"/>
  <c r="E136"/>
  <c r="D136"/>
  <c r="J135"/>
  <c r="I135"/>
  <c r="H135"/>
  <c r="G135"/>
  <c r="F135"/>
  <c r="E135"/>
  <c r="D135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C78" i="6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A55"/>
  <c r="A56" s="1"/>
  <c r="A57" s="1"/>
  <c r="A14"/>
  <c r="A15" s="1"/>
  <c r="A16" s="1"/>
  <c r="G13" l="1"/>
  <c r="F49" i="7"/>
  <c r="J58"/>
  <c r="C79"/>
  <c r="H45" i="9"/>
  <c r="L45"/>
  <c r="J45"/>
  <c r="N45"/>
  <c r="F107" i="7"/>
  <c r="H44"/>
  <c r="G67"/>
  <c r="J70"/>
  <c r="I26"/>
  <c r="I49"/>
  <c r="G53"/>
  <c r="G58"/>
  <c r="C91"/>
  <c r="I62"/>
  <c r="L91"/>
  <c r="G58" i="6"/>
  <c r="M58" s="1"/>
  <c r="G62"/>
  <c r="M62" s="1"/>
  <c r="F26" i="7"/>
  <c r="F29" s="1"/>
  <c r="I37"/>
  <c r="G41"/>
  <c r="G73"/>
  <c r="H79"/>
  <c r="G85"/>
  <c r="F88"/>
  <c r="G95"/>
  <c r="L97"/>
  <c r="F99"/>
  <c r="J99"/>
  <c r="C122"/>
  <c r="G59" i="6"/>
  <c r="M59" s="1"/>
  <c r="J31" i="7"/>
  <c r="F33"/>
  <c r="J55"/>
  <c r="J83"/>
  <c r="D103"/>
  <c r="F76"/>
  <c r="J89"/>
  <c r="G101"/>
  <c r="G103"/>
  <c r="Q44" i="10"/>
  <c r="F56" i="6"/>
  <c r="G56"/>
  <c r="M56" s="1"/>
  <c r="E34" i="7"/>
  <c r="C44"/>
  <c r="H43" s="1"/>
  <c r="E53"/>
  <c r="J67"/>
  <c r="H67"/>
  <c r="D73"/>
  <c r="I83"/>
  <c r="C103"/>
  <c r="H103"/>
  <c r="C125"/>
  <c r="C127" s="1"/>
  <c r="C144" s="1"/>
  <c r="C150" s="1"/>
  <c r="G20" i="6"/>
  <c r="M20" s="1"/>
  <c r="F54"/>
  <c r="F61"/>
  <c r="F64"/>
  <c r="C14" i="7"/>
  <c r="C135" s="1"/>
  <c r="C16"/>
  <c r="C53" s="1"/>
  <c r="E26"/>
  <c r="E29" s="1"/>
  <c r="G20"/>
  <c r="G22" s="1"/>
  <c r="E33"/>
  <c r="J37"/>
  <c r="F37"/>
  <c r="G44"/>
  <c r="G47" s="1"/>
  <c r="G62"/>
  <c r="G65" s="1"/>
  <c r="F67"/>
  <c r="L67"/>
  <c r="J71"/>
  <c r="F73"/>
  <c r="L73"/>
  <c r="G83"/>
  <c r="J82"/>
  <c r="H91"/>
  <c r="G97"/>
  <c r="F103"/>
  <c r="L103"/>
  <c r="I27" i="9"/>
  <c r="I63" s="1"/>
  <c r="M27"/>
  <c r="M63" s="1"/>
  <c r="Q21" i="10"/>
  <c r="F45" i="9"/>
  <c r="O66"/>
  <c r="H25" i="10"/>
  <c r="H58" s="1"/>
  <c r="H52"/>
  <c r="M52"/>
  <c r="O52"/>
  <c r="F18" i="6"/>
  <c r="F21"/>
  <c r="I29" i="7"/>
  <c r="I53"/>
  <c r="H57"/>
  <c r="C67"/>
  <c r="F71"/>
  <c r="J73"/>
  <c r="H73"/>
  <c r="I95"/>
  <c r="G15" i="6"/>
  <c r="M15" s="1"/>
  <c r="J64"/>
  <c r="F57"/>
  <c r="C20" i="7"/>
  <c r="L19" s="1"/>
  <c r="E41"/>
  <c r="I41"/>
  <c r="D44"/>
  <c r="D45" s="1"/>
  <c r="D67"/>
  <c r="K67"/>
  <c r="E62"/>
  <c r="I71"/>
  <c r="C73"/>
  <c r="F83"/>
  <c r="H87"/>
  <c r="G91"/>
  <c r="F97"/>
  <c r="K103"/>
  <c r="I107"/>
  <c r="H27" i="9"/>
  <c r="H63" s="1"/>
  <c r="L27"/>
  <c r="L63" s="1"/>
  <c r="E45"/>
  <c r="I45"/>
  <c r="M45"/>
  <c r="Q37" i="10"/>
  <c r="G56" i="9"/>
  <c r="K56"/>
  <c r="G25" i="10"/>
  <c r="G58" s="1"/>
  <c r="L25"/>
  <c r="L58" s="1"/>
  <c r="P25"/>
  <c r="P58" s="1"/>
  <c r="I41"/>
  <c r="G82" i="7"/>
  <c r="F101"/>
  <c r="G110"/>
  <c r="J23" i="6"/>
  <c r="D33" i="7"/>
  <c r="H45"/>
  <c r="H46"/>
  <c r="E55"/>
  <c r="G76"/>
  <c r="J79"/>
  <c r="J85"/>
  <c r="G94"/>
  <c r="H99"/>
  <c r="E111"/>
  <c r="E113" s="1"/>
  <c r="E141" s="1"/>
  <c r="E147" s="1"/>
  <c r="H116"/>
  <c r="O19" i="9"/>
  <c r="O34"/>
  <c r="O38"/>
  <c r="O42"/>
  <c r="G14" i="6"/>
  <c r="M14" s="1"/>
  <c r="G19"/>
  <c r="M19" s="1"/>
  <c r="I64"/>
  <c r="G60"/>
  <c r="M60" s="1"/>
  <c r="G61"/>
  <c r="M61" s="1"/>
  <c r="J20" i="7"/>
  <c r="J23" s="1"/>
  <c r="C26"/>
  <c r="E25" s="1"/>
  <c r="G26"/>
  <c r="G29" s="1"/>
  <c r="I31"/>
  <c r="I33"/>
  <c r="G35"/>
  <c r="E39"/>
  <c r="E40"/>
  <c r="E44"/>
  <c r="I44"/>
  <c r="E51"/>
  <c r="E52"/>
  <c r="I55"/>
  <c r="E58"/>
  <c r="I58"/>
  <c r="D57"/>
  <c r="I59"/>
  <c r="J62"/>
  <c r="F127"/>
  <c r="F144" s="1"/>
  <c r="F150" s="1"/>
  <c r="J127"/>
  <c r="J144" s="1"/>
  <c r="J150" s="1"/>
  <c r="F77"/>
  <c r="F79"/>
  <c r="K79"/>
  <c r="D85"/>
  <c r="K85"/>
  <c r="I89"/>
  <c r="G88"/>
  <c r="D91"/>
  <c r="J91"/>
  <c r="J94"/>
  <c r="C97"/>
  <c r="J97"/>
  <c r="H97"/>
  <c r="F100"/>
  <c r="G107"/>
  <c r="G106"/>
  <c r="J107"/>
  <c r="I111"/>
  <c r="I115"/>
  <c r="I116"/>
  <c r="C121"/>
  <c r="C123" s="1"/>
  <c r="G122"/>
  <c r="H125"/>
  <c r="K29" i="9"/>
  <c r="F27"/>
  <c r="F63" s="1"/>
  <c r="J27"/>
  <c r="J63" s="1"/>
  <c r="N27"/>
  <c r="N63" s="1"/>
  <c r="O64"/>
  <c r="E29" i="10"/>
  <c r="E41" s="1"/>
  <c r="N41"/>
  <c r="I52"/>
  <c r="N52"/>
  <c r="I23" i="6"/>
  <c r="I27" i="7"/>
  <c r="I39"/>
  <c r="I51"/>
  <c r="G64"/>
  <c r="G55" i="6"/>
  <c r="M55" s="1"/>
  <c r="C15" i="7"/>
  <c r="C136" s="1"/>
  <c r="E31"/>
  <c r="H33"/>
  <c r="H34"/>
  <c r="D40"/>
  <c r="D52"/>
  <c r="C62"/>
  <c r="C65" s="1"/>
  <c r="D79"/>
  <c r="C85"/>
  <c r="J95"/>
  <c r="J101"/>
  <c r="E115"/>
  <c r="F122"/>
  <c r="G126"/>
  <c r="G127" s="1"/>
  <c r="G144" s="1"/>
  <c r="G150" s="1"/>
  <c r="O23" i="9"/>
  <c r="O36"/>
  <c r="O40"/>
  <c r="H41" i="10"/>
  <c r="Q32"/>
  <c r="Q34"/>
  <c r="G16" i="6"/>
  <c r="M16" s="1"/>
  <c r="G17"/>
  <c r="M17" s="1"/>
  <c r="D26" i="7"/>
  <c r="D29" s="1"/>
  <c r="H26"/>
  <c r="H29" s="1"/>
  <c r="F27"/>
  <c r="D34"/>
  <c r="E37"/>
  <c r="F39"/>
  <c r="H40"/>
  <c r="F44"/>
  <c r="F47" s="1"/>
  <c r="E49"/>
  <c r="F51"/>
  <c r="H52"/>
  <c r="F58"/>
  <c r="F62"/>
  <c r="G70"/>
  <c r="G77"/>
  <c r="H75"/>
  <c r="J77"/>
  <c r="G79"/>
  <c r="L79"/>
  <c r="F85"/>
  <c r="L85"/>
  <c r="F87"/>
  <c r="J87"/>
  <c r="F89"/>
  <c r="F91"/>
  <c r="F95"/>
  <c r="D97"/>
  <c r="I101"/>
  <c r="G100"/>
  <c r="J103"/>
  <c r="J106"/>
  <c r="G121"/>
  <c r="J122"/>
  <c r="O22" i="9"/>
  <c r="G45"/>
  <c r="Q30" i="10"/>
  <c r="O35" i="9"/>
  <c r="O37"/>
  <c r="O39"/>
  <c r="O41"/>
  <c r="Q38" i="10"/>
  <c r="O43" i="9"/>
  <c r="F56"/>
  <c r="J56"/>
  <c r="N56"/>
  <c r="H56"/>
  <c r="H58" s="1"/>
  <c r="H62" s="1"/>
  <c r="M25" i="10"/>
  <c r="M58" s="1"/>
  <c r="E20"/>
  <c r="Q20" s="1"/>
  <c r="I25"/>
  <c r="I58" s="1"/>
  <c r="F41"/>
  <c r="J41"/>
  <c r="O41"/>
  <c r="Q33"/>
  <c r="M41"/>
  <c r="M54" s="1"/>
  <c r="M57" s="1"/>
  <c r="F52"/>
  <c r="D35" i="7"/>
  <c r="D47"/>
  <c r="C57"/>
  <c r="I64"/>
  <c r="I63"/>
  <c r="I61"/>
  <c r="I76"/>
  <c r="I125"/>
  <c r="I75"/>
  <c r="I73"/>
  <c r="C83"/>
  <c r="C81"/>
  <c r="E88"/>
  <c r="E87"/>
  <c r="E85"/>
  <c r="G87"/>
  <c r="E89"/>
  <c r="E122"/>
  <c r="E100"/>
  <c r="E20"/>
  <c r="E99"/>
  <c r="E97"/>
  <c r="G99"/>
  <c r="E101"/>
  <c r="O53" i="9"/>
  <c r="E49" i="10"/>
  <c r="Q49" s="1"/>
  <c r="O67" i="9"/>
  <c r="K23" i="6"/>
  <c r="F62"/>
  <c r="F59"/>
  <c r="F20"/>
  <c r="F16"/>
  <c r="F15"/>
  <c r="F14"/>
  <c r="F13"/>
  <c r="K64"/>
  <c r="J29" i="7"/>
  <c r="J28"/>
  <c r="F35"/>
  <c r="F34"/>
  <c r="J41"/>
  <c r="J40"/>
  <c r="J47"/>
  <c r="J46"/>
  <c r="J53"/>
  <c r="J52"/>
  <c r="J57"/>
  <c r="J116"/>
  <c r="J59"/>
  <c r="H71"/>
  <c r="H70"/>
  <c r="H83"/>
  <c r="H126"/>
  <c r="H82"/>
  <c r="D95"/>
  <c r="D94"/>
  <c r="H107"/>
  <c r="H106"/>
  <c r="C106"/>
  <c r="F111"/>
  <c r="J115"/>
  <c r="H117"/>
  <c r="E120"/>
  <c r="D121"/>
  <c r="D137"/>
  <c r="H23" i="6"/>
  <c r="L23"/>
  <c r="G18"/>
  <c r="M18" s="1"/>
  <c r="G21"/>
  <c r="M21" s="1"/>
  <c r="F23"/>
  <c r="H64"/>
  <c r="L64"/>
  <c r="G57"/>
  <c r="M57" s="1"/>
  <c r="F58"/>
  <c r="G28" i="7"/>
  <c r="J27"/>
  <c r="I28"/>
  <c r="F31"/>
  <c r="L31"/>
  <c r="H31"/>
  <c r="D31"/>
  <c r="C33"/>
  <c r="K31"/>
  <c r="C31"/>
  <c r="G34"/>
  <c r="G33"/>
  <c r="G31"/>
  <c r="J33"/>
  <c r="I34"/>
  <c r="H35"/>
  <c r="L37"/>
  <c r="H37"/>
  <c r="D37"/>
  <c r="C115"/>
  <c r="C39"/>
  <c r="K37"/>
  <c r="C37"/>
  <c r="G40"/>
  <c r="G115"/>
  <c r="G39"/>
  <c r="G37"/>
  <c r="J39"/>
  <c r="I40"/>
  <c r="H41"/>
  <c r="C43"/>
  <c r="J45"/>
  <c r="H47"/>
  <c r="L49"/>
  <c r="H49"/>
  <c r="D49"/>
  <c r="C111"/>
  <c r="C51"/>
  <c r="K49"/>
  <c r="C49"/>
  <c r="G52"/>
  <c r="G111"/>
  <c r="G51"/>
  <c r="G49"/>
  <c r="J51"/>
  <c r="I52"/>
  <c r="H53"/>
  <c r="F55"/>
  <c r="C116"/>
  <c r="L55"/>
  <c r="H55"/>
  <c r="D55"/>
  <c r="C55"/>
  <c r="G116"/>
  <c r="G59"/>
  <c r="G55"/>
  <c r="K55"/>
  <c r="G57"/>
  <c r="E59"/>
  <c r="I65"/>
  <c r="E70"/>
  <c r="E69"/>
  <c r="E67"/>
  <c r="I70"/>
  <c r="I69"/>
  <c r="I67"/>
  <c r="G69"/>
  <c r="F70"/>
  <c r="E71"/>
  <c r="C75"/>
  <c r="J76"/>
  <c r="I77"/>
  <c r="E126"/>
  <c r="E82"/>
  <c r="E81"/>
  <c r="E79"/>
  <c r="I126"/>
  <c r="I82"/>
  <c r="I81"/>
  <c r="I79"/>
  <c r="G81"/>
  <c r="F82"/>
  <c r="E83"/>
  <c r="H85"/>
  <c r="C87"/>
  <c r="J88"/>
  <c r="E94"/>
  <c r="E121"/>
  <c r="E93"/>
  <c r="E91"/>
  <c r="I94"/>
  <c r="I121"/>
  <c r="I93"/>
  <c r="I91"/>
  <c r="G93"/>
  <c r="F94"/>
  <c r="E95"/>
  <c r="C101"/>
  <c r="C99"/>
  <c r="J100"/>
  <c r="E106"/>
  <c r="E117"/>
  <c r="E105"/>
  <c r="E103"/>
  <c r="I106"/>
  <c r="I117"/>
  <c r="I105"/>
  <c r="I103"/>
  <c r="G105"/>
  <c r="F106"/>
  <c r="E107"/>
  <c r="H112"/>
  <c r="K45" i="9"/>
  <c r="O33"/>
  <c r="L56"/>
  <c r="L58" s="1"/>
  <c r="O49"/>
  <c r="E45" i="10"/>
  <c r="Q45" s="1"/>
  <c r="O54" i="9"/>
  <c r="E50" i="10"/>
  <c r="Q50" s="1"/>
  <c r="N25"/>
  <c r="N58" s="1"/>
  <c r="J52"/>
  <c r="D41" i="7"/>
  <c r="D53"/>
  <c r="E65"/>
  <c r="C69"/>
  <c r="E76"/>
  <c r="E125"/>
  <c r="E75"/>
  <c r="E73"/>
  <c r="G75"/>
  <c r="E77"/>
  <c r="I88"/>
  <c r="I87"/>
  <c r="I85"/>
  <c r="C93"/>
  <c r="I122"/>
  <c r="I100"/>
  <c r="I20"/>
  <c r="I99"/>
  <c r="I97"/>
  <c r="C105"/>
  <c r="G29" i="9"/>
  <c r="O50"/>
  <c r="E46" i="10"/>
  <c r="Q46" s="1"/>
  <c r="M13" i="6"/>
  <c r="J35" i="7"/>
  <c r="J34"/>
  <c r="F41"/>
  <c r="F40"/>
  <c r="F46"/>
  <c r="F53"/>
  <c r="F52"/>
  <c r="F57"/>
  <c r="F116"/>
  <c r="D71"/>
  <c r="D70"/>
  <c r="D69"/>
  <c r="D83"/>
  <c r="D126"/>
  <c r="D82"/>
  <c r="D81"/>
  <c r="H95"/>
  <c r="H94"/>
  <c r="D93"/>
  <c r="D107"/>
  <c r="D106"/>
  <c r="D105"/>
  <c r="O14" i="9"/>
  <c r="E15" i="10"/>
  <c r="O17" i="9"/>
  <c r="E27"/>
  <c r="E23" i="10"/>
  <c r="Q23" s="1"/>
  <c r="O25" i="9"/>
  <c r="D23" i="6"/>
  <c r="F17"/>
  <c r="F19"/>
  <c r="F55"/>
  <c r="F60"/>
  <c r="F20" i="7"/>
  <c r="C35"/>
  <c r="D59"/>
  <c r="H59"/>
  <c r="F59"/>
  <c r="D62"/>
  <c r="H62"/>
  <c r="F69"/>
  <c r="J69"/>
  <c r="H69"/>
  <c r="D77"/>
  <c r="D76"/>
  <c r="H77"/>
  <c r="H76"/>
  <c r="D75"/>
  <c r="F81"/>
  <c r="J81"/>
  <c r="H81"/>
  <c r="D89"/>
  <c r="D88"/>
  <c r="H89"/>
  <c r="H88"/>
  <c r="D87"/>
  <c r="H93"/>
  <c r="D101"/>
  <c r="D122"/>
  <c r="D100"/>
  <c r="D20"/>
  <c r="H101"/>
  <c r="H122"/>
  <c r="H100"/>
  <c r="H20"/>
  <c r="D99"/>
  <c r="H105"/>
  <c r="C110"/>
  <c r="C113" s="1"/>
  <c r="J111"/>
  <c r="I112"/>
  <c r="F115"/>
  <c r="D117"/>
  <c r="D118" s="1"/>
  <c r="D142" s="1"/>
  <c r="D148" s="1"/>
  <c r="I120"/>
  <c r="H121"/>
  <c r="D125"/>
  <c r="O18" i="9"/>
  <c r="E16" i="10"/>
  <c r="Q16" s="1"/>
  <c r="E19"/>
  <c r="Q19" s="1"/>
  <c r="O21" i="9"/>
  <c r="D64" i="6"/>
  <c r="O70" i="9"/>
  <c r="G41" i="10"/>
  <c r="P41"/>
  <c r="G54" i="6"/>
  <c r="E35" i="7"/>
  <c r="I35"/>
  <c r="E57"/>
  <c r="I57"/>
  <c r="D58"/>
  <c r="H58"/>
  <c r="C71"/>
  <c r="G71"/>
  <c r="G89"/>
  <c r="D110"/>
  <c r="D113" s="1"/>
  <c r="H110"/>
  <c r="F112"/>
  <c r="J112"/>
  <c r="F120"/>
  <c r="J120"/>
  <c r="O20" i="9"/>
  <c r="E18" i="10"/>
  <c r="Q18" s="1"/>
  <c r="O24" i="9"/>
  <c r="E22" i="10"/>
  <c r="Q22" s="1"/>
  <c r="O48" i="9"/>
  <c r="E56"/>
  <c r="I56"/>
  <c r="M56"/>
  <c r="O52"/>
  <c r="E77"/>
  <c r="O77" s="1"/>
  <c r="E17" i="10"/>
  <c r="Q17" s="1"/>
  <c r="L41"/>
  <c r="D39" i="7"/>
  <c r="H39"/>
  <c r="D51"/>
  <c r="H51"/>
  <c r="F75"/>
  <c r="J75"/>
  <c r="F93"/>
  <c r="J93"/>
  <c r="F105"/>
  <c r="J105"/>
  <c r="I29" i="9"/>
  <c r="Q31" i="10"/>
  <c r="Q35"/>
  <c r="Q39"/>
  <c r="E47"/>
  <c r="Q47" s="1"/>
  <c r="O51" i="9"/>
  <c r="O80"/>
  <c r="F25" i="10"/>
  <c r="F58" s="1"/>
  <c r="J25"/>
  <c r="J58" s="1"/>
  <c r="O25"/>
  <c r="O58" s="1"/>
  <c r="Q36"/>
  <c r="G52"/>
  <c r="L52"/>
  <c r="P52"/>
  <c r="E48"/>
  <c r="Q48" s="1"/>
  <c r="E59"/>
  <c r="H127" i="7" l="1"/>
  <c r="H144" s="1"/>
  <c r="H150" s="1"/>
  <c r="E58" i="9"/>
  <c r="M61" i="10"/>
  <c r="N58" i="9"/>
  <c r="J54" i="10"/>
  <c r="J64" s="1"/>
  <c r="J58" i="9"/>
  <c r="J62" s="1"/>
  <c r="L43" i="7"/>
  <c r="F58" i="9"/>
  <c r="G58"/>
  <c r="G62" s="1"/>
  <c r="K43" i="7"/>
  <c r="H118"/>
  <c r="H142" s="1"/>
  <c r="H148" s="1"/>
  <c r="C45"/>
  <c r="I54" i="10"/>
  <c r="I57" s="1"/>
  <c r="I61" s="1"/>
  <c r="O45" i="9"/>
  <c r="C47" i="7"/>
  <c r="J43"/>
  <c r="M29" i="9"/>
  <c r="G45" i="7"/>
  <c r="G27"/>
  <c r="G123"/>
  <c r="G143" s="1"/>
  <c r="G149" s="1"/>
  <c r="M58" i="9"/>
  <c r="M75" s="1"/>
  <c r="E61" i="7"/>
  <c r="I58" i="9"/>
  <c r="I75" s="1"/>
  <c r="C41" i="7"/>
  <c r="F28"/>
  <c r="C95"/>
  <c r="E64"/>
  <c r="C63"/>
  <c r="D43"/>
  <c r="G118"/>
  <c r="G142" s="1"/>
  <c r="G148" s="1"/>
  <c r="K19"/>
  <c r="C137"/>
  <c r="C143" s="1"/>
  <c r="C149" s="1"/>
  <c r="O54" i="10"/>
  <c r="O57" s="1"/>
  <c r="O61" s="1"/>
  <c r="H25" i="7"/>
  <c r="I118"/>
  <c r="I142" s="1"/>
  <c r="I148" s="1"/>
  <c r="E28"/>
  <c r="G19"/>
  <c r="J29" i="9"/>
  <c r="C89" i="7"/>
  <c r="C64"/>
  <c r="C107"/>
  <c r="K58" i="9"/>
  <c r="C77" i="7"/>
  <c r="C59"/>
  <c r="C52"/>
  <c r="C40"/>
  <c r="C21"/>
  <c r="D123"/>
  <c r="D143" s="1"/>
  <c r="D149" s="1"/>
  <c r="C94"/>
  <c r="F54" i="10"/>
  <c r="F57" s="1"/>
  <c r="F61" s="1"/>
  <c r="D46" i="7"/>
  <c r="N29" i="9"/>
  <c r="G63" i="7"/>
  <c r="E63"/>
  <c r="G46"/>
  <c r="H29" i="9"/>
  <c r="F123" i="7"/>
  <c r="F143" s="1"/>
  <c r="F149" s="1"/>
  <c r="H123"/>
  <c r="H143" s="1"/>
  <c r="H149" s="1"/>
  <c r="C23"/>
  <c r="G23"/>
  <c r="G131"/>
  <c r="C28"/>
  <c r="C131"/>
  <c r="E118"/>
  <c r="E142" s="1"/>
  <c r="E148" s="1"/>
  <c r="E27"/>
  <c r="L29" i="9"/>
  <c r="G21" i="7"/>
  <c r="C27"/>
  <c r="H54" i="10"/>
  <c r="I123" i="7"/>
  <c r="I143" s="1"/>
  <c r="I149" s="1"/>
  <c r="J113"/>
  <c r="J141" s="1"/>
  <c r="J147" s="1"/>
  <c r="G113"/>
  <c r="G141" s="1"/>
  <c r="G147" s="1"/>
  <c r="G43"/>
  <c r="C19"/>
  <c r="N75" i="9"/>
  <c r="N62"/>
  <c r="F75"/>
  <c r="F62"/>
  <c r="J123" i="7"/>
  <c r="J143" s="1"/>
  <c r="J149" s="1"/>
  <c r="D27"/>
  <c r="D28"/>
  <c r="K61"/>
  <c r="C61"/>
  <c r="L61"/>
  <c r="J21"/>
  <c r="J19"/>
  <c r="M64" i="10"/>
  <c r="M68" s="1"/>
  <c r="D127" i="7"/>
  <c r="D144" s="1"/>
  <c r="D150" s="1"/>
  <c r="C88"/>
  <c r="C29"/>
  <c r="C46"/>
  <c r="C34"/>
  <c r="C25"/>
  <c r="C22"/>
  <c r="F43"/>
  <c r="F45"/>
  <c r="G61"/>
  <c r="E47"/>
  <c r="E45"/>
  <c r="E43"/>
  <c r="E46"/>
  <c r="F113"/>
  <c r="F141" s="1"/>
  <c r="F147" s="1"/>
  <c r="F63"/>
  <c r="F64"/>
  <c r="F65"/>
  <c r="F61"/>
  <c r="H27"/>
  <c r="H28"/>
  <c r="J25"/>
  <c r="I25"/>
  <c r="F25"/>
  <c r="D25"/>
  <c r="J63"/>
  <c r="J65"/>
  <c r="J61"/>
  <c r="I47"/>
  <c r="I45"/>
  <c r="I43"/>
  <c r="I64" i="10"/>
  <c r="I68" s="1"/>
  <c r="E52"/>
  <c r="Q52" s="1"/>
  <c r="Q29"/>
  <c r="P54"/>
  <c r="P57" s="1"/>
  <c r="P61" s="1"/>
  <c r="I113" i="7"/>
  <c r="I141" s="1"/>
  <c r="I147" s="1"/>
  <c r="C100"/>
  <c r="C76"/>
  <c r="J22"/>
  <c r="J64"/>
  <c r="I46"/>
  <c r="G25"/>
  <c r="K25"/>
  <c r="L25"/>
  <c r="J131"/>
  <c r="C82"/>
  <c r="C70"/>
  <c r="C58"/>
  <c r="F29" i="9"/>
  <c r="N54" i="10"/>
  <c r="J57"/>
  <c r="J61" s="1"/>
  <c r="L75" i="9"/>
  <c r="L62"/>
  <c r="G54" i="10"/>
  <c r="O27" i="9"/>
  <c r="E63"/>
  <c r="Q41" i="10"/>
  <c r="E29" i="9"/>
  <c r="O56"/>
  <c r="H113" i="7"/>
  <c r="G64" i="6"/>
  <c r="M54"/>
  <c r="M64" s="1"/>
  <c r="H131" i="7"/>
  <c r="H21"/>
  <c r="H19"/>
  <c r="H23"/>
  <c r="H22"/>
  <c r="H65"/>
  <c r="H64"/>
  <c r="H63"/>
  <c r="H61"/>
  <c r="F23"/>
  <c r="F22"/>
  <c r="F131"/>
  <c r="F19"/>
  <c r="F21"/>
  <c r="C118"/>
  <c r="C142" s="1"/>
  <c r="C148" s="1"/>
  <c r="E123"/>
  <c r="E143" s="1"/>
  <c r="E149" s="1"/>
  <c r="H75" i="9"/>
  <c r="L54" i="10"/>
  <c r="D141" i="7"/>
  <c r="D147" s="1"/>
  <c r="F118"/>
  <c r="F142" s="1"/>
  <c r="F148" s="1"/>
  <c r="D65"/>
  <c r="D64"/>
  <c r="D63"/>
  <c r="D61"/>
  <c r="Q15" i="10"/>
  <c r="E25"/>
  <c r="M23" i="6"/>
  <c r="E23" i="7"/>
  <c r="E21"/>
  <c r="E22"/>
  <c r="E131"/>
  <c r="E19"/>
  <c r="I127"/>
  <c r="I144" s="1"/>
  <c r="I150" s="1"/>
  <c r="E62" i="9"/>
  <c r="E75"/>
  <c r="C141" i="7"/>
  <c r="C147" s="1"/>
  <c r="D131"/>
  <c r="D21"/>
  <c r="D19"/>
  <c r="D22"/>
  <c r="D23"/>
  <c r="I23"/>
  <c r="I19"/>
  <c r="I22"/>
  <c r="I21"/>
  <c r="I131"/>
  <c r="E127"/>
  <c r="E144" s="1"/>
  <c r="E150" s="1"/>
  <c r="Q59" i="10"/>
  <c r="E66"/>
  <c r="Q66" s="1"/>
  <c r="G23" i="6"/>
  <c r="J118" i="7"/>
  <c r="J142" s="1"/>
  <c r="J148" s="1"/>
  <c r="G75" i="9" l="1"/>
  <c r="G79" s="1"/>
  <c r="G83" s="1"/>
  <c r="G85" s="1"/>
  <c r="N55" i="6" s="1"/>
  <c r="J75" i="9"/>
  <c r="J79" s="1"/>
  <c r="J83" s="1"/>
  <c r="J85" s="1"/>
  <c r="N58" i="6" s="1"/>
  <c r="F151" i="7"/>
  <c r="G151"/>
  <c r="C130"/>
  <c r="C132" s="1"/>
  <c r="G130"/>
  <c r="G132" s="1"/>
  <c r="E54" i="10"/>
  <c r="M62" i="9"/>
  <c r="M79" s="1"/>
  <c r="M83" s="1"/>
  <c r="M85" s="1"/>
  <c r="O58"/>
  <c r="O29"/>
  <c r="I62"/>
  <c r="F64" i="10"/>
  <c r="F68" s="1"/>
  <c r="O64"/>
  <c r="O68" s="1"/>
  <c r="K62" i="9"/>
  <c r="K75"/>
  <c r="E151" i="7"/>
  <c r="J68" i="10"/>
  <c r="F79" i="9"/>
  <c r="F83" s="1"/>
  <c r="F85" s="1"/>
  <c r="N54" i="6" s="1"/>
  <c r="C151" i="7"/>
  <c r="D151"/>
  <c r="H64" i="10"/>
  <c r="H57"/>
  <c r="H61" s="1"/>
  <c r="D130" i="7"/>
  <c r="D132" s="1"/>
  <c r="P64" i="10"/>
  <c r="P68" s="1"/>
  <c r="N79" i="9"/>
  <c r="N83" s="1"/>
  <c r="N85" s="1"/>
  <c r="N57" i="10"/>
  <c r="N61" s="1"/>
  <c r="N64"/>
  <c r="G57"/>
  <c r="G61" s="1"/>
  <c r="G64"/>
  <c r="J130" i="7"/>
  <c r="J132" s="1"/>
  <c r="Q54" i="10"/>
  <c r="E57"/>
  <c r="E64"/>
  <c r="O63" i="9"/>
  <c r="E79"/>
  <c r="J151" i="7"/>
  <c r="E58" i="10"/>
  <c r="Q25"/>
  <c r="F130" i="7"/>
  <c r="F132" s="1"/>
  <c r="I130"/>
  <c r="I132" s="1"/>
  <c r="E130"/>
  <c r="E132" s="1"/>
  <c r="L57" i="10"/>
  <c r="L61" s="1"/>
  <c r="L64"/>
  <c r="H79" i="9"/>
  <c r="H83" s="1"/>
  <c r="H85" s="1"/>
  <c r="N56" i="6" s="1"/>
  <c r="H130" i="7"/>
  <c r="H132" s="1"/>
  <c r="H141"/>
  <c r="H147" s="1"/>
  <c r="H151" s="1"/>
  <c r="L79" i="9"/>
  <c r="L83" s="1"/>
  <c r="L85" s="1"/>
  <c r="N60" i="6" s="1"/>
  <c r="I151" i="7"/>
  <c r="O75" i="9" l="1"/>
  <c r="O62"/>
  <c r="I79"/>
  <c r="I83" s="1"/>
  <c r="I85" s="1"/>
  <c r="N57" i="6" s="1"/>
  <c r="K79" i="9"/>
  <c r="K83" s="1"/>
  <c r="K85" s="1"/>
  <c r="N59" i="6" s="1"/>
  <c r="H68" i="10"/>
  <c r="N68"/>
  <c r="O12" i="9"/>
  <c r="L68" i="10"/>
  <c r="E83" i="9"/>
  <c r="Q64" i="10"/>
  <c r="Q58"/>
  <c r="E61"/>
  <c r="Q61" s="1"/>
  <c r="Q57"/>
  <c r="G68"/>
  <c r="O76" i="9" l="1"/>
  <c r="O79"/>
  <c r="Q65" i="10"/>
  <c r="E68"/>
  <c r="Q68" s="1"/>
  <c r="O83" i="9"/>
  <c r="E85"/>
  <c r="N64" i="6" s="1"/>
  <c r="Q12" i="10" l="1"/>
  <c r="D135" i="47" l="1"/>
  <c r="G137" l="1"/>
  <c r="E137"/>
  <c r="I137"/>
  <c r="H137"/>
  <c r="F137"/>
  <c r="J137"/>
  <c r="D137" l="1"/>
  <c r="C39" i="53" s="1"/>
  <c r="C41" s="1"/>
  <c r="C16" i="47"/>
  <c r="C137" s="1"/>
  <c r="O32" i="48" l="1"/>
  <c r="O20"/>
  <c r="I135" i="47"/>
  <c r="F135"/>
  <c r="I136"/>
  <c r="H135"/>
  <c r="J135"/>
  <c r="G135"/>
  <c r="D136" l="1"/>
  <c r="M131" i="49"/>
  <c r="M141" s="1"/>
  <c r="M159" s="1"/>
  <c r="M186" s="1"/>
  <c r="M14" s="1"/>
  <c r="M102"/>
  <c r="M105" s="1"/>
  <c r="J136" i="47"/>
  <c r="O102" i="49"/>
  <c r="O105" s="1"/>
  <c r="O141"/>
  <c r="O159" s="1"/>
  <c r="O186" s="1"/>
  <c r="O14" s="1"/>
  <c r="H133"/>
  <c r="R133" s="1"/>
  <c r="F136" i="47"/>
  <c r="O185" i="48"/>
  <c r="O321"/>
  <c r="O30"/>
  <c r="E136" i="47"/>
  <c r="I141" i="49"/>
  <c r="I159" s="1"/>
  <c r="I186" s="1"/>
  <c r="I14" s="1"/>
  <c r="H126"/>
  <c r="I102"/>
  <c r="I105" s="1"/>
  <c r="J131"/>
  <c r="J141" s="1"/>
  <c r="J159" s="1"/>
  <c r="J186" s="1"/>
  <c r="J14" s="1"/>
  <c r="J102"/>
  <c r="J105" s="1"/>
  <c r="O49" i="48"/>
  <c r="O253"/>
  <c r="G136" i="47"/>
  <c r="E135"/>
  <c r="C14"/>
  <c r="C135" s="1"/>
  <c r="K102" i="49"/>
  <c r="K105" s="1"/>
  <c r="K131"/>
  <c r="K141" s="1"/>
  <c r="K159" s="1"/>
  <c r="K186" s="1"/>
  <c r="K14" s="1"/>
  <c r="L131"/>
  <c r="L141" s="1"/>
  <c r="L159" s="1"/>
  <c r="L186" s="1"/>
  <c r="L14" s="1"/>
  <c r="L102"/>
  <c r="L105" s="1"/>
  <c r="L107" l="1"/>
  <c r="L29"/>
  <c r="L61" s="1"/>
  <c r="N102"/>
  <c r="N105" s="1"/>
  <c r="N131"/>
  <c r="N141" s="1"/>
  <c r="N159" s="1"/>
  <c r="N186" s="1"/>
  <c r="N14" s="1"/>
  <c r="H14" s="1"/>
  <c r="H128"/>
  <c r="H102" s="1"/>
  <c r="O29"/>
  <c r="O61" s="1"/>
  <c r="O107"/>
  <c r="O111" s="1"/>
  <c r="O18" i="48"/>
  <c r="J107" i="49"/>
  <c r="J111" s="1"/>
  <c r="J29"/>
  <c r="J61" s="1"/>
  <c r="K29"/>
  <c r="K61" s="1"/>
  <c r="K107"/>
  <c r="O39" i="48"/>
  <c r="R126" i="49"/>
  <c r="O238" i="48"/>
  <c r="O48"/>
  <c r="L111" i="49"/>
  <c r="O117" i="48"/>
  <c r="O22"/>
  <c r="H136" i="47"/>
  <c r="O37" i="48"/>
  <c r="O33"/>
  <c r="O47"/>
  <c r="K111" i="49"/>
  <c r="I107"/>
  <c r="I111" s="1"/>
  <c r="I29"/>
  <c r="I61" s="1"/>
  <c r="M107"/>
  <c r="M111" s="1"/>
  <c r="M29"/>
  <c r="M61" s="1"/>
  <c r="O106" i="48" l="1"/>
  <c r="H105" i="49"/>
  <c r="R102"/>
  <c r="O242" i="48"/>
  <c r="O371"/>
  <c r="O308"/>
  <c r="O376"/>
  <c r="O101"/>
  <c r="O307"/>
  <c r="O167"/>
  <c r="O102"/>
  <c r="O372"/>
  <c r="O237"/>
  <c r="O378"/>
  <c r="O305"/>
  <c r="O50"/>
  <c r="O303"/>
  <c r="O306"/>
  <c r="O172"/>
  <c r="O319"/>
  <c r="O240"/>
  <c r="O98"/>
  <c r="O311"/>
  <c r="O234"/>
  <c r="O373"/>
  <c r="O116"/>
  <c r="O302"/>
  <c r="O107"/>
  <c r="O377"/>
  <c r="O252"/>
  <c r="O100"/>
  <c r="O174"/>
  <c r="H107" i="49"/>
  <c r="H29"/>
  <c r="R14"/>
  <c r="O235" i="48"/>
  <c r="O375"/>
  <c r="O103"/>
  <c r="H131" i="49"/>
  <c r="R128"/>
  <c r="N29"/>
  <c r="N61" s="1"/>
  <c r="N107"/>
  <c r="N111" s="1"/>
  <c r="O115" i="48"/>
  <c r="O304"/>
  <c r="O320"/>
  <c r="O388"/>
  <c r="O370"/>
  <c r="O236"/>
  <c r="O19"/>
  <c r="O99"/>
  <c r="O310"/>
  <c r="O374"/>
  <c r="C15" i="47"/>
  <c r="C136" s="1"/>
  <c r="O288" i="48" l="1"/>
  <c r="O225"/>
  <c r="O168"/>
  <c r="O389"/>
  <c r="O89"/>
  <c r="O386"/>
  <c r="O358"/>
  <c r="O294"/>
  <c r="O46"/>
  <c r="O222"/>
  <c r="O243"/>
  <c r="O379"/>
  <c r="O385"/>
  <c r="O249"/>
  <c r="O239"/>
  <c r="R131" i="49"/>
  <c r="H141"/>
  <c r="O363" i="48"/>
  <c r="O104"/>
  <c r="O90"/>
  <c r="O251"/>
  <c r="O241"/>
  <c r="O171"/>
  <c r="H61" i="49"/>
  <c r="R29"/>
  <c r="O227" i="48"/>
  <c r="O295"/>
  <c r="O387"/>
  <c r="O152"/>
  <c r="O309"/>
  <c r="O105"/>
  <c r="O293"/>
  <c r="O182"/>
  <c r="O31"/>
  <c r="O362"/>
  <c r="O91"/>
  <c r="O36"/>
  <c r="O159"/>
  <c r="O170"/>
  <c r="O290"/>
  <c r="O86"/>
  <c r="O226"/>
  <c r="O220"/>
  <c r="O317"/>
  <c r="R107" i="49"/>
  <c r="O113" i="48"/>
  <c r="R105" i="49"/>
  <c r="H111"/>
  <c r="O34" i="48" l="1"/>
  <c r="O38"/>
  <c r="F86" i="49"/>
  <c r="O361" i="48"/>
  <c r="O45"/>
  <c r="O21"/>
  <c r="O16"/>
  <c r="O169"/>
  <c r="O35"/>
  <c r="O318"/>
  <c r="O184"/>
  <c r="O183"/>
  <c r="O181"/>
  <c r="O154"/>
  <c r="O84"/>
  <c r="O356"/>
  <c r="O250"/>
  <c r="O248"/>
  <c r="O384"/>
  <c r="R141" i="49"/>
  <c r="H159"/>
  <c r="O166" i="48"/>
  <c r="O316"/>
  <c r="O157"/>
  <c r="O112"/>
  <c r="R159" i="49" l="1"/>
  <c r="R12" s="1"/>
  <c r="H186"/>
  <c r="R186" s="1"/>
  <c r="O17" i="48"/>
  <c r="O180"/>
  <c r="O23"/>
  <c r="O175"/>
  <c r="O173"/>
  <c r="O158"/>
  <c r="O114" l="1"/>
  <c r="O44"/>
  <c r="E52"/>
  <c r="O52" s="1"/>
  <c r="E66" l="1"/>
  <c r="O66" s="1"/>
  <c r="O59"/>
  <c r="E41"/>
  <c r="O29"/>
  <c r="E25" l="1"/>
  <c r="O15"/>
  <c r="N329"/>
  <c r="N333" s="1"/>
  <c r="J329"/>
  <c r="J333" s="1"/>
  <c r="F329"/>
  <c r="F333" s="1"/>
  <c r="K329"/>
  <c r="K333" s="1"/>
  <c r="G329"/>
  <c r="G333" s="1"/>
  <c r="L329"/>
  <c r="L333" s="1"/>
  <c r="M329"/>
  <c r="M333" s="1"/>
  <c r="I329"/>
  <c r="I333" s="1"/>
  <c r="H329"/>
  <c r="H333" s="1"/>
  <c r="E54"/>
  <c r="O54" s="1"/>
  <c r="O41"/>
  <c r="L57"/>
  <c r="L61" s="1"/>
  <c r="H57"/>
  <c r="H61" s="1"/>
  <c r="N57"/>
  <c r="N61" s="1"/>
  <c r="F57"/>
  <c r="F61" s="1"/>
  <c r="M57"/>
  <c r="M61" s="1"/>
  <c r="I57"/>
  <c r="I61" s="1"/>
  <c r="E57"/>
  <c r="K57"/>
  <c r="K61" s="1"/>
  <c r="G57"/>
  <c r="G61" s="1"/>
  <c r="J57"/>
  <c r="J61" s="1"/>
  <c r="K261"/>
  <c r="K265" s="1"/>
  <c r="G261"/>
  <c r="G265" s="1"/>
  <c r="L261"/>
  <c r="L265" s="1"/>
  <c r="H261"/>
  <c r="H265" s="1"/>
  <c r="I261"/>
  <c r="I265" s="1"/>
  <c r="F261"/>
  <c r="F265" s="1"/>
  <c r="M261"/>
  <c r="M265" s="1"/>
  <c r="J261"/>
  <c r="J265" s="1"/>
  <c r="N261"/>
  <c r="N265" s="1"/>
  <c r="L397"/>
  <c r="L401" s="1"/>
  <c r="H397"/>
  <c r="H401" s="1"/>
  <c r="M397"/>
  <c r="M401" s="1"/>
  <c r="I397"/>
  <c r="I401" s="1"/>
  <c r="K397"/>
  <c r="K401" s="1"/>
  <c r="N397"/>
  <c r="N401" s="1"/>
  <c r="F397"/>
  <c r="F401" s="1"/>
  <c r="J397"/>
  <c r="J401" s="1"/>
  <c r="G397"/>
  <c r="G401" s="1"/>
  <c r="N125"/>
  <c r="N129" s="1"/>
  <c r="J125"/>
  <c r="J129" s="1"/>
  <c r="F125"/>
  <c r="F129" s="1"/>
  <c r="K125"/>
  <c r="K129" s="1"/>
  <c r="G125"/>
  <c r="G129" s="1"/>
  <c r="L125"/>
  <c r="L129" s="1"/>
  <c r="H125"/>
  <c r="H129" s="1"/>
  <c r="M125"/>
  <c r="M129" s="1"/>
  <c r="I125"/>
  <c r="I129" s="1"/>
  <c r="L193"/>
  <c r="L197" s="1"/>
  <c r="H193"/>
  <c r="H197" s="1"/>
  <c r="M193"/>
  <c r="M197" s="1"/>
  <c r="I193"/>
  <c r="I197" s="1"/>
  <c r="K193"/>
  <c r="K197" s="1"/>
  <c r="J193"/>
  <c r="J197" s="1"/>
  <c r="N193"/>
  <c r="N197" s="1"/>
  <c r="F193"/>
  <c r="F197" s="1"/>
  <c r="G193"/>
  <c r="G197" s="1"/>
  <c r="O57" l="1"/>
  <c r="M404"/>
  <c r="I404"/>
  <c r="N404"/>
  <c r="J404"/>
  <c r="F404"/>
  <c r="H404"/>
  <c r="K404"/>
  <c r="G404"/>
  <c r="L404"/>
  <c r="L64"/>
  <c r="H64"/>
  <c r="M64"/>
  <c r="I64"/>
  <c r="E64"/>
  <c r="N64"/>
  <c r="F64"/>
  <c r="G64"/>
  <c r="K64"/>
  <c r="J64"/>
  <c r="K132"/>
  <c r="G132"/>
  <c r="L132"/>
  <c r="H132"/>
  <c r="I132"/>
  <c r="F132"/>
  <c r="J132"/>
  <c r="N132"/>
  <c r="M132"/>
  <c r="L268"/>
  <c r="H268"/>
  <c r="M268"/>
  <c r="I268"/>
  <c r="N268"/>
  <c r="F268"/>
  <c r="G268"/>
  <c r="K268"/>
  <c r="J268"/>
  <c r="M200"/>
  <c r="I200"/>
  <c r="N200"/>
  <c r="J200"/>
  <c r="F200"/>
  <c r="H200"/>
  <c r="G200"/>
  <c r="L200"/>
  <c r="K200"/>
  <c r="K336"/>
  <c r="G336"/>
  <c r="L336"/>
  <c r="H336"/>
  <c r="I336"/>
  <c r="M336"/>
  <c r="J336"/>
  <c r="N336"/>
  <c r="F336"/>
  <c r="E58"/>
  <c r="E61" s="1"/>
  <c r="O61" s="1"/>
  <c r="O25"/>
  <c r="M269" l="1"/>
  <c r="M272" s="1"/>
  <c r="K133"/>
  <c r="K136" s="1"/>
  <c r="J340"/>
  <c r="L337"/>
  <c r="L340" s="1"/>
  <c r="H204"/>
  <c r="J272"/>
  <c r="N269"/>
  <c r="N272" s="1"/>
  <c r="H272"/>
  <c r="J136"/>
  <c r="H136"/>
  <c r="K65"/>
  <c r="K68" s="1"/>
  <c r="O64"/>
  <c r="L65"/>
  <c r="L68" s="1"/>
  <c r="H408"/>
  <c r="G204"/>
  <c r="J68"/>
  <c r="H68"/>
  <c r="N405"/>
  <c r="N408" s="1"/>
  <c r="E68"/>
  <c r="O58"/>
  <c r="M337"/>
  <c r="M340" s="1"/>
  <c r="G340"/>
  <c r="K201"/>
  <c r="K204" s="1"/>
  <c r="F204"/>
  <c r="I204"/>
  <c r="K269"/>
  <c r="K272" s="1"/>
  <c r="L269"/>
  <c r="L272" s="1"/>
  <c r="L133"/>
  <c r="L136" s="1"/>
  <c r="G68"/>
  <c r="I68"/>
  <c r="L405"/>
  <c r="L408" s="1"/>
  <c r="F408"/>
  <c r="I408"/>
  <c r="N337"/>
  <c r="N340" s="1"/>
  <c r="H340"/>
  <c r="N201"/>
  <c r="N204" s="1"/>
  <c r="F272"/>
  <c r="N133"/>
  <c r="N136" s="1"/>
  <c r="I136"/>
  <c r="N65"/>
  <c r="N68" s="1"/>
  <c r="K405"/>
  <c r="K408" s="1"/>
  <c r="F340"/>
  <c r="I340"/>
  <c r="K337"/>
  <c r="K340" s="1"/>
  <c r="L201"/>
  <c r="L204" s="1"/>
  <c r="J204"/>
  <c r="M201"/>
  <c r="M204" s="1"/>
  <c r="G272"/>
  <c r="I272"/>
  <c r="M133"/>
  <c r="M136" s="1"/>
  <c r="F136"/>
  <c r="G136"/>
  <c r="F68"/>
  <c r="M65"/>
  <c r="M68" s="1"/>
  <c r="G408"/>
  <c r="J408"/>
  <c r="M405"/>
  <c r="M408" s="1"/>
  <c r="I411" l="1"/>
  <c r="F411"/>
  <c r="K411"/>
  <c r="G411"/>
  <c r="H411"/>
  <c r="L411"/>
  <c r="M411"/>
  <c r="J411"/>
  <c r="O68"/>
  <c r="J90" i="47"/>
  <c r="J89"/>
  <c r="J121"/>
  <c r="J88"/>
  <c r="H76"/>
  <c r="H77"/>
  <c r="H126"/>
  <c r="H78"/>
  <c r="H71"/>
  <c r="H70"/>
  <c r="H113"/>
  <c r="H72"/>
  <c r="H63"/>
  <c r="E89"/>
  <c r="E88"/>
  <c r="E90"/>
  <c r="E121"/>
  <c r="H108"/>
  <c r="H106"/>
  <c r="H107"/>
  <c r="H118"/>
  <c r="E127"/>
  <c r="E83"/>
  <c r="E82"/>
  <c r="E84"/>
  <c r="E78"/>
  <c r="E77"/>
  <c r="E76"/>
  <c r="E126"/>
  <c r="G95"/>
  <c r="G122"/>
  <c r="G94"/>
  <c r="G96"/>
  <c r="J70"/>
  <c r="J113"/>
  <c r="J72"/>
  <c r="J71"/>
  <c r="J63"/>
  <c r="E111"/>
  <c r="E27"/>
  <c r="E36"/>
  <c r="E35"/>
  <c r="E34"/>
  <c r="G41"/>
  <c r="G116"/>
  <c r="G42"/>
  <c r="G40"/>
  <c r="J118"/>
  <c r="J106"/>
  <c r="J108"/>
  <c r="J107"/>
  <c r="I59"/>
  <c r="I58"/>
  <c r="I60"/>
  <c r="I117"/>
  <c r="G53"/>
  <c r="G45"/>
  <c r="G52"/>
  <c r="G54"/>
  <c r="G112"/>
  <c r="F36"/>
  <c r="F111"/>
  <c r="F35"/>
  <c r="F27"/>
  <c r="F34"/>
  <c r="H112"/>
  <c r="H52"/>
  <c r="H54"/>
  <c r="H53"/>
  <c r="H45"/>
  <c r="G113"/>
  <c r="G72"/>
  <c r="G70"/>
  <c r="G71"/>
  <c r="G63"/>
  <c r="I42"/>
  <c r="I116"/>
  <c r="I40"/>
  <c r="I41"/>
  <c r="G50"/>
  <c r="I111"/>
  <c r="I35"/>
  <c r="I34"/>
  <c r="I36"/>
  <c r="I27"/>
  <c r="H100"/>
  <c r="H102"/>
  <c r="H101"/>
  <c r="H21"/>
  <c r="H123"/>
  <c r="I90"/>
  <c r="I121"/>
  <c r="I88"/>
  <c r="I89"/>
  <c r="I126"/>
  <c r="I76"/>
  <c r="I78"/>
  <c r="I77"/>
  <c r="F70"/>
  <c r="F71"/>
  <c r="F63"/>
  <c r="F113"/>
  <c r="F72"/>
  <c r="J45"/>
  <c r="J112"/>
  <c r="J54"/>
  <c r="J50"/>
  <c r="J53"/>
  <c r="J52"/>
  <c r="I107"/>
  <c r="I118"/>
  <c r="I108"/>
  <c r="I106"/>
  <c r="I56"/>
  <c r="I38"/>
  <c r="H84"/>
  <c r="H82"/>
  <c r="H127"/>
  <c r="H83"/>
  <c r="J126"/>
  <c r="J78"/>
  <c r="J77"/>
  <c r="J76"/>
  <c r="H96"/>
  <c r="H95"/>
  <c r="H122"/>
  <c r="H94"/>
  <c r="F116"/>
  <c r="F42"/>
  <c r="F38"/>
  <c r="F41"/>
  <c r="F40"/>
  <c r="G101"/>
  <c r="G100"/>
  <c r="G123"/>
  <c r="G102"/>
  <c r="G21"/>
  <c r="E107"/>
  <c r="E118"/>
  <c r="E106"/>
  <c r="E108"/>
  <c r="J102"/>
  <c r="J21"/>
  <c r="J123"/>
  <c r="J101"/>
  <c r="J100"/>
  <c r="O65" i="48"/>
  <c r="O12" s="1"/>
  <c r="F82" i="47"/>
  <c r="F127"/>
  <c r="F83"/>
  <c r="F84"/>
  <c r="E95"/>
  <c r="E122"/>
  <c r="E96"/>
  <c r="E94"/>
  <c r="G121"/>
  <c r="G124" s="1"/>
  <c r="G143" s="1"/>
  <c r="G149" s="1"/>
  <c r="G89"/>
  <c r="G90"/>
  <c r="G88"/>
  <c r="G77"/>
  <c r="G76"/>
  <c r="G126"/>
  <c r="G78"/>
  <c r="J82"/>
  <c r="J84"/>
  <c r="J127"/>
  <c r="J83"/>
  <c r="I50"/>
  <c r="I45"/>
  <c r="I112"/>
  <c r="I52"/>
  <c r="I54"/>
  <c r="I53"/>
  <c r="E116"/>
  <c r="E40"/>
  <c r="E42"/>
  <c r="E38"/>
  <c r="E41"/>
  <c r="I123"/>
  <c r="I101"/>
  <c r="I100"/>
  <c r="I102"/>
  <c r="I21"/>
  <c r="G118"/>
  <c r="G106"/>
  <c r="G108"/>
  <c r="G107"/>
  <c r="G117"/>
  <c r="G56"/>
  <c r="G59"/>
  <c r="G58"/>
  <c r="G60"/>
  <c r="J122"/>
  <c r="J94"/>
  <c r="J95"/>
  <c r="J96"/>
  <c r="F90"/>
  <c r="F121"/>
  <c r="F88"/>
  <c r="F89"/>
  <c r="H32"/>
  <c r="F54"/>
  <c r="F50"/>
  <c r="F53"/>
  <c r="F112"/>
  <c r="F52"/>
  <c r="F45"/>
  <c r="H116"/>
  <c r="H40"/>
  <c r="H41"/>
  <c r="H42"/>
  <c r="H38"/>
  <c r="F118"/>
  <c r="F106"/>
  <c r="F107"/>
  <c r="F108"/>
  <c r="N411" i="48"/>
  <c r="H36" i="47"/>
  <c r="H35"/>
  <c r="H34"/>
  <c r="H111"/>
  <c r="H27"/>
  <c r="I71"/>
  <c r="I63"/>
  <c r="I70"/>
  <c r="I113"/>
  <c r="I72"/>
  <c r="F58"/>
  <c r="F117"/>
  <c r="F60"/>
  <c r="F56"/>
  <c r="F59"/>
  <c r="J104"/>
  <c r="G82"/>
  <c r="G84"/>
  <c r="G127"/>
  <c r="G83"/>
  <c r="G111"/>
  <c r="G35"/>
  <c r="G34"/>
  <c r="G36"/>
  <c r="G27"/>
  <c r="D112"/>
  <c r="D54"/>
  <c r="D53"/>
  <c r="D52"/>
  <c r="D50"/>
  <c r="J42"/>
  <c r="J41"/>
  <c r="J40"/>
  <c r="J38"/>
  <c r="J116"/>
  <c r="J59"/>
  <c r="J58"/>
  <c r="J117"/>
  <c r="J60"/>
  <c r="F122"/>
  <c r="F94"/>
  <c r="F96"/>
  <c r="F95"/>
  <c r="E117"/>
  <c r="E60"/>
  <c r="E59"/>
  <c r="E58"/>
  <c r="E54"/>
  <c r="E53"/>
  <c r="E112"/>
  <c r="E52"/>
  <c r="E50"/>
  <c r="E45"/>
  <c r="F102"/>
  <c r="F101"/>
  <c r="F100"/>
  <c r="F123"/>
  <c r="F21"/>
  <c r="H88"/>
  <c r="H121"/>
  <c r="H89"/>
  <c r="H90"/>
  <c r="J34"/>
  <c r="J111"/>
  <c r="J35"/>
  <c r="J27"/>
  <c r="J36"/>
  <c r="E123"/>
  <c r="E102"/>
  <c r="E101"/>
  <c r="E21"/>
  <c r="E100"/>
  <c r="F126"/>
  <c r="F78"/>
  <c r="F77"/>
  <c r="F76"/>
  <c r="I95"/>
  <c r="I94"/>
  <c r="I96"/>
  <c r="I122"/>
  <c r="E71"/>
  <c r="E72"/>
  <c r="E63"/>
  <c r="E70"/>
  <c r="E113"/>
  <c r="H60"/>
  <c r="H58"/>
  <c r="H117"/>
  <c r="H59"/>
  <c r="I127"/>
  <c r="I83"/>
  <c r="I84"/>
  <c r="I82"/>
  <c r="H128" l="1"/>
  <c r="H144" s="1"/>
  <c r="H150" s="1"/>
  <c r="H50"/>
  <c r="J56"/>
  <c r="F128"/>
  <c r="F144" s="1"/>
  <c r="F150" s="1"/>
  <c r="E56"/>
  <c r="H114"/>
  <c r="H141" s="1"/>
  <c r="H147" s="1"/>
  <c r="H56"/>
  <c r="J114"/>
  <c r="H124"/>
  <c r="H143" s="1"/>
  <c r="H149" s="1"/>
  <c r="G128"/>
  <c r="G144" s="1"/>
  <c r="G150" s="1"/>
  <c r="F46"/>
  <c r="F47"/>
  <c r="F48"/>
  <c r="I47"/>
  <c r="I46"/>
  <c r="I48"/>
  <c r="C101"/>
  <c r="C100"/>
  <c r="C102"/>
  <c r="C98"/>
  <c r="C123"/>
  <c r="G46"/>
  <c r="G48"/>
  <c r="G47"/>
  <c r="E28"/>
  <c r="E30"/>
  <c r="E29"/>
  <c r="J141"/>
  <c r="J147" s="1"/>
  <c r="J119"/>
  <c r="J142" s="1"/>
  <c r="J148" s="1"/>
  <c r="D76"/>
  <c r="D126"/>
  <c r="D78"/>
  <c r="D77"/>
  <c r="I66"/>
  <c r="I65"/>
  <c r="I64"/>
  <c r="D88"/>
  <c r="D90"/>
  <c r="D121"/>
  <c r="D89"/>
  <c r="G104"/>
  <c r="J131"/>
  <c r="J23"/>
  <c r="J22"/>
  <c r="J24"/>
  <c r="G98"/>
  <c r="I30"/>
  <c r="I29"/>
  <c r="I28"/>
  <c r="F114"/>
  <c r="G119"/>
  <c r="G142" s="1"/>
  <c r="G148" s="1"/>
  <c r="E114"/>
  <c r="J66"/>
  <c r="J65"/>
  <c r="J64"/>
  <c r="D96"/>
  <c r="D95"/>
  <c r="D122"/>
  <c r="D94"/>
  <c r="C27"/>
  <c r="E26" s="1"/>
  <c r="C34"/>
  <c r="C36"/>
  <c r="C32"/>
  <c r="C111"/>
  <c r="C35"/>
  <c r="G24"/>
  <c r="G23"/>
  <c r="G22"/>
  <c r="G131"/>
  <c r="H104"/>
  <c r="E64"/>
  <c r="E66"/>
  <c r="E65"/>
  <c r="E98"/>
  <c r="J32"/>
  <c r="G30"/>
  <c r="G26"/>
  <c r="G29"/>
  <c r="G28"/>
  <c r="G114"/>
  <c r="D84"/>
  <c r="D127"/>
  <c r="D83"/>
  <c r="D82"/>
  <c r="F124"/>
  <c r="F143" s="1"/>
  <c r="F149" s="1"/>
  <c r="I131"/>
  <c r="I22"/>
  <c r="I24"/>
  <c r="I23"/>
  <c r="I98"/>
  <c r="E119"/>
  <c r="E142" s="1"/>
  <c r="E148" s="1"/>
  <c r="J98"/>
  <c r="F119"/>
  <c r="F142" s="1"/>
  <c r="F148" s="1"/>
  <c r="C42"/>
  <c r="C38"/>
  <c r="C41"/>
  <c r="C116"/>
  <c r="C40"/>
  <c r="J48"/>
  <c r="J47"/>
  <c r="J46"/>
  <c r="I128"/>
  <c r="I144" s="1"/>
  <c r="I150" s="1"/>
  <c r="H98"/>
  <c r="I32"/>
  <c r="I114"/>
  <c r="H48"/>
  <c r="H47"/>
  <c r="H46"/>
  <c r="F32"/>
  <c r="E32"/>
  <c r="E128"/>
  <c r="E144" s="1"/>
  <c r="E150" s="1"/>
  <c r="E124"/>
  <c r="E143" s="1"/>
  <c r="E149" s="1"/>
  <c r="E131"/>
  <c r="E23"/>
  <c r="E24"/>
  <c r="E22"/>
  <c r="C108"/>
  <c r="C104"/>
  <c r="C107"/>
  <c r="C118"/>
  <c r="C106"/>
  <c r="F104"/>
  <c r="H24"/>
  <c r="H131"/>
  <c r="H23"/>
  <c r="H22"/>
  <c r="J29"/>
  <c r="J28"/>
  <c r="J30"/>
  <c r="J26"/>
  <c r="F24"/>
  <c r="F131"/>
  <c r="F23"/>
  <c r="F22"/>
  <c r="F98"/>
  <c r="E48"/>
  <c r="E47"/>
  <c r="E46"/>
  <c r="G32"/>
  <c r="H28"/>
  <c r="H30"/>
  <c r="H29"/>
  <c r="H26"/>
  <c r="H119"/>
  <c r="H142" s="1"/>
  <c r="H148" s="1"/>
  <c r="E104"/>
  <c r="J128"/>
  <c r="J144" s="1"/>
  <c r="J150" s="1"/>
  <c r="D72"/>
  <c r="D113"/>
  <c r="D71"/>
  <c r="D63"/>
  <c r="D70"/>
  <c r="C117"/>
  <c r="C56"/>
  <c r="C58"/>
  <c r="C60"/>
  <c r="C59"/>
  <c r="I104"/>
  <c r="F66"/>
  <c r="F65"/>
  <c r="F64"/>
  <c r="I124"/>
  <c r="I143" s="1"/>
  <c r="I149" s="1"/>
  <c r="C112"/>
  <c r="C52"/>
  <c r="C54"/>
  <c r="C50"/>
  <c r="C53"/>
  <c r="C45"/>
  <c r="H44" s="1"/>
  <c r="I119"/>
  <c r="I142" s="1"/>
  <c r="I148" s="1"/>
  <c r="G66"/>
  <c r="G65"/>
  <c r="G64"/>
  <c r="F26"/>
  <c r="F30"/>
  <c r="F29"/>
  <c r="F28"/>
  <c r="G38"/>
  <c r="H65"/>
  <c r="H64"/>
  <c r="H66"/>
  <c r="J124"/>
  <c r="J143" s="1"/>
  <c r="J149" s="1"/>
  <c r="I26" l="1"/>
  <c r="G44"/>
  <c r="C119"/>
  <c r="C142" s="1"/>
  <c r="C148" s="1"/>
  <c r="J151"/>
  <c r="D108"/>
  <c r="D104"/>
  <c r="D107"/>
  <c r="D118"/>
  <c r="D106"/>
  <c r="I130"/>
  <c r="I132" s="1"/>
  <c r="I141"/>
  <c r="I147" s="1"/>
  <c r="I151" s="1"/>
  <c r="E44"/>
  <c r="G141"/>
  <c r="G147" s="1"/>
  <c r="G151" s="1"/>
  <c r="G130"/>
  <c r="G132" s="1"/>
  <c r="C28"/>
  <c r="C30"/>
  <c r="C26"/>
  <c r="C29"/>
  <c r="D116"/>
  <c r="D42"/>
  <c r="D38"/>
  <c r="D41"/>
  <c r="D40"/>
  <c r="E130"/>
  <c r="E132" s="1"/>
  <c r="E141"/>
  <c r="E147" s="1"/>
  <c r="E151" s="1"/>
  <c r="H151"/>
  <c r="C46"/>
  <c r="C48"/>
  <c r="C44"/>
  <c r="C47"/>
  <c r="D66"/>
  <c r="D65"/>
  <c r="D64"/>
  <c r="J44"/>
  <c r="D117"/>
  <c r="D60"/>
  <c r="D56"/>
  <c r="D59"/>
  <c r="D58"/>
  <c r="D45"/>
  <c r="F130"/>
  <c r="F132" s="1"/>
  <c r="F141"/>
  <c r="F147" s="1"/>
  <c r="F151" s="1"/>
  <c r="J130"/>
  <c r="J132" s="1"/>
  <c r="I44"/>
  <c r="D128"/>
  <c r="D144" s="1"/>
  <c r="D150" s="1"/>
  <c r="D100"/>
  <c r="D123"/>
  <c r="D124" s="1"/>
  <c r="D143" s="1"/>
  <c r="D102"/>
  <c r="D98"/>
  <c r="D101"/>
  <c r="D21"/>
  <c r="F44"/>
  <c r="H130"/>
  <c r="H132" s="1"/>
  <c r="D32"/>
  <c r="D27"/>
  <c r="D36"/>
  <c r="D111"/>
  <c r="D114" s="1"/>
  <c r="D35"/>
  <c r="D34"/>
  <c r="D149" l="1"/>
  <c r="C44" i="53"/>
  <c r="D26" i="47"/>
  <c r="D29"/>
  <c r="D28"/>
  <c r="D30"/>
  <c r="D22"/>
  <c r="D24"/>
  <c r="D131"/>
  <c r="D23"/>
  <c r="D119"/>
  <c r="D142" s="1"/>
  <c r="D148" s="1"/>
  <c r="D48"/>
  <c r="D44"/>
  <c r="D47"/>
  <c r="D46"/>
  <c r="D141"/>
  <c r="D147" s="1"/>
  <c r="D130" l="1"/>
  <c r="D132" s="1"/>
  <c r="D151"/>
  <c r="O118" i="48" l="1"/>
  <c r="E120"/>
  <c r="O120" s="1"/>
  <c r="O254" l="1"/>
  <c r="E256"/>
  <c r="O256" s="1"/>
  <c r="O390"/>
  <c r="E392"/>
  <c r="O392" s="1"/>
  <c r="O322" l="1"/>
  <c r="E324"/>
  <c r="O324" s="1"/>
  <c r="O186"/>
  <c r="E188"/>
  <c r="O188" s="1"/>
  <c r="O233" l="1"/>
  <c r="E245"/>
  <c r="O165"/>
  <c r="E177"/>
  <c r="E313"/>
  <c r="O301"/>
  <c r="O369"/>
  <c r="E381"/>
  <c r="E190" l="1"/>
  <c r="O177"/>
  <c r="O151"/>
  <c r="O381"/>
  <c r="E394"/>
  <c r="O245"/>
  <c r="E258"/>
  <c r="E326"/>
  <c r="O313"/>
  <c r="E109"/>
  <c r="O97"/>
  <c r="O359" l="1"/>
  <c r="O287"/>
  <c r="O190"/>
  <c r="E193"/>
  <c r="E200"/>
  <c r="O360"/>
  <c r="O292"/>
  <c r="O291"/>
  <c r="O155"/>
  <c r="O394"/>
  <c r="E397"/>
  <c r="E404"/>
  <c r="O223"/>
  <c r="O258"/>
  <c r="E261"/>
  <c r="E268"/>
  <c r="O156"/>
  <c r="O224"/>
  <c r="E122"/>
  <c r="O109"/>
  <c r="O326"/>
  <c r="E329"/>
  <c r="E336"/>
  <c r="O219"/>
  <c r="O355"/>
  <c r="O404" l="1"/>
  <c r="O200"/>
  <c r="O336"/>
  <c r="O122"/>
  <c r="E125"/>
  <c r="E132"/>
  <c r="O153"/>
  <c r="E161"/>
  <c r="O268"/>
  <c r="E270"/>
  <c r="O270" s="1"/>
  <c r="O263"/>
  <c r="O397"/>
  <c r="O193"/>
  <c r="E202"/>
  <c r="O202" s="1"/>
  <c r="O195"/>
  <c r="O329"/>
  <c r="O261"/>
  <c r="E406"/>
  <c r="O406" s="1"/>
  <c r="O399"/>
  <c r="O132" l="1"/>
  <c r="O331"/>
  <c r="E338"/>
  <c r="O338" s="1"/>
  <c r="O289"/>
  <c r="E297"/>
  <c r="O125"/>
  <c r="O221"/>
  <c r="E229"/>
  <c r="O357"/>
  <c r="E365"/>
  <c r="E194"/>
  <c r="O161"/>
  <c r="O297" l="1"/>
  <c r="E330"/>
  <c r="O194"/>
  <c r="E197"/>
  <c r="O197" s="1"/>
  <c r="O83"/>
  <c r="E398"/>
  <c r="O365"/>
  <c r="E262"/>
  <c r="O229"/>
  <c r="O201" l="1"/>
  <c r="E204"/>
  <c r="O204" s="1"/>
  <c r="O330"/>
  <c r="E333"/>
  <c r="O333" s="1"/>
  <c r="O87"/>
  <c r="O262"/>
  <c r="E265"/>
  <c r="O265" s="1"/>
  <c r="O398"/>
  <c r="E401"/>
  <c r="O401" s="1"/>
  <c r="O88"/>
  <c r="O405" l="1"/>
  <c r="E408"/>
  <c r="O408" s="1"/>
  <c r="O352" s="1"/>
  <c r="O148"/>
  <c r="O269"/>
  <c r="E272"/>
  <c r="O272" s="1"/>
  <c r="O337"/>
  <c r="E340"/>
  <c r="O340" s="1"/>
  <c r="C77" i="47" l="1"/>
  <c r="C76"/>
  <c r="C126"/>
  <c r="C78"/>
  <c r="C74"/>
  <c r="I74"/>
  <c r="H74"/>
  <c r="G74"/>
  <c r="E74"/>
  <c r="J74"/>
  <c r="F74"/>
  <c r="D74"/>
  <c r="C121" l="1"/>
  <c r="C89"/>
  <c r="C90"/>
  <c r="C86"/>
  <c r="C88"/>
  <c r="E86"/>
  <c r="F86"/>
  <c r="G86"/>
  <c r="J86"/>
  <c r="H86"/>
  <c r="I86"/>
  <c r="D86"/>
  <c r="C122"/>
  <c r="C94"/>
  <c r="C96"/>
  <c r="C92"/>
  <c r="C95"/>
  <c r="H92"/>
  <c r="J92"/>
  <c r="F92"/>
  <c r="E92"/>
  <c r="I92"/>
  <c r="G92"/>
  <c r="D92"/>
  <c r="O127" i="48"/>
  <c r="E134"/>
  <c r="O134" s="1"/>
  <c r="C84" i="47"/>
  <c r="C80"/>
  <c r="C127"/>
  <c r="C128" s="1"/>
  <c r="C144" s="1"/>
  <c r="C150" s="1"/>
  <c r="C82"/>
  <c r="C83"/>
  <c r="F80"/>
  <c r="H80"/>
  <c r="J80"/>
  <c r="I80"/>
  <c r="E80"/>
  <c r="G80"/>
  <c r="D80"/>
  <c r="O85" i="48" l="1"/>
  <c r="E93"/>
  <c r="C124" i="47"/>
  <c r="C143" s="1"/>
  <c r="C149" s="1"/>
  <c r="O93" i="48" l="1"/>
  <c r="E126"/>
  <c r="O126" l="1"/>
  <c r="E129"/>
  <c r="O129" s="1"/>
  <c r="O133" l="1"/>
  <c r="E136"/>
  <c r="O136" l="1"/>
  <c r="O411" s="1"/>
  <c r="E411"/>
  <c r="C113" i="47" l="1"/>
  <c r="C114" s="1"/>
  <c r="C63"/>
  <c r="C70"/>
  <c r="C72"/>
  <c r="C68"/>
  <c r="C71"/>
  <c r="J68"/>
  <c r="E68"/>
  <c r="G68"/>
  <c r="F68"/>
  <c r="I68"/>
  <c r="H68"/>
  <c r="C21"/>
  <c r="D68"/>
  <c r="C65" l="1"/>
  <c r="C66"/>
  <c r="C62"/>
  <c r="C64"/>
  <c r="J62"/>
  <c r="H62"/>
  <c r="I62"/>
  <c r="E62"/>
  <c r="F62"/>
  <c r="G62"/>
  <c r="D62"/>
  <c r="C141"/>
  <c r="C147" s="1"/>
  <c r="C151" s="1"/>
  <c r="C130"/>
  <c r="C131"/>
  <c r="C22"/>
  <c r="C24"/>
  <c r="C20"/>
  <c r="C23"/>
  <c r="J20"/>
  <c r="G20"/>
  <c r="I20"/>
  <c r="H20"/>
  <c r="F20"/>
  <c r="E20"/>
  <c r="D20"/>
  <c r="C132" l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B7" authorId="0">
      <text>
        <r>
          <rPr>
            <sz val="10"/>
            <color indexed="81"/>
            <rFont val="Tahoma"/>
            <family val="2"/>
          </rPr>
          <t xml:space="preserve">Indicated the actual ROR based on current revenues.
</t>
        </r>
      </text>
    </comment>
  </commentList>
</comments>
</file>

<file path=xl/comments2.xml><?xml version="1.0" encoding="utf-8"?>
<comments xmlns="http://schemas.openxmlformats.org/spreadsheetml/2006/main">
  <authors>
    <author>Craig Paice</author>
  </authors>
  <commentList>
    <comment ref="B7" authorId="0">
      <text>
        <r>
          <rPr>
            <sz val="10"/>
            <color indexed="81"/>
            <rFont val="Tahoma"/>
            <family val="2"/>
          </rPr>
          <t xml:space="preserve">Indicates a selected target rate of return.
</t>
        </r>
      </text>
    </comment>
  </commentList>
</comments>
</file>

<file path=xl/sharedStrings.xml><?xml version="1.0" encoding="utf-8"?>
<sst xmlns="http://schemas.openxmlformats.org/spreadsheetml/2006/main" count="3751" uniqueCount="1150">
  <si>
    <t>Services</t>
  </si>
  <si>
    <t>Services Accum. Depn.</t>
  </si>
  <si>
    <t>Total Services</t>
  </si>
  <si>
    <t>Meters</t>
  </si>
  <si>
    <t>Meters Accum. Depn.</t>
  </si>
  <si>
    <t>Total Meters</t>
  </si>
  <si>
    <t>Total Rate Base (Ln 3+7)</t>
  </si>
  <si>
    <t>Revenue Conversion Factor</t>
  </si>
  <si>
    <t>Rate Base Revenue Requirement (Ln 11/12)</t>
  </si>
  <si>
    <t>Services Depn Exp.</t>
  </si>
  <si>
    <t>Meters Depn Exp.</t>
  </si>
  <si>
    <t>Services Op Exp.</t>
  </si>
  <si>
    <t>Meters Op Exp.</t>
  </si>
  <si>
    <t>Meter Reading/Billing Exp.</t>
  </si>
  <si>
    <t>Services Taxes</t>
  </si>
  <si>
    <t>Meters Taxes</t>
  </si>
  <si>
    <t>Misc.</t>
  </si>
  <si>
    <t>Net Expenses (Sum Ln 15-22)</t>
  </si>
  <si>
    <t>Expense Revenue Requirement (Ln 23/24)</t>
  </si>
  <si>
    <t>Total Revenue Requirement (Ln 13+25)</t>
  </si>
  <si>
    <t>Total Customers Bills (Annual)</t>
  </si>
  <si>
    <t>Monthly Customer Charge (Ln 27/29)</t>
  </si>
  <si>
    <t>PACIFICORP</t>
  </si>
  <si>
    <t>Description</t>
  </si>
  <si>
    <t>Total</t>
  </si>
  <si>
    <t>A</t>
  </si>
  <si>
    <t>B</t>
  </si>
  <si>
    <t>C</t>
  </si>
  <si>
    <t>Distribution Summary</t>
  </si>
  <si>
    <t>Cost Of Service By Rate Schedule - Distribution Function</t>
  </si>
  <si>
    <t>D</t>
  </si>
  <si>
    <t>E</t>
  </si>
  <si>
    <t>F</t>
  </si>
  <si>
    <t>G</t>
  </si>
  <si>
    <t>H</t>
  </si>
  <si>
    <t>I</t>
  </si>
  <si>
    <t>J</t>
  </si>
  <si>
    <t>K</t>
  </si>
  <si>
    <t>L</t>
  </si>
  <si>
    <t>Chk Total</t>
  </si>
  <si>
    <t xml:space="preserve">DESCRIPTION </t>
  </si>
  <si>
    <t>Operating Expenses</t>
  </si>
  <si>
    <t>Operation &amp; Maintenance Expenses</t>
  </si>
  <si>
    <t>Depreciation Expense</t>
  </si>
  <si>
    <t>Amortization Expense</t>
  </si>
  <si>
    <t>Taxes Other Than Income</t>
  </si>
  <si>
    <t>Income Taxes - Federal</t>
  </si>
  <si>
    <t>Income Taxes - State</t>
  </si>
  <si>
    <t>Income Taxes Deferred</t>
  </si>
  <si>
    <t>Investment Tax Credit Adj</t>
  </si>
  <si>
    <t>Misc Revenues &amp; Expense</t>
  </si>
  <si>
    <t>Total Operating Expenses</t>
  </si>
  <si>
    <t>Rate Base :</t>
  </si>
  <si>
    <t>Electric Plant In Service</t>
  </si>
  <si>
    <t xml:space="preserve">Plant Held For Future Use </t>
  </si>
  <si>
    <t>Electric Plant Acquisition Adj</t>
  </si>
  <si>
    <t>Nuclear Fuel</t>
  </si>
  <si>
    <t>Prepayments</t>
  </si>
  <si>
    <t>Fuel Stock</t>
  </si>
  <si>
    <t>Materials &amp; Supplies</t>
  </si>
  <si>
    <t>Misc Deferred Debits</t>
  </si>
  <si>
    <t>Cash Working Capital</t>
  </si>
  <si>
    <t>Weatherization Loans</t>
  </si>
  <si>
    <t>Miscellaneous Rate Base</t>
  </si>
  <si>
    <t>Total Rate Base Additions</t>
  </si>
  <si>
    <t>Rate Base Deductions :</t>
  </si>
  <si>
    <t>Accum Provision For Depreciation</t>
  </si>
  <si>
    <t>Accum Provision For Amortization</t>
  </si>
  <si>
    <t>Accum Deferred Income Taxes</t>
  </si>
  <si>
    <t>Unamortized ITC</t>
  </si>
  <si>
    <t>Customer Advance For Construction</t>
  </si>
  <si>
    <t>Customer Service Deposits</t>
  </si>
  <si>
    <t>Misc Rate Base Deductions</t>
  </si>
  <si>
    <t>Total Rate Base Deductions</t>
  </si>
  <si>
    <t>Total Rate Base</t>
  </si>
  <si>
    <t>Return On Rate Base</t>
  </si>
  <si>
    <t>Revenue Credits</t>
  </si>
  <si>
    <t>Total Revenue Requirements</t>
  </si>
  <si>
    <t>Return On Rate Base @ Target ROR</t>
  </si>
  <si>
    <t>Total Operating Expenses Adjusted for Taxes</t>
  </si>
  <si>
    <t>Total Target Revenue Requirements</t>
  </si>
  <si>
    <t>Cost Of Service By Rate Schedule - Distribution Substations</t>
  </si>
  <si>
    <t>M</t>
  </si>
  <si>
    <t>Cost Of Service By Rate Schedule - Distribution Poles &amp; Wires</t>
  </si>
  <si>
    <t>Cost Of Service By Rate Schedule - Distribution Transformers</t>
  </si>
  <si>
    <t>Cost Of Service By Rate Schedule - Distribution Meters</t>
  </si>
  <si>
    <t>Cost Of Service By Rate Schedule - Distribution Services</t>
  </si>
  <si>
    <t>Check</t>
  </si>
  <si>
    <t>Summary</t>
  </si>
  <si>
    <t>Cost Of Service By Rate Schedule</t>
  </si>
  <si>
    <t>Return on</t>
  </si>
  <si>
    <t>Rate of</t>
  </si>
  <si>
    <t>Generation</t>
  </si>
  <si>
    <t xml:space="preserve">Transmission </t>
  </si>
  <si>
    <t>Distribution</t>
  </si>
  <si>
    <t xml:space="preserve">Retail </t>
  </si>
  <si>
    <t>Misc</t>
  </si>
  <si>
    <t>Increase</t>
  </si>
  <si>
    <t>Percentage</t>
  </si>
  <si>
    <t>Line</t>
  </si>
  <si>
    <t>Schedule</t>
  </si>
  <si>
    <t>Annual</t>
  </si>
  <si>
    <t>Rate</t>
  </si>
  <si>
    <t>Return</t>
  </si>
  <si>
    <t>Cost of</t>
  </si>
  <si>
    <t>(Decrease)</t>
  </si>
  <si>
    <t>Change from</t>
  </si>
  <si>
    <t>No.</t>
  </si>
  <si>
    <t>Revenue</t>
  </si>
  <si>
    <t>Base</t>
  </si>
  <si>
    <t>Index</t>
  </si>
  <si>
    <t>Service</t>
  </si>
  <si>
    <t>to = ROR</t>
  </si>
  <si>
    <t>Current Revenues</t>
  </si>
  <si>
    <t>16</t>
  </si>
  <si>
    <t>Residential</t>
  </si>
  <si>
    <t>24</t>
  </si>
  <si>
    <t xml:space="preserve">Small General Service </t>
  </si>
  <si>
    <t>36</t>
  </si>
  <si>
    <t>Large General Service &lt;1,000 kW</t>
  </si>
  <si>
    <t>48T</t>
  </si>
  <si>
    <t>Large General Service &gt;1,000 kW</t>
  </si>
  <si>
    <t>Dedicated Facilities</t>
  </si>
  <si>
    <t>40</t>
  </si>
  <si>
    <t>Agricultural Pumping Service</t>
  </si>
  <si>
    <t>15,52,54,57</t>
  </si>
  <si>
    <t>Street Lighting</t>
  </si>
  <si>
    <t>Total Washington Jurisdiction</t>
  </si>
  <si>
    <t>Footnotes :</t>
  </si>
  <si>
    <t>Column C :</t>
  </si>
  <si>
    <t>Annual revenues based on July 2011 through June 2012 usage priced at current Washington Tariff.</t>
  </si>
  <si>
    <t xml:space="preserve">Column D :  </t>
  </si>
  <si>
    <t xml:space="preserve">Calculated Return on Ratebase per July 2011 through June 2012 Embedded Cost of Service Study </t>
  </si>
  <si>
    <t xml:space="preserve">Column E : </t>
  </si>
  <si>
    <t>Rate of Return Index. Rate of return by rate schedule, divided by Washington Jurisdiction's normalized rate of return.</t>
  </si>
  <si>
    <t xml:space="preserve">Column F : </t>
  </si>
  <si>
    <t>Calculated Full Cost of Service at Jurisdictional Rate of Return per the July 2011 through June 2012 Embedded COS Study</t>
  </si>
  <si>
    <t xml:space="preserve">Column G : </t>
  </si>
  <si>
    <t>Calculated Generation Cost of Service at Jurisdictional Rate of Return per July 2011 through June 2012 Embedded COS Study.</t>
  </si>
  <si>
    <t xml:space="preserve">Column H : </t>
  </si>
  <si>
    <t>Calculated Transmission Cost of Service at Jurisdictional Rate of Return per July 2011 through June 2012 Embedded COS Study.</t>
  </si>
  <si>
    <t xml:space="preserve">Column I : </t>
  </si>
  <si>
    <t>Calculated Distribution Cost of Service at Jurisdictional Rate of Return per the July 2011 through June 2012 Embedded COS Study.</t>
  </si>
  <si>
    <t xml:space="preserve">Column J :  </t>
  </si>
  <si>
    <t>Calculated Retail Cost of Service at Jurisdictional Rate of Return per the July 2011 through June 2012 Embedded COS Study.</t>
  </si>
  <si>
    <t xml:space="preserve">Column K : </t>
  </si>
  <si>
    <t>Calculated Miscellaneous Cost of Service at Jurisdictional Rate of Return per the July 2011 through June 2012 Embedded COS Study.</t>
  </si>
  <si>
    <t xml:space="preserve">Column L :  </t>
  </si>
  <si>
    <t>Increase or Decrease Required to Move From Annual Revenue to Full Cost of Service dollars.</t>
  </si>
  <si>
    <t xml:space="preserve">Column M : </t>
  </si>
  <si>
    <t>Increase or Decrease Required to Move From Annual Revenue to Full Cost of Service percent.</t>
  </si>
  <si>
    <t>Unit Costs @ Earned ROR</t>
  </si>
  <si>
    <t>UNITS</t>
  </si>
  <si>
    <t>NCP KW</t>
  </si>
  <si>
    <t>Annual KWH</t>
  </si>
  <si>
    <t>Average Customers</t>
  </si>
  <si>
    <t>GTDRM TOTAL</t>
  </si>
  <si>
    <t>Revenue Requirement</t>
  </si>
  <si>
    <t>Per KWH</t>
  </si>
  <si>
    <t>Per Customer</t>
  </si>
  <si>
    <t>GENERATION-TOTAL</t>
  </si>
  <si>
    <t>GENERATION-DEMAND</t>
  </si>
  <si>
    <t>GENERATION-ENERGY</t>
  </si>
  <si>
    <t>TRANSMISSION-TOTAL</t>
  </si>
  <si>
    <t>TRANSMISSION-DEMAND</t>
  </si>
  <si>
    <t>TRANSMISSION-ENERGY</t>
  </si>
  <si>
    <t>DISTRIBUTION-TOTAL</t>
  </si>
  <si>
    <t>DISTRIBUTION-SUBSTATION</t>
  </si>
  <si>
    <t>DISTRIBUTION- P &amp; C</t>
  </si>
  <si>
    <t>DISTRIBUTION-TRANSFORMER</t>
  </si>
  <si>
    <t>DISTRIBUTION-METER</t>
  </si>
  <si>
    <t>DISTRIBUTION-SERVICE</t>
  </si>
  <si>
    <t>RETAIL-TOTAL</t>
  </si>
  <si>
    <t>MISC - Total</t>
  </si>
  <si>
    <t>Classification Revenue Requirement</t>
  </si>
  <si>
    <t>Generation - Demand</t>
  </si>
  <si>
    <t>Transmission - Demand</t>
  </si>
  <si>
    <t>Distribution - Substation</t>
  </si>
  <si>
    <t>Demand - TOTAL Revenue Requirement</t>
  </si>
  <si>
    <t>Generation - Energy</t>
  </si>
  <si>
    <t>Transmission - Energy</t>
  </si>
  <si>
    <t>Energy - TOTAL Revenue Requirement</t>
  </si>
  <si>
    <t>Distribution - Meter</t>
  </si>
  <si>
    <t>Distribution - Service</t>
  </si>
  <si>
    <t>Retail Total</t>
  </si>
  <si>
    <t>Customer - TOTAL Revenue Requirement</t>
  </si>
  <si>
    <t>Distribution - P&amp;C</t>
  </si>
  <si>
    <t>Distribution - Transformer</t>
  </si>
  <si>
    <t>Load Size - TOTAL Revenue Requirement</t>
  </si>
  <si>
    <t>Total Classification Revenue Requirement</t>
  </si>
  <si>
    <t>GTDRM Revenue Requirement</t>
  </si>
  <si>
    <t>Load Factor</t>
  </si>
  <si>
    <t>100% Cost Based Rates</t>
  </si>
  <si>
    <t>Demand Charge</t>
  </si>
  <si>
    <t>Energy Charge</t>
  </si>
  <si>
    <t>Customer Charge</t>
  </si>
  <si>
    <t>Load Size Charge</t>
  </si>
  <si>
    <t>Demand Revenue Requirement</t>
  </si>
  <si>
    <t>Energy Revenue Requirement</t>
  </si>
  <si>
    <t>Customer Revenue Requirement</t>
  </si>
  <si>
    <t>Load Size Revenue Requirement</t>
  </si>
  <si>
    <t>Total Revenue Requirement</t>
  </si>
  <si>
    <t>Unit Costs @ Target ROR</t>
  </si>
  <si>
    <t>CP Load Factor</t>
  </si>
  <si>
    <t>Misc - Total</t>
  </si>
  <si>
    <t>Class Summary</t>
  </si>
  <si>
    <t>Cost Of Service By Rate Schedule - All Functions</t>
  </si>
  <si>
    <t>Operating Revenues</t>
  </si>
  <si>
    <t>Operating Revenue For Return</t>
  </si>
  <si>
    <t>Calculated Return On Rate Base</t>
  </si>
  <si>
    <t>Return On Rate Base @ Jurisdictional Ave.</t>
  </si>
  <si>
    <t>Class Revenue</t>
  </si>
  <si>
    <t xml:space="preserve">Increase / (Decrease) Required to </t>
  </si>
  <si>
    <t>Earn Equal Rates of Return</t>
  </si>
  <si>
    <t>Percent %</t>
  </si>
  <si>
    <t>Earn Target Rate of Return</t>
  </si>
  <si>
    <t>Function Summary</t>
  </si>
  <si>
    <t>Cost Of Service - Function Summary</t>
  </si>
  <si>
    <t xml:space="preserve">Generation </t>
  </si>
  <si>
    <t>Transmission</t>
  </si>
  <si>
    <t>Retail</t>
  </si>
  <si>
    <t>MISC.</t>
  </si>
  <si>
    <t>Substations</t>
  </si>
  <si>
    <t>Poles &amp; Wires</t>
  </si>
  <si>
    <t>Transformers</t>
  </si>
  <si>
    <t>Function</t>
  </si>
  <si>
    <t>Results of Operations - Gen+Tran+Dist+Rtl+Misc - TOTAL Unbundled</t>
  </si>
  <si>
    <t>COS</t>
  </si>
  <si>
    <t>Factor</t>
  </si>
  <si>
    <t>Return On Equity</t>
  </si>
  <si>
    <t>Return On Ratebase ($$)</t>
  </si>
  <si>
    <t>Operating &amp; Maintenance Expense</t>
  </si>
  <si>
    <t xml:space="preserve">        Bad Debt to Produce ROR</t>
  </si>
  <si>
    <t>F80</t>
  </si>
  <si>
    <t>Federal Income Taxes</t>
  </si>
  <si>
    <t xml:space="preserve">        FIT Adj to Produce Target ROR</t>
  </si>
  <si>
    <t>F101</t>
  </si>
  <si>
    <t>State Income Taxes</t>
  </si>
  <si>
    <t xml:space="preserve">        SIT Adj to Produce Target ROR</t>
  </si>
  <si>
    <t>Deferred Income Taxes</t>
  </si>
  <si>
    <t>Investment Tax Credit</t>
  </si>
  <si>
    <t>Misc Revenue &amp; Expenses</t>
  </si>
  <si>
    <t>Existing Revenues</t>
  </si>
  <si>
    <t xml:space="preserve">Percent Increase / (Decrease) </t>
  </si>
  <si>
    <t xml:space="preserve">Over Existing Rates To </t>
  </si>
  <si>
    <t>Equal Authorized RoE &amp; RoR</t>
  </si>
  <si>
    <t>WCA</t>
  </si>
  <si>
    <t>ELECTRIC REVENUES</t>
  </si>
  <si>
    <t>Method</t>
  </si>
  <si>
    <t>FERC</t>
  </si>
  <si>
    <t>ACCT</t>
  </si>
  <si>
    <t>440</t>
  </si>
  <si>
    <t>Residential Sales</t>
  </si>
  <si>
    <t>442</t>
  </si>
  <si>
    <t>Commercial &amp; Industrial Sales</t>
  </si>
  <si>
    <t>Interruptible Demand</t>
  </si>
  <si>
    <t>Interruptible Energy</t>
  </si>
  <si>
    <t>444</t>
  </si>
  <si>
    <t>Public Street &amp; Highway Lighting</t>
  </si>
  <si>
    <t>445</t>
  </si>
  <si>
    <t>Other Sales to Public Authority</t>
  </si>
  <si>
    <t>448</t>
  </si>
  <si>
    <t>Interdepartmental</t>
  </si>
  <si>
    <t>Demand</t>
  </si>
  <si>
    <t>Total Sales to Ultimate Customers</t>
  </si>
  <si>
    <t>447</t>
  </si>
  <si>
    <t>Sales for Resale</t>
  </si>
  <si>
    <t>Energy</t>
  </si>
  <si>
    <t>447NPC</t>
  </si>
  <si>
    <t>F10</t>
  </si>
  <si>
    <t>449</t>
  </si>
  <si>
    <t>Provision for Rate Refund</t>
  </si>
  <si>
    <t>State Revenue Credit</t>
  </si>
  <si>
    <t>AGA Revenue</t>
  </si>
  <si>
    <t>Total Sales from Electricity</t>
  </si>
  <si>
    <t>Other Electric Operating Revenues</t>
  </si>
  <si>
    <t>450</t>
  </si>
  <si>
    <t>Forfeited Discounts &amp; Interest</t>
  </si>
  <si>
    <t>Customers</t>
  </si>
  <si>
    <t>F40</t>
  </si>
  <si>
    <t>451</t>
  </si>
  <si>
    <t>Misc Electric Revenue</t>
  </si>
  <si>
    <t>Customer</t>
  </si>
  <si>
    <t>453</t>
  </si>
  <si>
    <t>Water Sales</t>
  </si>
  <si>
    <t>454</t>
  </si>
  <si>
    <t>Rent of Electric Property</t>
  </si>
  <si>
    <t>456</t>
  </si>
  <si>
    <t>Other Electric Revenue</t>
  </si>
  <si>
    <t>Total Other Electric Operating Revenues</t>
  </si>
  <si>
    <t>Total Electric Operating Revenues</t>
  </si>
  <si>
    <t>Miscellaneous Revenues</t>
  </si>
  <si>
    <t>41160</t>
  </si>
  <si>
    <t>Gain on Sale of Utility Plant - CR</t>
  </si>
  <si>
    <t>41170</t>
  </si>
  <si>
    <t xml:space="preserve">Loss on Sale of Utility Plant </t>
  </si>
  <si>
    <t>4118</t>
  </si>
  <si>
    <t>Gain from Emission Allowances</t>
  </si>
  <si>
    <t>Gain from Disposition of NOX Credits</t>
  </si>
  <si>
    <t>4194</t>
  </si>
  <si>
    <t>Impact Housing Interest Income</t>
  </si>
  <si>
    <t>421</t>
  </si>
  <si>
    <t>(Gain)/Loss on Sale of Utility Plant</t>
  </si>
  <si>
    <t>Total Miscellaneous Revenues</t>
  </si>
  <si>
    <t>Miscellaneous Expenses</t>
  </si>
  <si>
    <t>4311</t>
  </si>
  <si>
    <t>Interest on Customer Deposits</t>
  </si>
  <si>
    <t>DFA</t>
  </si>
  <si>
    <t>Divergence Fairness Adjustment</t>
  </si>
  <si>
    <t xml:space="preserve">Production </t>
  </si>
  <si>
    <t>F105</t>
  </si>
  <si>
    <t>Total DFA</t>
  </si>
  <si>
    <t>Net Miscellaneous Revenues And Expense</t>
  </si>
  <si>
    <t>STEAM POWER GENERATION</t>
  </si>
  <si>
    <t>500</t>
  </si>
  <si>
    <t>Operation Suprvn &amp; Engineering</t>
  </si>
  <si>
    <t>JBG</t>
  </si>
  <si>
    <t>Total 500</t>
  </si>
  <si>
    <t>501</t>
  </si>
  <si>
    <t>Fuel Related</t>
  </si>
  <si>
    <t>CAEW</t>
  </si>
  <si>
    <t>JBE</t>
  </si>
  <si>
    <t>Total 501</t>
  </si>
  <si>
    <t>501NPC</t>
  </si>
  <si>
    <t>Total 501NPC</t>
  </si>
  <si>
    <t>502</t>
  </si>
  <si>
    <t>Steam Expenses</t>
  </si>
  <si>
    <t>Total 502</t>
  </si>
  <si>
    <t>503</t>
  </si>
  <si>
    <t>Steam From Other Sources</t>
  </si>
  <si>
    <t>503NPC</t>
  </si>
  <si>
    <t>Steam From Other Sources-NPC</t>
  </si>
  <si>
    <t>505</t>
  </si>
  <si>
    <t>Electric Expenses</t>
  </si>
  <si>
    <t>Total 505</t>
  </si>
  <si>
    <t>506</t>
  </si>
  <si>
    <t>Misc. Steam Expense</t>
  </si>
  <si>
    <t>Total 506</t>
  </si>
  <si>
    <t>507</t>
  </si>
  <si>
    <t>Rents</t>
  </si>
  <si>
    <t>Total 507</t>
  </si>
  <si>
    <t>510</t>
  </si>
  <si>
    <t>Maint Supervision &amp; Engineering</t>
  </si>
  <si>
    <t>Total 510</t>
  </si>
  <si>
    <t>511</t>
  </si>
  <si>
    <t>Maintenance of Structures</t>
  </si>
  <si>
    <t>Total 511</t>
  </si>
  <si>
    <t>512</t>
  </si>
  <si>
    <t>Maintenance of Boiler Plant</t>
  </si>
  <si>
    <t>Total 512</t>
  </si>
  <si>
    <t>513</t>
  </si>
  <si>
    <t>Maintenance of Electric Plant</t>
  </si>
  <si>
    <t>Total 513</t>
  </si>
  <si>
    <t>514</t>
  </si>
  <si>
    <t>Maint of Misc. Steam Plant</t>
  </si>
  <si>
    <t>Total 514</t>
  </si>
  <si>
    <t>Total Steam Power Generation</t>
  </si>
  <si>
    <t>NUCLEAR POWER GENERATION</t>
  </si>
  <si>
    <t>517</t>
  </si>
  <si>
    <t>Operation Super &amp; Engineering</t>
  </si>
  <si>
    <t>518</t>
  </si>
  <si>
    <t>Nuclear Fuel Expense</t>
  </si>
  <si>
    <t>519</t>
  </si>
  <si>
    <t>Coolants and Water</t>
  </si>
  <si>
    <t>520</t>
  </si>
  <si>
    <t>523</t>
  </si>
  <si>
    <t>524</t>
  </si>
  <si>
    <t>Misc. Nuclear Expenses</t>
  </si>
  <si>
    <t>528</t>
  </si>
  <si>
    <t>Maint Supervision &amp; Eng</t>
  </si>
  <si>
    <t>529</t>
  </si>
  <si>
    <t>530</t>
  </si>
  <si>
    <t>Maintenance of Reactor Plant</t>
  </si>
  <si>
    <t>531</t>
  </si>
  <si>
    <t>532</t>
  </si>
  <si>
    <t>Maintenance of Misc Nuclear</t>
  </si>
  <si>
    <t>Total Nuclear Power Generation</t>
  </si>
  <si>
    <t>HYDRAULIC POWER GENERATION</t>
  </si>
  <si>
    <t>535</t>
  </si>
  <si>
    <t>536</t>
  </si>
  <si>
    <t>Water For Power</t>
  </si>
  <si>
    <t>537</t>
  </si>
  <si>
    <t>Hydraulic Expenses</t>
  </si>
  <si>
    <t>538</t>
  </si>
  <si>
    <t>539</t>
  </si>
  <si>
    <t>Misc. Hydro Expenses</t>
  </si>
  <si>
    <t>540</t>
  </si>
  <si>
    <t>Rents (Hydro Generation)</t>
  </si>
  <si>
    <t>541</t>
  </si>
  <si>
    <t>542</t>
  </si>
  <si>
    <t>543</t>
  </si>
  <si>
    <t>Maint of Dams &amp; Waterways</t>
  </si>
  <si>
    <t>544</t>
  </si>
  <si>
    <t>545</t>
  </si>
  <si>
    <t>Maint of Misc. Hydro Plant</t>
  </si>
  <si>
    <t xml:space="preserve">Total Hydraulic Power Generation </t>
  </si>
  <si>
    <t>OTHER POWER GENERATION</t>
  </si>
  <si>
    <t>546</t>
  </si>
  <si>
    <t>CAGE</t>
  </si>
  <si>
    <t>Total 546</t>
  </si>
  <si>
    <t>547</t>
  </si>
  <si>
    <t>Fuel</t>
  </si>
  <si>
    <t>SE</t>
  </si>
  <si>
    <t>SSECT</t>
  </si>
  <si>
    <t>Total 547</t>
  </si>
  <si>
    <t>547NPC</t>
  </si>
  <si>
    <t>Total 547NPC</t>
  </si>
  <si>
    <t>548</t>
  </si>
  <si>
    <t>Generation Expense</t>
  </si>
  <si>
    <t>Total 548</t>
  </si>
  <si>
    <t>549</t>
  </si>
  <si>
    <t>Miscellaneous Other</t>
  </si>
  <si>
    <t>Total 549</t>
  </si>
  <si>
    <t>550</t>
  </si>
  <si>
    <t>SG</t>
  </si>
  <si>
    <t>Total 550</t>
  </si>
  <si>
    <t>552</t>
  </si>
  <si>
    <t>Total 552</t>
  </si>
  <si>
    <t>553</t>
  </si>
  <si>
    <t>Maint of Generation &amp; Elect Plant</t>
  </si>
  <si>
    <t>Total 553</t>
  </si>
  <si>
    <t>554</t>
  </si>
  <si>
    <t>Maintenance of Misc. Other</t>
  </si>
  <si>
    <t>Total 554</t>
  </si>
  <si>
    <t>Total Other Power Generation</t>
  </si>
  <si>
    <t>OTHER POWER SUPPLY</t>
  </si>
  <si>
    <t>555</t>
  </si>
  <si>
    <t>Purchased Power</t>
  </si>
  <si>
    <t>SSGP</t>
  </si>
  <si>
    <t>Total 555</t>
  </si>
  <si>
    <t>555NPC</t>
  </si>
  <si>
    <t>Total 555NPC</t>
  </si>
  <si>
    <t>556</t>
  </si>
  <si>
    <t>System Control &amp; Load Dispatch</t>
  </si>
  <si>
    <t>557</t>
  </si>
  <si>
    <t>Other Expenses</t>
  </si>
  <si>
    <t>CAGE/JBG</t>
  </si>
  <si>
    <t>Total 557</t>
  </si>
  <si>
    <t>Embedded Cost Differentials</t>
  </si>
  <si>
    <t>Company Owned Hydro</t>
  </si>
  <si>
    <t>DGP</t>
  </si>
  <si>
    <t>Mid-C Contract</t>
  </si>
  <si>
    <t>MC</t>
  </si>
  <si>
    <t>Existing QF Contracts</t>
  </si>
  <si>
    <t xml:space="preserve">S </t>
  </si>
  <si>
    <t>Total Embedded Cost Differential</t>
  </si>
  <si>
    <t>Total Other Power Supply</t>
  </si>
  <si>
    <t>TOTAL PRODUCTION EXPENSE</t>
  </si>
  <si>
    <t>TRANSMISSION EXPENSE</t>
  </si>
  <si>
    <t>560</t>
  </si>
  <si>
    <t>Operation Supervision &amp; Eng</t>
  </si>
  <si>
    <t>F106</t>
  </si>
  <si>
    <t>561</t>
  </si>
  <si>
    <t>Load Dispatching</t>
  </si>
  <si>
    <t>562</t>
  </si>
  <si>
    <t>Station Expense</t>
  </si>
  <si>
    <t>563</t>
  </si>
  <si>
    <t>Overhead Line Expense</t>
  </si>
  <si>
    <t>564</t>
  </si>
  <si>
    <t>Underground Line Expense</t>
  </si>
  <si>
    <t>565</t>
  </si>
  <si>
    <t>Transm of Electricity by Others</t>
  </si>
  <si>
    <t>565NPC</t>
  </si>
  <si>
    <t>566</t>
  </si>
  <si>
    <t>Misc. Transmission Expense</t>
  </si>
  <si>
    <t>567</t>
  </si>
  <si>
    <t>Rents - Transmission</t>
  </si>
  <si>
    <t>568</t>
  </si>
  <si>
    <t>569</t>
  </si>
  <si>
    <t>570</t>
  </si>
  <si>
    <t>Maint of Station Equipment</t>
  </si>
  <si>
    <t>571</t>
  </si>
  <si>
    <t>Maintenance of Overhead Lines</t>
  </si>
  <si>
    <t>572</t>
  </si>
  <si>
    <t>Maint of Underground Lines</t>
  </si>
  <si>
    <t>573</t>
  </si>
  <si>
    <t>Maint of Misc Transmission Plant</t>
  </si>
  <si>
    <t>TOTAL TRANSMISSION EXPENSE</t>
  </si>
  <si>
    <t>DISTRIBUTION EXPENSE</t>
  </si>
  <si>
    <t>580</t>
  </si>
  <si>
    <t>F131</t>
  </si>
  <si>
    <t>581</t>
  </si>
  <si>
    <t>F20</t>
  </si>
  <si>
    <t>582</t>
  </si>
  <si>
    <t>F120</t>
  </si>
  <si>
    <t>583</t>
  </si>
  <si>
    <t>Overhead Line Expenses</t>
  </si>
  <si>
    <t>F132</t>
  </si>
  <si>
    <t>584</t>
  </si>
  <si>
    <t>F133</t>
  </si>
  <si>
    <t>585</t>
  </si>
  <si>
    <t>Street Lighting &amp; Signal Systems</t>
  </si>
  <si>
    <t>F130</t>
  </si>
  <si>
    <t>586</t>
  </si>
  <si>
    <t>Meter Expenses</t>
  </si>
  <si>
    <t>F127</t>
  </si>
  <si>
    <t>587</t>
  </si>
  <si>
    <t>Customer Installation Expenses</t>
  </si>
  <si>
    <t>588</t>
  </si>
  <si>
    <t>Misc. Distribution Expenses</t>
  </si>
  <si>
    <t>589</t>
  </si>
  <si>
    <t>590</t>
  </si>
  <si>
    <t>591</t>
  </si>
  <si>
    <t>F119</t>
  </si>
  <si>
    <t>592</t>
  </si>
  <si>
    <t>593</t>
  </si>
  <si>
    <t>F134</t>
  </si>
  <si>
    <t>594</t>
  </si>
  <si>
    <t>F135</t>
  </si>
  <si>
    <t>595</t>
  </si>
  <si>
    <t>Maint of Line Transformers</t>
  </si>
  <si>
    <t>F125</t>
  </si>
  <si>
    <t>596</t>
  </si>
  <si>
    <t>Maint of Street Lighting &amp; Signals</t>
  </si>
  <si>
    <t>597</t>
  </si>
  <si>
    <t>Maintenance of Meters</t>
  </si>
  <si>
    <t>598</t>
  </si>
  <si>
    <t>Maint of Misc. Distribution Plant</t>
  </si>
  <si>
    <t>TOTAL DISTRIBUTION EXPENSE</t>
  </si>
  <si>
    <t>CUSTOMER ACCOUNTS EXPENSE</t>
  </si>
  <si>
    <t>901</t>
  </si>
  <si>
    <t>Supervision</t>
  </si>
  <si>
    <t>F136</t>
  </si>
  <si>
    <t>902</t>
  </si>
  <si>
    <t>Meter Reading Expense</t>
  </si>
  <si>
    <t>F41</t>
  </si>
  <si>
    <t>903</t>
  </si>
  <si>
    <t>Customer Receipts &amp; Collections</t>
  </si>
  <si>
    <t>F42</t>
  </si>
  <si>
    <t>904</t>
  </si>
  <si>
    <t>Uncollectible Accounts</t>
  </si>
  <si>
    <t>905</t>
  </si>
  <si>
    <t>Misc. Customer Accounts Exp</t>
  </si>
  <si>
    <t>TOTAL CUSTOMER ACCOUNTS EXPENSE</t>
  </si>
  <si>
    <t>CUSTOMER SERVICE EXPENSE</t>
  </si>
  <si>
    <t>907</t>
  </si>
  <si>
    <t>908</t>
  </si>
  <si>
    <t>Customer Assistance</t>
  </si>
  <si>
    <t>909</t>
  </si>
  <si>
    <t>Informational &amp; Instructional Adv</t>
  </si>
  <si>
    <t>910</t>
  </si>
  <si>
    <t>Misc. Customer Service</t>
  </si>
  <si>
    <t>TOTAL CUSTOMER SERVICE EXPENSE</t>
  </si>
  <si>
    <t>SALES EXPENSE</t>
  </si>
  <si>
    <t>911</t>
  </si>
  <si>
    <t>912</t>
  </si>
  <si>
    <t>Demonstration &amp; Selling Expense</t>
  </si>
  <si>
    <t>913</t>
  </si>
  <si>
    <t>Advertising Expense</t>
  </si>
  <si>
    <t>916</t>
  </si>
  <si>
    <t>Misc. Sales Expense</t>
  </si>
  <si>
    <t>TOTAL SALES EXPENSE</t>
  </si>
  <si>
    <t>ADMINISTRATION &amp; GENERAL EXPENSE</t>
  </si>
  <si>
    <t>920</t>
  </si>
  <si>
    <t>Administrative &amp; General Salaries</t>
  </si>
  <si>
    <t>Customer - System</t>
  </si>
  <si>
    <t>921</t>
  </si>
  <si>
    <t>Office Supplies &amp; expenses</t>
  </si>
  <si>
    <t>923</t>
  </si>
  <si>
    <t>Outside Services</t>
  </si>
  <si>
    <t>924</t>
  </si>
  <si>
    <t>Property Insurance</t>
  </si>
  <si>
    <t>925</t>
  </si>
  <si>
    <t>Injuries &amp; Damages</t>
  </si>
  <si>
    <t>926</t>
  </si>
  <si>
    <t>Employee Pensions &amp; Benefits</t>
  </si>
  <si>
    <t>927</t>
  </si>
  <si>
    <t>Franchise Requirements</t>
  </si>
  <si>
    <t>F102</t>
  </si>
  <si>
    <t>928</t>
  </si>
  <si>
    <t>Regulatory Commission Expense</t>
  </si>
  <si>
    <t>F141</t>
  </si>
  <si>
    <t>929</t>
  </si>
  <si>
    <t>Duplicate Charges</t>
  </si>
  <si>
    <t>930</t>
  </si>
  <si>
    <t>Misc General Expenses</t>
  </si>
  <si>
    <t>931</t>
  </si>
  <si>
    <t>935</t>
  </si>
  <si>
    <t>Maintenance of General Plant</t>
  </si>
  <si>
    <t>F108</t>
  </si>
  <si>
    <t>TOTAL ADMINISTRATIVE &amp; GEN EXPENSE</t>
  </si>
  <si>
    <t>TOTAL O &amp; M EXPENSE</t>
  </si>
  <si>
    <t>DEPRECIATION EXPENSE</t>
  </si>
  <si>
    <t>403SP</t>
  </si>
  <si>
    <t>Steam Depreciation</t>
  </si>
  <si>
    <t>Total 403SP</t>
  </si>
  <si>
    <t>403NP</t>
  </si>
  <si>
    <t>Nuclear Depreciation</t>
  </si>
  <si>
    <t>403HP</t>
  </si>
  <si>
    <t>Hydro Depreciation</t>
  </si>
  <si>
    <t>403OP</t>
  </si>
  <si>
    <t>Other Production Depreciation</t>
  </si>
  <si>
    <t>SSGCH</t>
  </si>
  <si>
    <t>Total 403OP</t>
  </si>
  <si>
    <t>403TP</t>
  </si>
  <si>
    <t>Transmission Depreciation</t>
  </si>
  <si>
    <t>403</t>
  </si>
  <si>
    <t>Distribution Depreciation</t>
  </si>
  <si>
    <t>Land Rights</t>
  </si>
  <si>
    <t>F118</t>
  </si>
  <si>
    <t>Structures</t>
  </si>
  <si>
    <t>Station Equip</t>
  </si>
  <si>
    <t>Poles &amp; Towers</t>
  </si>
  <si>
    <t>F121</t>
  </si>
  <si>
    <t>OH Conductors</t>
  </si>
  <si>
    <t>F122</t>
  </si>
  <si>
    <t>UG Conduit</t>
  </si>
  <si>
    <t>F123</t>
  </si>
  <si>
    <t>UG Conductor</t>
  </si>
  <si>
    <t>F124</t>
  </si>
  <si>
    <t>Line Transformer</t>
  </si>
  <si>
    <t>F126</t>
  </si>
  <si>
    <t>Inst Cust Premises</t>
  </si>
  <si>
    <t>F128</t>
  </si>
  <si>
    <t>Leased Property</t>
  </si>
  <si>
    <t>F129</t>
  </si>
  <si>
    <t>Total Distribution Expense</t>
  </si>
  <si>
    <t>403GP</t>
  </si>
  <si>
    <t>General Depreciation</t>
  </si>
  <si>
    <t>Situs</t>
  </si>
  <si>
    <t>System Generation</t>
  </si>
  <si>
    <t>System Overheads</t>
  </si>
  <si>
    <t>SSGCT</t>
  </si>
  <si>
    <t>Total General Expense</t>
  </si>
  <si>
    <t>403GV0</t>
  </si>
  <si>
    <t>General Vehicles</t>
  </si>
  <si>
    <t>403MP</t>
  </si>
  <si>
    <t>Mining Depreciation</t>
  </si>
  <si>
    <t>403EP</t>
  </si>
  <si>
    <t>Experimental Plant Depreciation</t>
  </si>
  <si>
    <t>TOTAL DEPRECIATION EXPENSE</t>
  </si>
  <si>
    <t>AMORTIZATION EXPENSE</t>
  </si>
  <si>
    <t>404GP</t>
  </si>
  <si>
    <t>Amort of LT Plant - Cap. Lease Gen</t>
  </si>
  <si>
    <t>Division</t>
  </si>
  <si>
    <t>Total Amort. Cap. Lease General</t>
  </si>
  <si>
    <t>404SP</t>
  </si>
  <si>
    <t>Amort of LT Plant - Cap Lease Steam</t>
  </si>
  <si>
    <t>404IP</t>
  </si>
  <si>
    <t>Amort of LT Plant - Intangible Plant</t>
  </si>
  <si>
    <t>Total Amort. Intangible Plant</t>
  </si>
  <si>
    <t>AMORTIZATION EXPENSE (cont'd)</t>
  </si>
  <si>
    <t>404MP</t>
  </si>
  <si>
    <t>Amort of LT Plant - Mining Plant</t>
  </si>
  <si>
    <t>404OP</t>
  </si>
  <si>
    <t>Amort of LT Plant-Other Plant</t>
  </si>
  <si>
    <t>F30</t>
  </si>
  <si>
    <t>404HP</t>
  </si>
  <si>
    <t>Amort of Other Electric Plant</t>
  </si>
  <si>
    <t>F110</t>
  </si>
  <si>
    <t>405</t>
  </si>
  <si>
    <t>406</t>
  </si>
  <si>
    <t>Amort of Plant Acquisition Adj</t>
  </si>
  <si>
    <t>407</t>
  </si>
  <si>
    <t>Amort of Prop Losses, Unrec Plant,</t>
  </si>
  <si>
    <t>TOTAL AMORTIZATION EXPENSE</t>
  </si>
  <si>
    <t>TAX OTHER THAN INCOME</t>
  </si>
  <si>
    <t>408</t>
  </si>
  <si>
    <t>Total Taxes Other Than Income</t>
  </si>
  <si>
    <t>DEFERRED INCOME TAXES</t>
  </si>
  <si>
    <t>41140</t>
  </si>
  <si>
    <t>Deferred I T C - Federal</t>
  </si>
  <si>
    <t>41141</t>
  </si>
  <si>
    <t>Deferred I T C - Idaho</t>
  </si>
  <si>
    <t>TOTAL DEFERRED ITC</t>
  </si>
  <si>
    <t>41010</t>
  </si>
  <si>
    <t>Deferred Income Tax - Federal-DR</t>
  </si>
  <si>
    <t>41011</t>
  </si>
  <si>
    <t>Deferred Income Tax - State-DR</t>
  </si>
  <si>
    <t>41110</t>
  </si>
  <si>
    <t>Deferred Income Tax - Federal-CR</t>
  </si>
  <si>
    <t>41111</t>
  </si>
  <si>
    <t>Deferred Income Tax - State-CR</t>
  </si>
  <si>
    <t>TOTAL DEFERRED INCOME TAXES</t>
  </si>
  <si>
    <t>INCOME TAXES</t>
  </si>
  <si>
    <t>40911</t>
  </si>
  <si>
    <t>40910</t>
  </si>
  <si>
    <t>Federal Income Tax</t>
  </si>
  <si>
    <t>TOTAL OPERATING EXPENSES</t>
  </si>
  <si>
    <t>STEAM PRODUCTION</t>
  </si>
  <si>
    <t>310</t>
  </si>
  <si>
    <t>Land and Land Rights</t>
  </si>
  <si>
    <t>Total 310</t>
  </si>
  <si>
    <t>311</t>
  </si>
  <si>
    <t>Structures and Improvements</t>
  </si>
  <si>
    <t>Total 311</t>
  </si>
  <si>
    <t>312</t>
  </si>
  <si>
    <t>Boiler Plant Equipment</t>
  </si>
  <si>
    <t>Total 312</t>
  </si>
  <si>
    <t>314</t>
  </si>
  <si>
    <t>Turbogenerator Units</t>
  </si>
  <si>
    <t>Total 314</t>
  </si>
  <si>
    <t>315</t>
  </si>
  <si>
    <t>Accessory Electric Equipment</t>
  </si>
  <si>
    <t>Total 315</t>
  </si>
  <si>
    <t>316</t>
  </si>
  <si>
    <t>Misc Power Plant Equipment</t>
  </si>
  <si>
    <t>Total 316</t>
  </si>
  <si>
    <t>SP</t>
  </si>
  <si>
    <t>Unclassified Steam Plant - Acct 300</t>
  </si>
  <si>
    <t>Total Steam Production Plant</t>
  </si>
  <si>
    <t>NUCLEAR PRODUCTION</t>
  </si>
  <si>
    <t>320</t>
  </si>
  <si>
    <t>321</t>
  </si>
  <si>
    <t>322</t>
  </si>
  <si>
    <t>Reactor Plant Equipment</t>
  </si>
  <si>
    <t>323</t>
  </si>
  <si>
    <t>324</t>
  </si>
  <si>
    <t>325</t>
  </si>
  <si>
    <t>Misc. Power Plant Equipment</t>
  </si>
  <si>
    <t>NP</t>
  </si>
  <si>
    <t>Unclassified Nuclear Plt - Acct 300</t>
  </si>
  <si>
    <t>Total Nuclear Production Plant</t>
  </si>
  <si>
    <t>HYDRAULIC PRODUCTION</t>
  </si>
  <si>
    <t>330</t>
  </si>
  <si>
    <t>331</t>
  </si>
  <si>
    <t>332</t>
  </si>
  <si>
    <t>Reservoirs, Dams &amp; Waterways</t>
  </si>
  <si>
    <t>333</t>
  </si>
  <si>
    <t>Water Wheel, Turbines, &amp; Generators</t>
  </si>
  <si>
    <t>334</t>
  </si>
  <si>
    <t>335</t>
  </si>
  <si>
    <t>336</t>
  </si>
  <si>
    <t>Roads, Railroads &amp; Bridges</t>
  </si>
  <si>
    <t>HP</t>
  </si>
  <si>
    <t>Unclassified Hydro Plant - Acct 300</t>
  </si>
  <si>
    <t>Total Hydraulic Plant</t>
  </si>
  <si>
    <t>OTHER PRODUCTION</t>
  </si>
  <si>
    <t>340</t>
  </si>
  <si>
    <t>Total 340</t>
  </si>
  <si>
    <t>341</t>
  </si>
  <si>
    <t>Total 341</t>
  </si>
  <si>
    <t>342</t>
  </si>
  <si>
    <t>Fuel Holders, Producers &amp; Access</t>
  </si>
  <si>
    <t>Total 342</t>
  </si>
  <si>
    <t>343</t>
  </si>
  <si>
    <t>Prime Movers</t>
  </si>
  <si>
    <t>Total 343</t>
  </si>
  <si>
    <t>344</t>
  </si>
  <si>
    <t>Generators</t>
  </si>
  <si>
    <t>Total 344</t>
  </si>
  <si>
    <t>345</t>
  </si>
  <si>
    <t>Accessory Electric Plant</t>
  </si>
  <si>
    <t>Total 345</t>
  </si>
  <si>
    <t>346</t>
  </si>
  <si>
    <t>OP</t>
  </si>
  <si>
    <t>Unclassified Other Prod - Acct 300</t>
  </si>
  <si>
    <t>Total Other Production Plant</t>
  </si>
  <si>
    <t>Experimental Plant</t>
  </si>
  <si>
    <t>103</t>
  </si>
  <si>
    <t>TOTAL PRODUCTION PLANT</t>
  </si>
  <si>
    <t>TRANSMISSION PLANT</t>
  </si>
  <si>
    <t>350</t>
  </si>
  <si>
    <t>Direct Assigned</t>
  </si>
  <si>
    <t>352</t>
  </si>
  <si>
    <t>353</t>
  </si>
  <si>
    <t>Station Equipment</t>
  </si>
  <si>
    <t>354</t>
  </si>
  <si>
    <t>Towers and Fixtures</t>
  </si>
  <si>
    <t>355</t>
  </si>
  <si>
    <t>Poles and Fixtures</t>
  </si>
  <si>
    <t>356</t>
  </si>
  <si>
    <t>Overhead Conductors</t>
  </si>
  <si>
    <t>357</t>
  </si>
  <si>
    <t>Underground Conduit</t>
  </si>
  <si>
    <t>358</t>
  </si>
  <si>
    <t xml:space="preserve">Underground Conductors </t>
  </si>
  <si>
    <t>359</t>
  </si>
  <si>
    <t>Roads and Trails</t>
  </si>
  <si>
    <t>TP</t>
  </si>
  <si>
    <t>Unclassified Trans Plant - Acct 300</t>
  </si>
  <si>
    <t>TS0</t>
  </si>
  <si>
    <t>Unclassified Trans Sub - Acct 300</t>
  </si>
  <si>
    <t>TOTAL TRANSMISSION PLANT</t>
  </si>
  <si>
    <t>DISTRIBUTION PLANT</t>
  </si>
  <si>
    <t>360</t>
  </si>
  <si>
    <t>Demand Primary</t>
  </si>
  <si>
    <t>F20A</t>
  </si>
  <si>
    <t>Assigned</t>
  </si>
  <si>
    <t>361</t>
  </si>
  <si>
    <t>362</t>
  </si>
  <si>
    <t>364</t>
  </si>
  <si>
    <t>Poles, Towers &amp; Fixtures</t>
  </si>
  <si>
    <t>Demand Secondary</t>
  </si>
  <si>
    <t>F22</t>
  </si>
  <si>
    <t>365</t>
  </si>
  <si>
    <t>366</t>
  </si>
  <si>
    <t>367</t>
  </si>
  <si>
    <t>368</t>
  </si>
  <si>
    <t>Line Transformers</t>
  </si>
  <si>
    <t>F21</t>
  </si>
  <si>
    <t>369</t>
  </si>
  <si>
    <t>F70</t>
  </si>
  <si>
    <t>370</t>
  </si>
  <si>
    <t>F60A</t>
  </si>
  <si>
    <t>371</t>
  </si>
  <si>
    <t>Install on Customers' Premises</t>
  </si>
  <si>
    <t>372</t>
  </si>
  <si>
    <t>373</t>
  </si>
  <si>
    <t>Street Lights</t>
  </si>
  <si>
    <t>DP</t>
  </si>
  <si>
    <t>Unclassified Dist Plant - Acct 300</t>
  </si>
  <si>
    <t>DS0</t>
  </si>
  <si>
    <t>Unclassified Dist Sub  - Acct 300</t>
  </si>
  <si>
    <t>TOTAL DISTRIBUTION PLANT</t>
  </si>
  <si>
    <t>GENERAL PLANT</t>
  </si>
  <si>
    <t>389</t>
  </si>
  <si>
    <t>Total Land &amp; Land Rights</t>
  </si>
  <si>
    <t>390</t>
  </si>
  <si>
    <t>Total Structures and Improvements</t>
  </si>
  <si>
    <t>391</t>
  </si>
  <si>
    <t>Office Furniture &amp; Equipment</t>
  </si>
  <si>
    <t>Total Office Furniture &amp; Equipment</t>
  </si>
  <si>
    <t>392</t>
  </si>
  <si>
    <t>Transportation Equipment</t>
  </si>
  <si>
    <t>Total Transportation Equipment</t>
  </si>
  <si>
    <t>393</t>
  </si>
  <si>
    <t>Stores Equipment</t>
  </si>
  <si>
    <t>Total Stores Equipment</t>
  </si>
  <si>
    <t>394</t>
  </si>
  <si>
    <t>Tools, Shop &amp; Garage Equipment</t>
  </si>
  <si>
    <t>Total Tools, Shop &amp; Garage Equipment</t>
  </si>
  <si>
    <t>395</t>
  </si>
  <si>
    <t>Laboratory Equipment</t>
  </si>
  <si>
    <t>Total Laboratory Equipment</t>
  </si>
  <si>
    <t>396</t>
  </si>
  <si>
    <t>Power Operated Equipment</t>
  </si>
  <si>
    <t>Total Power Operated Equipment</t>
  </si>
  <si>
    <t>397</t>
  </si>
  <si>
    <t>Communication Equipment</t>
  </si>
  <si>
    <t>Total Communication Equipment</t>
  </si>
  <si>
    <t>GENERAL PLANT (cont'd)</t>
  </si>
  <si>
    <t>398</t>
  </si>
  <si>
    <t>Misc. Equipment</t>
  </si>
  <si>
    <t>Total Misc. Equipment</t>
  </si>
  <si>
    <t>399</t>
  </si>
  <si>
    <t>Coal Mine</t>
  </si>
  <si>
    <t>399L</t>
  </si>
  <si>
    <t>WIDCO Capital Lease</t>
  </si>
  <si>
    <t>Remove Capital Lease</t>
  </si>
  <si>
    <t>1011390</t>
  </si>
  <si>
    <t>General Capital Lease</t>
  </si>
  <si>
    <t>1011392</t>
  </si>
  <si>
    <t>General Vehicles Capital Lease</t>
  </si>
  <si>
    <t>GP</t>
  </si>
  <si>
    <t>Unclassified Gen Plant - Acct 300</t>
  </si>
  <si>
    <t>399G</t>
  </si>
  <si>
    <t>Unclassified Gen Veh - Acct 300</t>
  </si>
  <si>
    <t>TOTAL GENERAL PLANT</t>
  </si>
  <si>
    <t>INTANGIBLE PLANT</t>
  </si>
  <si>
    <t>301</t>
  </si>
  <si>
    <t>Organization</t>
  </si>
  <si>
    <t>Total Organization</t>
  </si>
  <si>
    <t>302</t>
  </si>
  <si>
    <t>Franchise &amp; Consent</t>
  </si>
  <si>
    <t>Total Franchise &amp; Consent</t>
  </si>
  <si>
    <t>303</t>
  </si>
  <si>
    <t>Miscellaneous Intangible Plant</t>
  </si>
  <si>
    <t>Total Miscellaneous Intangible Plant</t>
  </si>
  <si>
    <t>IP</t>
  </si>
  <si>
    <t>Unclass Intangible Plant - Acct 300</t>
  </si>
  <si>
    <t>TOTAL INTANGIBLE PLANT</t>
  </si>
  <si>
    <t>TOTAL ELECTRIC PLANT IN SERVICE</t>
  </si>
  <si>
    <t>RATE BASE ADDITIONS</t>
  </si>
  <si>
    <t>105</t>
  </si>
  <si>
    <t>Plant Held For Future Use</t>
  </si>
  <si>
    <t>Production</t>
  </si>
  <si>
    <t xml:space="preserve">General </t>
  </si>
  <si>
    <t>Mining</t>
  </si>
  <si>
    <t>Total Plant Held For Future Use</t>
  </si>
  <si>
    <t>114</t>
  </si>
  <si>
    <t>Electric Plant Acquisition Adjust</t>
  </si>
  <si>
    <t>120</t>
  </si>
  <si>
    <t>124</t>
  </si>
  <si>
    <t>Weatherization</t>
  </si>
  <si>
    <t>151</t>
  </si>
  <si>
    <t>SSECH</t>
  </si>
  <si>
    <t>Total Fuel Stock</t>
  </si>
  <si>
    <t>152</t>
  </si>
  <si>
    <t>Fuel Stock - Undistributed</t>
  </si>
  <si>
    <t>25316</t>
  </si>
  <si>
    <t>DG&amp;T Working Capital Deposit</t>
  </si>
  <si>
    <t>25317</t>
  </si>
  <si>
    <t>25319</t>
  </si>
  <si>
    <t>Provo Working Capital Deposit</t>
  </si>
  <si>
    <t>154</t>
  </si>
  <si>
    <t>Materials and Supplies</t>
  </si>
  <si>
    <t>Total Material &amp; Supplies</t>
  </si>
  <si>
    <t>163</t>
  </si>
  <si>
    <t>Stores Expense Undistributed</t>
  </si>
  <si>
    <t>25318</t>
  </si>
  <si>
    <t>165</t>
  </si>
  <si>
    <t>Total Prepayments</t>
  </si>
  <si>
    <t>182M</t>
  </si>
  <si>
    <t>Misc Regulatory Assets</t>
  </si>
  <si>
    <t>Total Misc Regulatory Assets</t>
  </si>
  <si>
    <t>186M</t>
  </si>
  <si>
    <t>CWC</t>
  </si>
  <si>
    <t>OWC</t>
  </si>
  <si>
    <t>Other Working Capital</t>
  </si>
  <si>
    <t>Total Other Working Capital</t>
  </si>
  <si>
    <t>18222</t>
  </si>
  <si>
    <t>Nuclear Plant</t>
  </si>
  <si>
    <t>1869</t>
  </si>
  <si>
    <t>Misc Deferred Debits-Trojan</t>
  </si>
  <si>
    <t>141</t>
  </si>
  <si>
    <t>Impact Housing - Notes Receivable</t>
  </si>
  <si>
    <t>TOTAL RATE BASE ADDITIONS</t>
  </si>
  <si>
    <t>RATE BASE DEDUCTIONS</t>
  </si>
  <si>
    <t>235</t>
  </si>
  <si>
    <t>F51</t>
  </si>
  <si>
    <t>2281</t>
  </si>
  <si>
    <t>Accum Prov for Property Insurance</t>
  </si>
  <si>
    <t>2282</t>
  </si>
  <si>
    <t>Accum Prov for Injuries &amp; Damages</t>
  </si>
  <si>
    <t xml:space="preserve"> 2283</t>
  </si>
  <si>
    <t>Accum Prov for Pension &amp; Benefits</t>
  </si>
  <si>
    <t>254</t>
  </si>
  <si>
    <t>Reg Liabilities - Insurance Provision</t>
  </si>
  <si>
    <t>22844</t>
  </si>
  <si>
    <t>Hydro Relicensing Obligations</t>
  </si>
  <si>
    <t>22842</t>
  </si>
  <si>
    <t>Accum Misc Oper Prov - Trojan</t>
  </si>
  <si>
    <t>252</t>
  </si>
  <si>
    <t>Customer Advances for Const</t>
  </si>
  <si>
    <t>F50</t>
  </si>
  <si>
    <t>25398</t>
  </si>
  <si>
    <t>SO2 Emmissions</t>
  </si>
  <si>
    <t>25399</t>
  </si>
  <si>
    <t>Other Deferred Credits</t>
  </si>
  <si>
    <t>190</t>
  </si>
  <si>
    <t xml:space="preserve"> Labor</t>
  </si>
  <si>
    <t>Total Accum Deferred Income Taxes</t>
  </si>
  <si>
    <t>281</t>
  </si>
  <si>
    <t>282</t>
  </si>
  <si>
    <t xml:space="preserve">Accum Deferred Income Taxes </t>
  </si>
  <si>
    <t xml:space="preserve">Total Accum Deferred Income Taxes </t>
  </si>
  <si>
    <t>283</t>
  </si>
  <si>
    <t>255</t>
  </si>
  <si>
    <t>Accum Investment Tax Credit</t>
  </si>
  <si>
    <t>TOTAL RATE BASE DEDUCTIONS</t>
  </si>
  <si>
    <t>ACCUMULATED DEPRECIATION</t>
  </si>
  <si>
    <t>PRODUCTION PLANT</t>
  </si>
  <si>
    <t>108SP</t>
  </si>
  <si>
    <t>Steam Prod Accumulated Depr</t>
  </si>
  <si>
    <t>Total Steam Prod Accumulated Depr</t>
  </si>
  <si>
    <t>108NP</t>
  </si>
  <si>
    <t>Nuclear Prod Accumulated Depr</t>
  </si>
  <si>
    <t>108HP</t>
  </si>
  <si>
    <t>Hydraulic Prod Accum Depr</t>
  </si>
  <si>
    <t>108OP</t>
  </si>
  <si>
    <t>Other Production  - Accum Depr</t>
  </si>
  <si>
    <t>Total Other Production - Accum Depr</t>
  </si>
  <si>
    <t>108EP</t>
  </si>
  <si>
    <t>Experimental Plant - Accum Depr</t>
  </si>
  <si>
    <t>TOTAL PRODUCTION PLANT DEPRECIATION</t>
  </si>
  <si>
    <t>108TP</t>
  </si>
  <si>
    <t>Transmission Plant Accum Depr</t>
  </si>
  <si>
    <t>108360</t>
  </si>
  <si>
    <t>108361</t>
  </si>
  <si>
    <t>108362</t>
  </si>
  <si>
    <t>DISTRIBUTION PLANT (cont'd)</t>
  </si>
  <si>
    <t>108364</t>
  </si>
  <si>
    <t>108365</t>
  </si>
  <si>
    <t>108366</t>
  </si>
  <si>
    <t>108367</t>
  </si>
  <si>
    <t>108368</t>
  </si>
  <si>
    <t>108369</t>
  </si>
  <si>
    <t>108370</t>
  </si>
  <si>
    <t>108371</t>
  </si>
  <si>
    <t>108372</t>
  </si>
  <si>
    <t>108373</t>
  </si>
  <si>
    <t>108D00</t>
  </si>
  <si>
    <t>108DS</t>
  </si>
  <si>
    <t>Unclassified Dist Sub - Acct 300</t>
  </si>
  <si>
    <t>108DP</t>
  </si>
  <si>
    <t>TOTAL DISTRIBUTION PLANT DEPR</t>
  </si>
  <si>
    <t>108GP</t>
  </si>
  <si>
    <t>General Plant Accumulated Depr</t>
  </si>
  <si>
    <t>Total General Plant Accumulated Depr</t>
  </si>
  <si>
    <t>108MP</t>
  </si>
  <si>
    <t>Mining Plant Accumulated Depr.</t>
  </si>
  <si>
    <t>1081390</t>
  </si>
  <si>
    <t>Accum Depr - Capital Lease</t>
  </si>
  <si>
    <t>1081399L</t>
  </si>
  <si>
    <t xml:space="preserve"> Accum Depr - Capital Lease</t>
  </si>
  <si>
    <t xml:space="preserve"> Remove Capital Lease</t>
  </si>
  <si>
    <t>TOTAL GENERAL PLANT ACCUM DEPR</t>
  </si>
  <si>
    <t>TOTAL ACCUM DEPR - PLANT IN SERVICE</t>
  </si>
  <si>
    <t>ACCUMULATED AMORTIZATION</t>
  </si>
  <si>
    <t>111SP</t>
  </si>
  <si>
    <t>Accum Prov for Amort-Steam</t>
  </si>
  <si>
    <t>111GP</t>
  </si>
  <si>
    <t>Accum Prov for Amort-General</t>
  </si>
  <si>
    <t>Total Accum Prov for Amort-General</t>
  </si>
  <si>
    <t>111HP</t>
  </si>
  <si>
    <t>Accum Prov for Amort-Hydro</t>
  </si>
  <si>
    <t>111IP</t>
  </si>
  <si>
    <t>Accum Prov for Amort-Intangible</t>
  </si>
  <si>
    <t>Total Accum Prov for Amort-Intangible</t>
  </si>
  <si>
    <t>111390</t>
  </si>
  <si>
    <t>Accum Prov for Amort-Mining</t>
  </si>
  <si>
    <t>Remove Capital Lease Amtr</t>
  </si>
  <si>
    <t>TOTAL ACCUM PROV FOR AMORTIZATION</t>
  </si>
  <si>
    <t>(Sch. 16-18)</t>
  </si>
  <si>
    <t xml:space="preserve">Line </t>
  </si>
  <si>
    <t>Company Target ROR:</t>
  </si>
  <si>
    <t>Interest</t>
  </si>
  <si>
    <t xml:space="preserve"> Using Company methodology and rebuttal RR:</t>
  </si>
  <si>
    <t>Page 1.1</t>
  </si>
  <si>
    <t>(1)</t>
  </si>
  <si>
    <t>(2)</t>
  </si>
  <si>
    <t>(3)</t>
  </si>
  <si>
    <t>Total Adjusted</t>
  </si>
  <si>
    <t xml:space="preserve">Results with </t>
  </si>
  <si>
    <t>Results</t>
  </si>
  <si>
    <t>Price Change</t>
  </si>
  <si>
    <t xml:space="preserve">   Operating Revenues:</t>
  </si>
  <si>
    <t>General Business Revenues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</si>
  <si>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</si>
  <si>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</si>
  <si>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</si>
  <si>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</si>
  <si>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</si>
  <si>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</si>
  <si>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</si>
  <si>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</si>
  <si>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</si>
  <si>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</si>
  <si>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</si>
  <si>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</si>
  <si>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</si>
  <si>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</si>
  <si>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</si>
  <si>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</si>
  <si>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</si>
  <si>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</si>
  <si>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</si>
  <si>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</si>
  <si>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</si>
  <si>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Plant Held for Future Use</t>
  </si>
  <si>
    <t>Elec Plant Acq Adj</t>
  </si>
  <si>
    <t>Material &amp; Supplies</t>
  </si>
  <si>
    <t>Working Capital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</si>
  <si>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</si>
  <si>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</si>
  <si>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</si>
  <si>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</si>
  <si>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</si>
  <si>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</si>
  <si>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Customer Adv For Const</t>
  </si>
  <si>
    <t xml:space="preserve">     Total Rate Base Deductions</t>
  </si>
  <si>
    <t xml:space="preserve">   Total Rate Base:</t>
  </si>
  <si>
    <t>Return on Rate Base</t>
  </si>
  <si>
    <t>Return on Equity</t>
  </si>
  <si>
    <t>TAX CALCULATION:</t>
  </si>
  <si>
    <t>Operating Revenue</t>
  </si>
  <si>
    <t>Other Deductions</t>
  </si>
  <si>
    <t>Interest (AFUDC)</t>
  </si>
  <si>
    <t>Schedule "M" Additions</t>
  </si>
  <si>
    <t>Schedule "M" Deductions</t>
  </si>
  <si>
    <t>Income Before Tax</t>
  </si>
  <si>
    <t>Taxable Income</t>
  </si>
  <si>
    <t>Federal Income Taxes + Other</t>
  </si>
  <si>
    <t>Ref. Page 2.2</t>
  </si>
  <si>
    <t>Ref. Page 1.2</t>
  </si>
  <si>
    <t xml:space="preserve">Page 1.2 - Revised 11/23/10 </t>
  </si>
  <si>
    <t>Net Rate Base - Washington Jurisdiction</t>
  </si>
  <si>
    <t>Ref. Page 1.1</t>
  </si>
  <si>
    <t>Return on Rate Base Requested</t>
  </si>
  <si>
    <t>Ref. Page 2.1</t>
  </si>
  <si>
    <t>Revenues Required to Earn Requested Return</t>
  </si>
  <si>
    <t>Less Current Operating Revenues</t>
  </si>
  <si>
    <t>Increase to Current Revenues</t>
  </si>
  <si>
    <t>Net to Gross Bump-up</t>
  </si>
  <si>
    <t>Price Change Required for Requested Return</t>
  </si>
  <si>
    <t>Requested Price Change</t>
  </si>
  <si>
    <t>Uncollectible Percent</t>
  </si>
  <si>
    <t>Ref. Page 1.3</t>
  </si>
  <si>
    <t>Increased Uncollectible Expense</t>
  </si>
  <si>
    <t>WUTC Regulatory Fee</t>
  </si>
  <si>
    <t>WUTC Public Utility Tax</t>
  </si>
  <si>
    <t>Resource Supplier Tax</t>
  </si>
  <si>
    <t xml:space="preserve">Gross Receipts </t>
  </si>
  <si>
    <t>Increase Taxes Other Than Income</t>
  </si>
  <si>
    <t>Uncollectible Expense</t>
  </si>
  <si>
    <t>Income Before Taxes</t>
  </si>
  <si>
    <t>State Effective Tax Rate</t>
  </si>
  <si>
    <t>Federal Income Tax Rate</t>
  </si>
  <si>
    <t>Operating Income</t>
  </si>
  <si>
    <t>Net  Operating Income</t>
  </si>
  <si>
    <t>Net to Gross Bump-Up</t>
  </si>
  <si>
    <t xml:space="preserve">Page 1.3 - Revised 11/23/10 </t>
  </si>
  <si>
    <t>Operating Deductions</t>
  </si>
  <si>
    <t>Uncollectable Accounts</t>
  </si>
  <si>
    <t>Taxes Other - Revenue Tax</t>
  </si>
  <si>
    <t>Taxes Other - Resource Supplier</t>
  </si>
  <si>
    <t>Taxes Other - Gross Receipts</t>
  </si>
  <si>
    <t>Sub-Total</t>
  </si>
  <si>
    <t>Federal Income Tax @ 35.00%</t>
  </si>
  <si>
    <t>Net Operating Income</t>
  </si>
  <si>
    <t>Uncollectible Accounts:</t>
  </si>
  <si>
    <t>(a) Uncollectible Accounts (FERC Account 904)</t>
  </si>
  <si>
    <t>Ref. 2.14. Line 890</t>
  </si>
  <si>
    <t>(b) General Business Revenues</t>
  </si>
  <si>
    <t>Ref. 2.2. Line 2</t>
  </si>
  <si>
    <t>Uncollectible Accounts %</t>
  </si>
  <si>
    <t>(a) / (b)</t>
  </si>
  <si>
    <t>Pacific Power &amp; Light Company</t>
  </si>
  <si>
    <t>Basic Charge Calculation</t>
  </si>
  <si>
    <t>State of Washington</t>
  </si>
  <si>
    <t>12 Months Ended June 2012</t>
  </si>
  <si>
    <t>State Income Tax @ 0.000%</t>
  </si>
  <si>
    <t>F140D</t>
  </si>
  <si>
    <t>F102D</t>
  </si>
  <si>
    <t>F138D</t>
  </si>
  <si>
    <t>F105D</t>
  </si>
  <si>
    <t>F101D</t>
  </si>
  <si>
    <t>F137D</t>
  </si>
  <si>
    <t>F104D</t>
  </si>
  <si>
    <t>F107D</t>
  </si>
  <si>
    <t>WCA Method - (100 Summer, 100 Winter Hours) - 38%D / 62%E</t>
  </si>
  <si>
    <t>7.75% Target Return on Rate Base</t>
  </si>
  <si>
    <t>4.66% = Earned Return on Rate Base</t>
  </si>
  <si>
    <t>4.66% Actual Return on Rate Base</t>
  </si>
  <si>
    <t>7.80% = Target Return on Rate Base</t>
  </si>
  <si>
    <t>PacifiCorp</t>
  </si>
  <si>
    <t>12 Months Ending June 2012</t>
  </si>
  <si>
    <t>Washington</t>
  </si>
  <si>
    <t>Small General</t>
  </si>
  <si>
    <t>Large General</t>
  </si>
  <si>
    <t>Agricultural</t>
  </si>
  <si>
    <t>Street &amp; Area</t>
  </si>
  <si>
    <t>Jurisdiction</t>
  </si>
  <si>
    <t>Service &lt;1,000 kW</t>
  </si>
  <si>
    <t>Service &gt;1,000 kW</t>
  </si>
  <si>
    <t>Pumping</t>
  </si>
  <si>
    <t>Lighting</t>
  </si>
  <si>
    <t>-</t>
  </si>
  <si>
    <t>Normalized</t>
  </si>
  <si>
    <t>Schedule 16</t>
  </si>
  <si>
    <t>Schedule 24</t>
  </si>
  <si>
    <t>Schedule 36</t>
  </si>
  <si>
    <t>Schedule 48T</t>
  </si>
  <si>
    <t>Schedule 40</t>
  </si>
  <si>
    <t>Sch. 15,51-54,57</t>
  </si>
  <si>
    <t>Normalized Results of Operations - West Control Area</t>
  </si>
  <si>
    <t>WASHINGTON</t>
  </si>
  <si>
    <t>12 Months Ended JUNE 2012</t>
  </si>
  <si>
    <t>WCA Method</t>
  </si>
</sst>
</file>

<file path=xl/styles.xml><?xml version="1.0" encoding="utf-8"?>
<styleSheet xmlns="http://schemas.openxmlformats.org/spreadsheetml/2006/main">
  <numFmts count="2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_);[Red]_(* \(#,##0\);_(* &quot;-&quot;??_);_(@_)"/>
    <numFmt numFmtId="166" formatCode="_(&quot;$&quot;* #,##0_);_(&quot;$&quot;* \(#,##0\);_(&quot;$&quot;* &quot;-&quot;??_);_(@_)"/>
    <numFmt numFmtId="167" formatCode="0.000%"/>
    <numFmt numFmtId="168" formatCode="0_)"/>
    <numFmt numFmtId="169" formatCode="_(* #,##0.000_);_(* \(#,##0.000\);_(* &quot;-&quot;_);_(@_)"/>
    <numFmt numFmtId="170" formatCode="_(* #,##0.000_);_(* \(#,##0.000\);_(* &quot;-&quot;??_);_(@_)"/>
    <numFmt numFmtId="171" formatCode="_(&quot;$&quot;* #,##0.0000_);_(&quot;$&quot;* \(#,##0.0000\);_(&quot;$&quot;* &quot;-&quot;??_);_(@_)"/>
    <numFmt numFmtId="172" formatCode=";;;"/>
    <numFmt numFmtId="173" formatCode="0;[Red]0"/>
    <numFmt numFmtId="174" formatCode="0_);\(0\)"/>
    <numFmt numFmtId="175" formatCode="#,##0.000000_);\(#,##0.000000\)"/>
    <numFmt numFmtId="176" formatCode="[$-409]mmm\-yy;@"/>
    <numFmt numFmtId="177" formatCode="0.0000%"/>
    <numFmt numFmtId="178" formatCode="0.0000000000%"/>
    <numFmt numFmtId="179" formatCode="0.0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10"/>
      <name val="Times New Roman"/>
      <family val="1"/>
    </font>
    <font>
      <sz val="10"/>
      <name val="SWISS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indexed="12"/>
      <name val="Times New Roman"/>
      <family val="1"/>
    </font>
    <font>
      <sz val="10"/>
      <name val="Swiss"/>
      <family val="2"/>
    </font>
    <font>
      <b/>
      <sz val="10"/>
      <color indexed="8"/>
      <name val="Arial"/>
      <family val="2"/>
    </font>
    <font>
      <b/>
      <sz val="10"/>
      <color indexed="8"/>
      <name val="Swiss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color indexed="81"/>
      <name val="Tahoma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u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7"/>
      <color theme="1"/>
      <name val="Arial"/>
      <family val="2"/>
    </font>
    <font>
      <b/>
      <sz val="7"/>
      <color indexed="8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Swiss"/>
      <family val="2"/>
    </font>
    <font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1" fontId="4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2" fillId="0" borderId="0" applyFont="0" applyAlignment="0" applyProtection="0"/>
    <xf numFmtId="41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9" fillId="0" borderId="0"/>
    <xf numFmtId="40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9" fillId="0" borderId="0"/>
    <xf numFmtId="4" fontId="16" fillId="0" borderId="17" applyNumberFormat="0" applyProtection="0">
      <alignment horizontal="left" vertical="center" indent="1"/>
    </xf>
  </cellStyleXfs>
  <cellXfs count="325">
    <xf numFmtId="0" fontId="0" fillId="0" borderId="0" xfId="0"/>
    <xf numFmtId="0" fontId="3" fillId="0" borderId="0" xfId="2" applyFont="1"/>
    <xf numFmtId="41" fontId="5" fillId="0" borderId="0" xfId="3" applyFont="1" applyFill="1" applyAlignment="1">
      <alignment horizontal="centerContinuous"/>
    </xf>
    <xf numFmtId="0" fontId="3" fillId="0" borderId="0" xfId="2" applyFont="1" applyAlignment="1">
      <alignment horizontal="center" vertical="center"/>
    </xf>
    <xf numFmtId="37" fontId="3" fillId="0" borderId="0" xfId="4" applyNumberFormat="1" applyFont="1" applyFill="1" applyAlignment="1" applyProtection="1">
      <alignment horizontal="center" wrapText="1"/>
    </xf>
    <xf numFmtId="0" fontId="0" fillId="0" borderId="0" xfId="0" applyBorder="1"/>
    <xf numFmtId="164" fontId="5" fillId="0" borderId="0" xfId="3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center"/>
    </xf>
    <xf numFmtId="41" fontId="9" fillId="0" borderId="0" xfId="3" applyFont="1" applyFill="1"/>
    <xf numFmtId="41" fontId="10" fillId="0" borderId="0" xfId="3" applyFont="1" applyFill="1"/>
    <xf numFmtId="1" fontId="10" fillId="0" borderId="0" xfId="3" applyNumberFormat="1" applyFont="1" applyFill="1" applyAlignment="1" applyProtection="1">
      <alignment horizontal="center"/>
    </xf>
    <xf numFmtId="37" fontId="10" fillId="0" borderId="0" xfId="3" applyNumberFormat="1" applyFont="1" applyFill="1" applyAlignment="1" applyProtection="1">
      <alignment horizontal="centerContinuous"/>
    </xf>
    <xf numFmtId="41" fontId="10" fillId="0" borderId="0" xfId="3" applyFont="1" applyFill="1" applyAlignment="1">
      <alignment horizontal="centerContinuous"/>
    </xf>
    <xf numFmtId="3" fontId="10" fillId="0" borderId="0" xfId="3" applyNumberFormat="1" applyFont="1" applyFill="1" applyAlignment="1">
      <alignment horizontal="centerContinuous"/>
    </xf>
    <xf numFmtId="164" fontId="10" fillId="0" borderId="0" xfId="3" applyNumberFormat="1" applyFont="1" applyFill="1" applyAlignment="1" applyProtection="1">
      <alignment horizontal="centerContinuous"/>
    </xf>
    <xf numFmtId="41" fontId="9" fillId="0" borderId="0" xfId="3" applyFont="1" applyFill="1" applyAlignment="1">
      <alignment horizontal="centerContinuous"/>
    </xf>
    <xf numFmtId="3" fontId="9" fillId="0" borderId="0" xfId="3" applyNumberFormat="1" applyFont="1" applyFill="1"/>
    <xf numFmtId="37" fontId="9" fillId="0" borderId="0" xfId="3" applyNumberFormat="1" applyFont="1" applyFill="1" applyProtection="1"/>
    <xf numFmtId="41" fontId="10" fillId="0" borderId="0" xfId="3" applyFont="1" applyFill="1" applyAlignment="1">
      <alignment horizontal="center"/>
    </xf>
    <xf numFmtId="3" fontId="10" fillId="0" borderId="0" xfId="3" applyNumberFormat="1" applyFont="1" applyFill="1" applyAlignment="1">
      <alignment horizontal="center"/>
    </xf>
    <xf numFmtId="37" fontId="10" fillId="0" borderId="0" xfId="3" applyNumberFormat="1" applyFont="1" applyFill="1" applyAlignment="1" applyProtection="1">
      <alignment horizontal="center"/>
    </xf>
    <xf numFmtId="37" fontId="10" fillId="0" borderId="0" xfId="3" applyNumberFormat="1" applyFont="1" applyFill="1" applyProtection="1"/>
    <xf numFmtId="41" fontId="10" fillId="0" borderId="2" xfId="3" applyFont="1" applyFill="1" applyBorder="1" applyAlignment="1">
      <alignment horizontal="center"/>
    </xf>
    <xf numFmtId="41" fontId="10" fillId="0" borderId="3" xfId="3" applyFont="1" applyFill="1" applyBorder="1"/>
    <xf numFmtId="41" fontId="11" fillId="0" borderId="0" xfId="3" applyFont="1" applyFill="1"/>
    <xf numFmtId="41" fontId="11" fillId="0" borderId="0" xfId="3" applyFont="1" applyFill="1" applyAlignment="1">
      <alignment horizontal="center"/>
    </xf>
    <xf numFmtId="37" fontId="11" fillId="0" borderId="0" xfId="3" applyNumberFormat="1" applyFont="1" applyFill="1" applyAlignment="1" applyProtection="1">
      <alignment horizontal="center"/>
    </xf>
    <xf numFmtId="164" fontId="10" fillId="0" borderId="4" xfId="3" applyNumberFormat="1" applyFont="1" applyFill="1" applyBorder="1" applyProtection="1"/>
    <xf numFmtId="3" fontId="10" fillId="0" borderId="0" xfId="3" applyNumberFormat="1" applyFont="1" applyFill="1" applyProtection="1"/>
    <xf numFmtId="164" fontId="10" fillId="0" borderId="0" xfId="3" applyNumberFormat="1" applyFont="1" applyFill="1" applyProtection="1"/>
    <xf numFmtId="164" fontId="9" fillId="0" borderId="0" xfId="3" applyNumberFormat="1" applyFont="1" applyFill="1"/>
    <xf numFmtId="37" fontId="9" fillId="0" borderId="0" xfId="3" applyNumberFormat="1" applyFont="1" applyFill="1"/>
    <xf numFmtId="164" fontId="10" fillId="0" borderId="5" xfId="3" applyNumberFormat="1" applyFont="1" applyFill="1" applyBorder="1" applyProtection="1"/>
    <xf numFmtId="164" fontId="10" fillId="0" borderId="6" xfId="3" applyNumberFormat="1" applyFont="1" applyFill="1" applyBorder="1" applyProtection="1"/>
    <xf numFmtId="41" fontId="9" fillId="0" borderId="0" xfId="3" applyFont="1" applyFill="1" applyAlignment="1">
      <alignment horizontal="center"/>
    </xf>
    <xf numFmtId="10" fontId="10" fillId="0" borderId="0" xfId="5" applyNumberFormat="1" applyFont="1" applyFill="1" applyAlignment="1">
      <alignment horizontal="center"/>
    </xf>
    <xf numFmtId="164" fontId="10" fillId="0" borderId="0" xfId="6" applyNumberFormat="1" applyFont="1" applyFill="1"/>
    <xf numFmtId="164" fontId="10" fillId="0" borderId="0" xfId="6" applyNumberFormat="1" applyFont="1" applyFill="1" applyBorder="1" applyProtection="1"/>
    <xf numFmtId="165" fontId="10" fillId="0" borderId="1" xfId="6" applyNumberFormat="1" applyFont="1" applyFill="1" applyBorder="1" applyProtection="1"/>
    <xf numFmtId="165" fontId="10" fillId="0" borderId="1" xfId="3" applyNumberFormat="1" applyFont="1" applyFill="1" applyBorder="1" applyProtection="1"/>
    <xf numFmtId="164" fontId="9" fillId="0" borderId="0" xfId="6" applyNumberFormat="1" applyFont="1" applyFill="1"/>
    <xf numFmtId="10" fontId="9" fillId="0" borderId="0" xfId="5" applyNumberFormat="1" applyFont="1" applyFill="1" applyAlignment="1">
      <alignment horizontal="center"/>
    </xf>
    <xf numFmtId="10" fontId="10" fillId="0" borderId="0" xfId="5" applyNumberFormat="1" applyFont="1" applyFill="1"/>
    <xf numFmtId="10" fontId="9" fillId="0" borderId="0" xfId="5" applyNumberFormat="1" applyFont="1" applyFill="1"/>
    <xf numFmtId="41" fontId="9" fillId="0" borderId="2" xfId="3" applyFont="1" applyFill="1" applyBorder="1" applyAlignment="1">
      <alignment horizontal="center"/>
    </xf>
    <xf numFmtId="41" fontId="9" fillId="0" borderId="3" xfId="3" applyFont="1" applyFill="1" applyBorder="1"/>
    <xf numFmtId="164" fontId="9" fillId="0" borderId="4" xfId="3" applyNumberFormat="1" applyFont="1" applyFill="1" applyBorder="1" applyProtection="1"/>
    <xf numFmtId="10" fontId="10" fillId="0" borderId="0" xfId="3" applyNumberFormat="1" applyFont="1" applyFill="1" applyAlignment="1">
      <alignment horizontal="center"/>
    </xf>
    <xf numFmtId="10" fontId="9" fillId="0" borderId="0" xfId="3" applyNumberFormat="1" applyFont="1" applyFill="1" applyAlignment="1">
      <alignment horizontal="center"/>
    </xf>
    <xf numFmtId="164" fontId="10" fillId="0" borderId="1" xfId="6" applyNumberFormat="1" applyFont="1" applyFill="1" applyBorder="1" applyProtection="1"/>
    <xf numFmtId="164" fontId="10" fillId="0" borderId="1" xfId="3" applyNumberFormat="1" applyFont="1" applyFill="1" applyBorder="1" applyProtection="1"/>
    <xf numFmtId="166" fontId="8" fillId="0" borderId="0" xfId="0" applyNumberFormat="1" applyFont="1"/>
    <xf numFmtId="41" fontId="14" fillId="0" borderId="0" xfId="3" applyFont="1" applyFill="1" applyAlignment="1">
      <alignment horizontal="left"/>
    </xf>
    <xf numFmtId="41" fontId="15" fillId="0" borderId="0" xfId="3" applyFont="1" applyFill="1"/>
    <xf numFmtId="41" fontId="16" fillId="0" borderId="0" xfId="3" applyFont="1" applyFill="1"/>
    <xf numFmtId="41" fontId="14" fillId="0" borderId="0" xfId="3" applyFont="1" applyFill="1" applyAlignment="1">
      <alignment horizontal="centerContinuous"/>
    </xf>
    <xf numFmtId="37" fontId="14" fillId="0" borderId="0" xfId="3" applyNumberFormat="1" applyFont="1" applyFill="1" applyAlignment="1" applyProtection="1">
      <alignment horizontal="centerContinuous"/>
      <protection locked="0"/>
    </xf>
    <xf numFmtId="1" fontId="14" fillId="0" borderId="0" xfId="3" applyNumberFormat="1" applyFont="1" applyFill="1" applyAlignment="1">
      <alignment horizontal="centerContinuous"/>
    </xf>
    <xf numFmtId="164" fontId="14" fillId="0" borderId="0" xfId="3" applyNumberFormat="1" applyFont="1" applyFill="1" applyAlignment="1" applyProtection="1">
      <alignment horizontal="centerContinuous"/>
    </xf>
    <xf numFmtId="41" fontId="14" fillId="0" borderId="0" xfId="3" applyFont="1" applyFill="1" applyAlignment="1" applyProtection="1">
      <alignment horizontal="centerContinuous"/>
      <protection locked="0"/>
    </xf>
    <xf numFmtId="41" fontId="16" fillId="0" borderId="0" xfId="3" applyFont="1" applyFill="1" applyAlignment="1" applyProtection="1">
      <alignment horizontal="centerContinuous"/>
      <protection locked="0"/>
    </xf>
    <xf numFmtId="41" fontId="16" fillId="0" borderId="0" xfId="3" applyFont="1" applyFill="1" applyAlignment="1">
      <alignment horizontal="centerContinuous"/>
    </xf>
    <xf numFmtId="167" fontId="15" fillId="0" borderId="0" xfId="5" quotePrefix="1" applyNumberFormat="1" applyFont="1" applyFill="1" applyAlignment="1">
      <alignment horizontal="centerContinuous"/>
    </xf>
    <xf numFmtId="1" fontId="15" fillId="0" borderId="0" xfId="3" quotePrefix="1" applyNumberFormat="1" applyFont="1" applyFill="1" applyAlignment="1">
      <alignment horizontal="centerContinuous"/>
    </xf>
    <xf numFmtId="41" fontId="16" fillId="0" borderId="0" xfId="3" applyFont="1" applyFill="1" applyProtection="1">
      <protection locked="0"/>
    </xf>
    <xf numFmtId="41" fontId="16" fillId="0" borderId="0" xfId="3" applyFont="1" applyFill="1" applyAlignment="1" applyProtection="1">
      <alignment horizontal="center"/>
      <protection locked="0"/>
    </xf>
    <xf numFmtId="41" fontId="16" fillId="0" borderId="7" xfId="8" applyFont="1" applyFill="1" applyBorder="1" applyProtection="1">
      <protection locked="0"/>
    </xf>
    <xf numFmtId="41" fontId="16" fillId="0" borderId="7" xfId="8" applyFont="1" applyFill="1" applyBorder="1" applyAlignment="1" applyProtection="1">
      <alignment horizontal="center"/>
      <protection locked="0"/>
    </xf>
    <xf numFmtId="41" fontId="16" fillId="0" borderId="0" xfId="8" applyFont="1" applyFill="1"/>
    <xf numFmtId="41" fontId="16" fillId="0" borderId="8" xfId="8" applyFont="1" applyFill="1" applyBorder="1" applyAlignment="1" applyProtection="1">
      <alignment horizontal="center"/>
      <protection locked="0"/>
    </xf>
    <xf numFmtId="41" fontId="16" fillId="0" borderId="9" xfId="8" applyFont="1" applyFill="1" applyBorder="1" applyAlignment="1" applyProtection="1">
      <alignment horizontal="center"/>
      <protection locked="0"/>
    </xf>
    <xf numFmtId="41" fontId="16" fillId="0" borderId="9" xfId="8" applyFont="1" applyFill="1" applyBorder="1" applyProtection="1">
      <protection locked="0"/>
    </xf>
    <xf numFmtId="41" fontId="16" fillId="0" borderId="0" xfId="8" applyFont="1" applyFill="1" applyBorder="1"/>
    <xf numFmtId="168" fontId="16" fillId="0" borderId="10" xfId="8" applyNumberFormat="1" applyFont="1" applyFill="1" applyBorder="1" applyAlignment="1" applyProtection="1">
      <alignment horizontal="center"/>
      <protection locked="0"/>
    </xf>
    <xf numFmtId="41" fontId="16" fillId="0" borderId="10" xfId="8" quotePrefix="1" applyFont="1" applyFill="1" applyBorder="1" applyAlignment="1" applyProtection="1">
      <alignment horizontal="center"/>
      <protection locked="0"/>
    </xf>
    <xf numFmtId="41" fontId="16" fillId="0" borderId="10" xfId="8" applyFont="1" applyFill="1" applyBorder="1" applyProtection="1">
      <protection locked="0"/>
    </xf>
    <xf numFmtId="37" fontId="16" fillId="0" borderId="10" xfId="8" applyNumberFormat="1" applyFont="1" applyFill="1" applyBorder="1" applyProtection="1">
      <protection locked="0"/>
    </xf>
    <xf numFmtId="10" fontId="16" fillId="0" borderId="10" xfId="8" applyNumberFormat="1" applyFont="1" applyFill="1" applyBorder="1" applyProtection="1">
      <protection locked="0"/>
    </xf>
    <xf numFmtId="39" fontId="16" fillId="0" borderId="10" xfId="8" applyNumberFormat="1" applyFont="1" applyFill="1" applyBorder="1" applyProtection="1">
      <protection locked="0"/>
    </xf>
    <xf numFmtId="10" fontId="16" fillId="0" borderId="0" xfId="8" quotePrefix="1" applyNumberFormat="1" applyFont="1" applyFill="1" applyBorder="1" applyAlignment="1" applyProtection="1">
      <alignment horizontal="center"/>
      <protection locked="0"/>
    </xf>
    <xf numFmtId="37" fontId="16" fillId="0" borderId="10" xfId="8" applyNumberFormat="1" applyFont="1" applyFill="1" applyBorder="1" applyAlignment="1" applyProtection="1">
      <alignment horizontal="center"/>
      <protection locked="0"/>
    </xf>
    <xf numFmtId="41" fontId="16" fillId="0" borderId="10" xfId="8" applyFont="1" applyFill="1" applyBorder="1" applyAlignment="1" applyProtection="1">
      <alignment horizontal="center"/>
      <protection locked="0"/>
    </xf>
    <xf numFmtId="37" fontId="16" fillId="0" borderId="8" xfId="8" applyNumberFormat="1" applyFont="1" applyFill="1" applyBorder="1" applyAlignment="1" applyProtection="1">
      <alignment horizontal="center"/>
      <protection locked="0"/>
    </xf>
    <xf numFmtId="41" fontId="16" fillId="0" borderId="8" xfId="8" applyFont="1" applyFill="1" applyBorder="1" applyProtection="1">
      <protection locked="0"/>
    </xf>
    <xf numFmtId="37" fontId="16" fillId="0" borderId="8" xfId="8" applyNumberFormat="1" applyFont="1" applyFill="1" applyBorder="1" applyProtection="1">
      <protection locked="0"/>
    </xf>
    <xf numFmtId="39" fontId="16" fillId="0" borderId="8" xfId="8" applyNumberFormat="1" applyFont="1" applyFill="1" applyBorder="1" applyProtection="1">
      <protection locked="0"/>
    </xf>
    <xf numFmtId="10" fontId="16" fillId="0" borderId="8" xfId="8" applyNumberFormat="1" applyFont="1" applyFill="1" applyBorder="1" applyProtection="1">
      <protection locked="0"/>
    </xf>
    <xf numFmtId="10" fontId="16" fillId="0" borderId="8" xfId="5" applyNumberFormat="1" applyFont="1" applyFill="1" applyBorder="1" applyProtection="1">
      <protection locked="0"/>
    </xf>
    <xf numFmtId="37" fontId="16" fillId="0" borderId="9" xfId="8" applyNumberFormat="1" applyFont="1" applyFill="1" applyBorder="1" applyAlignment="1" applyProtection="1">
      <alignment horizontal="center"/>
      <protection locked="0"/>
    </xf>
    <xf numFmtId="5" fontId="16" fillId="0" borderId="9" xfId="8" applyNumberFormat="1" applyFont="1" applyFill="1" applyBorder="1" applyProtection="1">
      <protection locked="0"/>
    </xf>
    <xf numFmtId="10" fontId="16" fillId="0" borderId="9" xfId="8" applyNumberFormat="1" applyFont="1" applyFill="1" applyBorder="1" applyProtection="1">
      <protection locked="0"/>
    </xf>
    <xf numFmtId="39" fontId="16" fillId="0" borderId="9" xfId="8" applyNumberFormat="1" applyFont="1" applyFill="1" applyBorder="1" applyProtection="1">
      <protection locked="0"/>
    </xf>
    <xf numFmtId="37" fontId="16" fillId="0" borderId="9" xfId="8" applyNumberFormat="1" applyFont="1" applyFill="1" applyBorder="1" applyProtection="1">
      <protection locked="0"/>
    </xf>
    <xf numFmtId="10" fontId="16" fillId="0" borderId="9" xfId="5" applyNumberFormat="1" applyFont="1" applyFill="1" applyBorder="1" applyProtection="1">
      <protection locked="0"/>
    </xf>
    <xf numFmtId="37" fontId="16" fillId="0" borderId="0" xfId="3" applyNumberFormat="1" applyFont="1" applyFill="1" applyProtection="1">
      <protection locked="0"/>
    </xf>
    <xf numFmtId="9" fontId="16" fillId="0" borderId="0" xfId="5" applyFont="1" applyFill="1" applyProtection="1">
      <protection locked="0"/>
    </xf>
    <xf numFmtId="41" fontId="17" fillId="0" borderId="0" xfId="3" applyFont="1" applyFill="1" applyProtection="1">
      <protection locked="0"/>
    </xf>
    <xf numFmtId="10" fontId="16" fillId="0" borderId="0" xfId="5" applyNumberFormat="1" applyFont="1" applyFill="1" applyBorder="1" applyProtection="1">
      <protection locked="0"/>
    </xf>
    <xf numFmtId="10" fontId="16" fillId="0" borderId="0" xfId="8" applyNumberFormat="1" applyFont="1" applyFill="1" applyBorder="1" applyProtection="1">
      <protection locked="0"/>
    </xf>
    <xf numFmtId="169" fontId="16" fillId="0" borderId="0" xfId="8" applyNumberFormat="1" applyFont="1" applyFill="1" applyBorder="1"/>
    <xf numFmtId="10" fontId="16" fillId="0" borderId="0" xfId="3" applyNumberFormat="1" applyFont="1" applyFill="1"/>
    <xf numFmtId="0" fontId="16" fillId="0" borderId="0" xfId="3" applyNumberFormat="1" applyFont="1" applyFill="1"/>
    <xf numFmtId="1" fontId="10" fillId="0" borderId="0" xfId="3" applyNumberFormat="1" applyFont="1" applyFill="1"/>
    <xf numFmtId="41" fontId="10" fillId="0" borderId="0" xfId="3" applyFont="1" applyFill="1" applyAlignment="1">
      <alignment horizontal="left"/>
    </xf>
    <xf numFmtId="1" fontId="10" fillId="0" borderId="0" xfId="3" applyNumberFormat="1" applyFont="1" applyFill="1" applyAlignment="1">
      <alignment horizontal="centerContinuous"/>
    </xf>
    <xf numFmtId="1" fontId="10" fillId="0" borderId="0" xfId="3" applyNumberFormat="1" applyFont="1" applyFill="1" applyAlignment="1"/>
    <xf numFmtId="1" fontId="10" fillId="0" borderId="0" xfId="3" quotePrefix="1" applyNumberFormat="1" applyFont="1" applyFill="1" applyAlignment="1">
      <alignment horizontal="center"/>
    </xf>
    <xf numFmtId="1" fontId="10" fillId="0" borderId="0" xfId="3" applyNumberFormat="1" applyFont="1" applyFill="1" applyAlignment="1">
      <alignment horizontal="center"/>
    </xf>
    <xf numFmtId="41" fontId="9" fillId="0" borderId="11" xfId="3" applyFont="1" applyFill="1" applyBorder="1"/>
    <xf numFmtId="41" fontId="10" fillId="0" borderId="11" xfId="3" applyFont="1" applyFill="1" applyBorder="1" applyAlignment="1">
      <alignment horizontal="center"/>
    </xf>
    <xf numFmtId="37" fontId="10" fillId="0" borderId="11" xfId="3" applyNumberFormat="1" applyFont="1" applyFill="1" applyBorder="1" applyAlignment="1" applyProtection="1">
      <alignment horizontal="center"/>
    </xf>
    <xf numFmtId="164" fontId="10" fillId="0" borderId="0" xfId="6" applyNumberFormat="1" applyFont="1" applyFill="1" applyBorder="1"/>
    <xf numFmtId="1" fontId="9" fillId="0" borderId="0" xfId="3" applyNumberFormat="1" applyFont="1" applyFill="1" applyAlignment="1">
      <alignment horizontal="centerContinuous"/>
    </xf>
    <xf numFmtId="1" fontId="11" fillId="0" borderId="0" xfId="3" applyNumberFormat="1" applyFont="1" applyFill="1" applyBorder="1"/>
    <xf numFmtId="10" fontId="9" fillId="0" borderId="0" xfId="5" applyNumberFormat="1" applyFont="1" applyFill="1" applyAlignment="1">
      <alignment horizontal="right"/>
    </xf>
    <xf numFmtId="1" fontId="9" fillId="0" borderId="0" xfId="3" applyNumberFormat="1" applyFont="1" applyFill="1"/>
    <xf numFmtId="1" fontId="9" fillId="0" borderId="0" xfId="3" quotePrefix="1" applyNumberFormat="1" applyFont="1" applyFill="1" applyAlignment="1">
      <alignment horizontal="left"/>
    </xf>
    <xf numFmtId="9" fontId="9" fillId="0" borderId="0" xfId="5" applyFont="1" applyFill="1"/>
    <xf numFmtId="9" fontId="9" fillId="0" borderId="0" xfId="5" applyNumberFormat="1" applyFont="1" applyFill="1"/>
    <xf numFmtId="1" fontId="11" fillId="0" borderId="0" xfId="3" applyNumberFormat="1" applyFont="1" applyFill="1"/>
    <xf numFmtId="43" fontId="9" fillId="0" borderId="0" xfId="6" applyNumberFormat="1" applyFont="1" applyFill="1"/>
    <xf numFmtId="170" fontId="9" fillId="0" borderId="0" xfId="6" applyNumberFormat="1" applyFont="1" applyFill="1"/>
    <xf numFmtId="1" fontId="9" fillId="0" borderId="0" xfId="3" applyNumberFormat="1" applyFont="1" applyFill="1" applyBorder="1"/>
    <xf numFmtId="164" fontId="9" fillId="0" borderId="0" xfId="6" applyNumberFormat="1" applyFont="1" applyFill="1" applyBorder="1" applyAlignment="1">
      <alignment horizontal="center"/>
    </xf>
    <xf numFmtId="1" fontId="10" fillId="0" borderId="0" xfId="3" applyNumberFormat="1" applyFont="1" applyFill="1" applyAlignment="1">
      <alignment horizontal="right"/>
    </xf>
    <xf numFmtId="44" fontId="9" fillId="0" borderId="0" xfId="9" applyFont="1" applyFill="1"/>
    <xf numFmtId="171" fontId="9" fillId="0" borderId="0" xfId="9" applyNumberFormat="1" applyFont="1" applyFill="1"/>
    <xf numFmtId="44" fontId="9" fillId="0" borderId="0" xfId="9" applyNumberFormat="1" applyFont="1" applyFill="1"/>
    <xf numFmtId="166" fontId="9" fillId="0" borderId="0" xfId="9" applyNumberFormat="1" applyFont="1" applyFill="1"/>
    <xf numFmtId="166" fontId="10" fillId="0" borderId="0" xfId="9" applyNumberFormat="1" applyFont="1" applyFill="1"/>
    <xf numFmtId="41" fontId="13" fillId="0" borderId="0" xfId="3" applyFont="1" applyFill="1"/>
    <xf numFmtId="1" fontId="19" fillId="0" borderId="0" xfId="3" quotePrefix="1" applyNumberFormat="1" applyFont="1" applyFill="1" applyAlignment="1">
      <alignment horizontal="center"/>
    </xf>
    <xf numFmtId="1" fontId="19" fillId="0" borderId="0" xfId="3" applyNumberFormat="1" applyFont="1" applyFill="1" applyAlignment="1">
      <alignment horizontal="center"/>
    </xf>
    <xf numFmtId="1" fontId="9" fillId="0" borderId="0" xfId="3" applyNumberFormat="1" applyFont="1" applyFill="1" applyAlignment="1">
      <alignment horizontal="left"/>
    </xf>
    <xf numFmtId="10" fontId="20" fillId="0" borderId="0" xfId="5" applyNumberFormat="1" applyFont="1" applyFill="1"/>
    <xf numFmtId="164" fontId="10" fillId="0" borderId="0" xfId="5" applyNumberFormat="1" applyFont="1" applyFill="1"/>
    <xf numFmtId="9" fontId="10" fillId="0" borderId="0" xfId="5" applyFont="1" applyFill="1"/>
    <xf numFmtId="7" fontId="10" fillId="0" borderId="0" xfId="9" applyNumberFormat="1" applyFont="1" applyFill="1"/>
    <xf numFmtId="164" fontId="13" fillId="0" borderId="0" xfId="3" applyNumberFormat="1" applyFont="1" applyFill="1"/>
    <xf numFmtId="10" fontId="10" fillId="0" borderId="0" xfId="3" applyNumberFormat="1" applyFont="1" applyFill="1"/>
    <xf numFmtId="10" fontId="9" fillId="0" borderId="0" xfId="3" applyNumberFormat="1" applyFont="1" applyFill="1"/>
    <xf numFmtId="164" fontId="10" fillId="0" borderId="1" xfId="3" applyNumberFormat="1" applyFont="1" applyFill="1" applyBorder="1"/>
    <xf numFmtId="37" fontId="13" fillId="0" borderId="0" xfId="3" applyNumberFormat="1" applyFont="1" applyFill="1"/>
    <xf numFmtId="3" fontId="9" fillId="0" borderId="0" xfId="3" applyNumberFormat="1" applyFont="1" applyFill="1" applyAlignment="1">
      <alignment horizontal="centerContinuous"/>
    </xf>
    <xf numFmtId="37" fontId="9" fillId="0" borderId="0" xfId="3" applyNumberFormat="1" applyFont="1" applyFill="1" applyAlignment="1" applyProtection="1">
      <alignment horizontal="centerContinuous"/>
    </xf>
    <xf numFmtId="41" fontId="13" fillId="0" borderId="2" xfId="3" applyFont="1" applyFill="1" applyBorder="1" applyAlignment="1">
      <alignment horizontal="center"/>
    </xf>
    <xf numFmtId="41" fontId="13" fillId="0" borderId="3" xfId="3" applyFont="1" applyFill="1" applyBorder="1"/>
    <xf numFmtId="164" fontId="13" fillId="0" borderId="4" xfId="3" applyNumberFormat="1" applyFont="1" applyFill="1" applyBorder="1"/>
    <xf numFmtId="10" fontId="13" fillId="0" borderId="0" xfId="3" applyNumberFormat="1" applyFont="1" applyFill="1"/>
    <xf numFmtId="172" fontId="14" fillId="0" borderId="0" xfId="3" applyNumberFormat="1" applyFont="1" applyFill="1" applyAlignment="1" applyProtection="1">
      <alignment horizontal="center"/>
    </xf>
    <xf numFmtId="41" fontId="14" fillId="0" borderId="0" xfId="3" applyFont="1" applyFill="1"/>
    <xf numFmtId="41" fontId="21" fillId="0" borderId="0" xfId="3" applyFont="1" applyFill="1"/>
    <xf numFmtId="43" fontId="16" fillId="0" borderId="0" xfId="6" applyFont="1" applyFill="1"/>
    <xf numFmtId="41" fontId="16" fillId="0" borderId="0" xfId="3" applyFont="1" applyFill="1" applyBorder="1"/>
    <xf numFmtId="37" fontId="14" fillId="0" borderId="0" xfId="3" applyNumberFormat="1" applyFont="1" applyFill="1" applyAlignment="1" applyProtection="1">
      <alignment horizontal="centerContinuous"/>
    </xf>
    <xf numFmtId="41" fontId="21" fillId="0" borderId="0" xfId="3" applyFont="1" applyFill="1" applyAlignment="1">
      <alignment horizontal="centerContinuous"/>
    </xf>
    <xf numFmtId="43" fontId="16" fillId="0" borderId="0" xfId="6" applyFont="1" applyFill="1" applyAlignment="1">
      <alignment horizontal="centerContinuous"/>
    </xf>
    <xf numFmtId="37" fontId="16" fillId="0" borderId="0" xfId="3" applyNumberFormat="1" applyFont="1" applyFill="1" applyAlignment="1" applyProtection="1">
      <alignment horizontal="centerContinuous"/>
    </xf>
    <xf numFmtId="37" fontId="16" fillId="0" borderId="0" xfId="3" applyNumberFormat="1" applyFont="1" applyFill="1" applyBorder="1" applyProtection="1"/>
    <xf numFmtId="164" fontId="16" fillId="0" borderId="0" xfId="3" applyNumberFormat="1" applyFont="1" applyFill="1"/>
    <xf numFmtId="37" fontId="14" fillId="0" borderId="0" xfId="3" applyNumberFormat="1" applyFont="1" applyFill="1" applyProtection="1"/>
    <xf numFmtId="37" fontId="16" fillId="0" borderId="0" xfId="3" applyNumberFormat="1" applyFont="1" applyFill="1" applyProtection="1"/>
    <xf numFmtId="41" fontId="14" fillId="0" borderId="0" xfId="3" applyFont="1" applyFill="1" applyAlignment="1">
      <alignment horizontal="center"/>
    </xf>
    <xf numFmtId="41" fontId="21" fillId="0" borderId="0" xfId="3" applyFont="1" applyFill="1" applyAlignment="1">
      <alignment horizontal="center"/>
    </xf>
    <xf numFmtId="43" fontId="14" fillId="0" borderId="0" xfId="6" applyFont="1" applyFill="1"/>
    <xf numFmtId="37" fontId="14" fillId="0" borderId="0" xfId="3" applyNumberFormat="1" applyFont="1" applyFill="1" applyAlignment="1" applyProtection="1">
      <alignment horizontal="center"/>
    </xf>
    <xf numFmtId="37" fontId="14" fillId="0" borderId="0" xfId="3" quotePrefix="1" applyNumberFormat="1" applyFont="1" applyFill="1" applyAlignment="1" applyProtection="1">
      <alignment horizontal="center"/>
    </xf>
    <xf numFmtId="41" fontId="16" fillId="0" borderId="2" xfId="3" applyFont="1" applyFill="1" applyBorder="1" applyAlignment="1">
      <alignment horizontal="center"/>
    </xf>
    <xf numFmtId="41" fontId="16" fillId="0" borderId="3" xfId="3" applyFont="1" applyFill="1" applyBorder="1"/>
    <xf numFmtId="41" fontId="22" fillId="0" borderId="0" xfId="3" applyFont="1" applyFill="1"/>
    <xf numFmtId="43" fontId="22" fillId="0" borderId="0" xfId="6" applyFont="1" applyFill="1"/>
    <xf numFmtId="37" fontId="22" fillId="0" borderId="0" xfId="3" applyNumberFormat="1" applyFont="1" applyFill="1" applyAlignment="1" applyProtection="1">
      <alignment horizontal="center"/>
    </xf>
    <xf numFmtId="164" fontId="16" fillId="0" borderId="4" xfId="3" applyNumberFormat="1" applyFont="1" applyFill="1" applyBorder="1" applyProtection="1"/>
    <xf numFmtId="1" fontId="14" fillId="0" borderId="0" xfId="3" applyNumberFormat="1" applyFont="1" applyFill="1" applyAlignment="1">
      <alignment horizontal="center"/>
    </xf>
    <xf numFmtId="164" fontId="14" fillId="0" borderId="0" xfId="3" applyNumberFormat="1" applyFont="1" applyFill="1" applyProtection="1"/>
    <xf numFmtId="164" fontId="16" fillId="0" borderId="0" xfId="3" applyNumberFormat="1" applyFont="1" applyFill="1" applyBorder="1" applyProtection="1"/>
    <xf numFmtId="164" fontId="14" fillId="0" borderId="5" xfId="3" applyNumberFormat="1" applyFont="1" applyFill="1" applyBorder="1" applyProtection="1"/>
    <xf numFmtId="164" fontId="14" fillId="0" borderId="6" xfId="3" applyNumberFormat="1" applyFont="1" applyFill="1" applyBorder="1" applyProtection="1"/>
    <xf numFmtId="10" fontId="14" fillId="0" borderId="0" xfId="5" applyNumberFormat="1" applyFont="1" applyFill="1" applyProtection="1"/>
    <xf numFmtId="9" fontId="16" fillId="0" borderId="0" xfId="5" applyFont="1" applyFill="1" applyBorder="1" applyProtection="1"/>
    <xf numFmtId="43" fontId="14" fillId="0" borderId="0" xfId="6" applyFont="1" applyFill="1" applyAlignment="1">
      <alignment horizontal="centerContinuous"/>
    </xf>
    <xf numFmtId="41" fontId="22" fillId="0" borderId="0" xfId="3" applyFont="1" applyFill="1" applyAlignment="1">
      <alignment horizontal="center"/>
    </xf>
    <xf numFmtId="10" fontId="21" fillId="0" borderId="0" xfId="3" applyNumberFormat="1" applyFont="1" applyFill="1" applyAlignment="1" applyProtection="1">
      <alignment horizontal="center"/>
    </xf>
    <xf numFmtId="41" fontId="21" fillId="0" borderId="0" xfId="3" quotePrefix="1" applyFont="1" applyFill="1" applyAlignment="1">
      <alignment horizontal="center"/>
    </xf>
    <xf numFmtId="164" fontId="14" fillId="0" borderId="12" xfId="3" applyNumberFormat="1" applyFont="1" applyFill="1" applyBorder="1" applyProtection="1"/>
    <xf numFmtId="41" fontId="23" fillId="0" borderId="0" xfId="3" applyFont="1" applyFill="1" applyAlignment="1">
      <alignment horizontal="right"/>
    </xf>
    <xf numFmtId="41" fontId="24" fillId="0" borderId="0" xfId="3" applyFont="1" applyFill="1"/>
    <xf numFmtId="43" fontId="25" fillId="0" borderId="0" xfId="6" applyFont="1" applyFill="1"/>
    <xf numFmtId="164" fontId="25" fillId="0" borderId="0" xfId="6" applyNumberFormat="1" applyFont="1" applyFill="1" applyProtection="1"/>
    <xf numFmtId="41" fontId="21" fillId="0" borderId="2" xfId="3" applyFont="1" applyFill="1" applyBorder="1" applyAlignment="1">
      <alignment horizontal="center"/>
    </xf>
    <xf numFmtId="2" fontId="26" fillId="0" borderId="3" xfId="3" applyNumberFormat="1" applyFont="1" applyFill="1" applyBorder="1" applyAlignment="1">
      <alignment horizontal="center"/>
    </xf>
    <xf numFmtId="41" fontId="22" fillId="0" borderId="0" xfId="3" applyFont="1" applyFill="1" applyProtection="1"/>
    <xf numFmtId="41" fontId="21" fillId="0" borderId="3" xfId="3" applyFont="1" applyFill="1" applyBorder="1" applyAlignment="1">
      <alignment horizontal="center"/>
    </xf>
    <xf numFmtId="41" fontId="26" fillId="0" borderId="3" xfId="3" applyFont="1" applyFill="1" applyBorder="1" applyAlignment="1">
      <alignment horizontal="center"/>
    </xf>
    <xf numFmtId="2" fontId="21" fillId="0" borderId="3" xfId="3" applyNumberFormat="1" applyFont="1" applyFill="1" applyBorder="1" applyAlignment="1">
      <alignment horizontal="center"/>
    </xf>
    <xf numFmtId="43" fontId="21" fillId="0" borderId="3" xfId="6" applyFont="1" applyFill="1" applyBorder="1" applyAlignment="1">
      <alignment horizontal="center"/>
    </xf>
    <xf numFmtId="164" fontId="14" fillId="0" borderId="1" xfId="3" applyNumberFormat="1" applyFont="1" applyFill="1" applyBorder="1" applyProtection="1"/>
    <xf numFmtId="41" fontId="27" fillId="0" borderId="3" xfId="3" applyFont="1" applyFill="1" applyBorder="1" applyAlignment="1">
      <alignment horizontal="center"/>
    </xf>
    <xf numFmtId="41" fontId="14" fillId="0" borderId="0" xfId="3" applyFont="1" applyFill="1" applyProtection="1"/>
    <xf numFmtId="43" fontId="14" fillId="0" borderId="0" xfId="6" applyNumberFormat="1" applyFont="1" applyFill="1" applyAlignment="1" applyProtection="1">
      <alignment horizontal="center"/>
    </xf>
    <xf numFmtId="164" fontId="14" fillId="0" borderId="1" xfId="6" applyNumberFormat="1" applyFont="1" applyFill="1" applyBorder="1" applyProtection="1"/>
    <xf numFmtId="164" fontId="14" fillId="0" borderId="0" xfId="6" applyNumberFormat="1" applyFont="1" applyFill="1" applyProtection="1"/>
    <xf numFmtId="164" fontId="14" fillId="0" borderId="0" xfId="3" applyNumberFormat="1" applyFont="1" applyFill="1" applyBorder="1" applyProtection="1"/>
    <xf numFmtId="37" fontId="14" fillId="0" borderId="0" xfId="3" applyNumberFormat="1" applyFont="1" applyFill="1" applyBorder="1" applyProtection="1"/>
    <xf numFmtId="173" fontId="14" fillId="0" borderId="0" xfId="3" applyNumberFormat="1" applyFont="1" applyFill="1" applyAlignment="1">
      <alignment horizontal="left"/>
    </xf>
    <xf numFmtId="43" fontId="14" fillId="0" borderId="0" xfId="6" applyFont="1" applyFill="1" applyAlignment="1">
      <alignment horizontal="center"/>
    </xf>
    <xf numFmtId="164" fontId="14" fillId="0" borderId="13" xfId="3" applyNumberFormat="1" applyFont="1" applyFill="1" applyBorder="1" applyProtection="1"/>
    <xf numFmtId="164" fontId="14" fillId="0" borderId="0" xfId="6" applyNumberFormat="1" applyFont="1" applyFill="1" applyBorder="1" applyProtection="1"/>
    <xf numFmtId="164" fontId="16" fillId="0" borderId="0" xfId="3" applyNumberFormat="1" applyFont="1" applyFill="1" applyBorder="1"/>
    <xf numFmtId="43" fontId="14" fillId="0" borderId="14" xfId="6" applyFont="1" applyFill="1" applyBorder="1"/>
    <xf numFmtId="41" fontId="28" fillId="0" borderId="14" xfId="3" applyFont="1" applyFill="1" applyBorder="1"/>
    <xf numFmtId="41" fontId="14" fillId="0" borderId="0" xfId="3" quotePrefix="1" applyFont="1" applyFill="1" applyAlignment="1">
      <alignment horizontal="left"/>
    </xf>
    <xf numFmtId="41" fontId="21" fillId="0" borderId="3" xfId="3" quotePrefix="1" applyFont="1" applyFill="1" applyBorder="1" applyAlignment="1">
      <alignment horizontal="center"/>
    </xf>
    <xf numFmtId="41" fontId="14" fillId="0" borderId="0" xfId="3" applyFont="1" applyFill="1" applyAlignment="1"/>
    <xf numFmtId="43" fontId="14" fillId="0" borderId="0" xfId="6" applyFont="1" applyFill="1" applyAlignment="1" applyProtection="1">
      <alignment horizontal="left"/>
    </xf>
    <xf numFmtId="43" fontId="14" fillId="0" borderId="0" xfId="6" applyFont="1" applyFill="1" applyProtection="1"/>
    <xf numFmtId="37" fontId="22" fillId="0" borderId="0" xfId="3" applyNumberFormat="1" applyFont="1" applyFill="1" applyAlignment="1" applyProtection="1">
      <alignment horizontal="right"/>
    </xf>
    <xf numFmtId="164" fontId="14" fillId="0" borderId="1" xfId="3" applyNumberFormat="1" applyFont="1" applyFill="1" applyBorder="1"/>
    <xf numFmtId="3" fontId="14" fillId="0" borderId="0" xfId="3" applyNumberFormat="1" applyFont="1" applyFill="1" applyProtection="1"/>
    <xf numFmtId="3" fontId="14" fillId="0" borderId="0" xfId="3" applyNumberFormat="1" applyFont="1" applyFill="1"/>
    <xf numFmtId="43" fontId="14" fillId="0" borderId="0" xfId="6" applyFont="1" applyFill="1" applyAlignment="1" applyProtection="1">
      <alignment horizontal="centerContinuous"/>
    </xf>
    <xf numFmtId="164" fontId="14" fillId="0" borderId="15" xfId="3" applyNumberFormat="1" applyFont="1" applyFill="1" applyBorder="1" applyProtection="1"/>
    <xf numFmtId="41" fontId="14" fillId="0" borderId="0" xfId="3" quotePrefix="1" applyFont="1" applyFill="1"/>
    <xf numFmtId="1" fontId="14" fillId="0" borderId="0" xfId="3" applyNumberFormat="1" applyFont="1" applyFill="1" applyAlignment="1">
      <alignment horizontal="left"/>
    </xf>
    <xf numFmtId="174" fontId="14" fillId="0" borderId="0" xfId="3" quotePrefix="1" applyNumberFormat="1" applyFont="1" applyFill="1" applyAlignment="1">
      <alignment horizontal="left"/>
    </xf>
    <xf numFmtId="0" fontId="14" fillId="0" borderId="0" xfId="3" applyNumberFormat="1" applyFont="1" applyFill="1" applyAlignment="1">
      <alignment horizontal="left"/>
    </xf>
    <xf numFmtId="1" fontId="14" fillId="0" borderId="0" xfId="3" quotePrefix="1" applyNumberFormat="1" applyFont="1" applyFill="1" applyAlignment="1">
      <alignment horizontal="left"/>
    </xf>
    <xf numFmtId="175" fontId="14" fillId="0" borderId="0" xfId="3" applyNumberFormat="1" applyFont="1" applyFill="1" applyProtection="1"/>
    <xf numFmtId="37" fontId="14" fillId="0" borderId="12" xfId="3" applyNumberFormat="1" applyFont="1" applyFill="1" applyBorder="1" applyProtection="1"/>
    <xf numFmtId="164" fontId="14" fillId="0" borderId="0" xfId="3" applyNumberFormat="1" applyFont="1" applyFill="1" applyBorder="1" applyAlignment="1" applyProtection="1">
      <alignment horizontal="centerContinuous"/>
    </xf>
    <xf numFmtId="41" fontId="28" fillId="0" borderId="4" xfId="3" applyFont="1" applyFill="1" applyBorder="1" applyAlignment="1">
      <alignment horizontal="center"/>
    </xf>
    <xf numFmtId="0" fontId="3" fillId="0" borderId="0" xfId="2" applyFont="1" applyFill="1" applyAlignment="1">
      <alignment horizontal="right" vertical="center"/>
    </xf>
    <xf numFmtId="0" fontId="10" fillId="0" borderId="0" xfId="13" applyFont="1" applyAlignment="1">
      <alignment horizontal="centerContinuous"/>
    </xf>
    <xf numFmtId="0" fontId="30" fillId="0" borderId="0" xfId="13" applyFont="1" applyAlignment="1">
      <alignment horizontal="right"/>
    </xf>
    <xf numFmtId="0" fontId="9" fillId="0" borderId="0" xfId="13"/>
    <xf numFmtId="176" fontId="10" fillId="0" borderId="0" xfId="13" applyNumberFormat="1" applyFont="1" applyAlignment="1">
      <alignment horizontal="centerContinuous"/>
    </xf>
    <xf numFmtId="0" fontId="9" fillId="0" borderId="0" xfId="13" applyAlignment="1">
      <alignment horizontal="center"/>
    </xf>
    <xf numFmtId="0" fontId="20" fillId="0" borderId="0" xfId="13" quotePrefix="1" applyFont="1" applyAlignment="1">
      <alignment horizontal="center"/>
    </xf>
    <xf numFmtId="0" fontId="9" fillId="0" borderId="0" xfId="13" applyProtection="1">
      <protection locked="0"/>
    </xf>
    <xf numFmtId="0" fontId="20" fillId="0" borderId="0" xfId="13" applyFont="1" applyAlignment="1">
      <alignment horizontal="center"/>
    </xf>
    <xf numFmtId="0" fontId="20" fillId="0" borderId="0" xfId="13" applyFont="1"/>
    <xf numFmtId="164" fontId="20" fillId="0" borderId="0" xfId="6" applyNumberFormat="1" applyFont="1" applyAlignment="1">
      <alignment vertical="center"/>
    </xf>
    <xf numFmtId="0" fontId="9" fillId="0" borderId="0" xfId="13" applyBorder="1" applyAlignment="1">
      <alignment horizontal="center"/>
    </xf>
    <xf numFmtId="0" fontId="10" fillId="0" borderId="0" xfId="13" applyFont="1" applyBorder="1" applyAlignment="1">
      <alignment horizontal="center"/>
    </xf>
    <xf numFmtId="164" fontId="30" fillId="0" borderId="1" xfId="6" applyNumberFormat="1" applyFont="1" applyBorder="1" applyAlignment="1">
      <alignment vertical="center"/>
    </xf>
    <xf numFmtId="0" fontId="20" fillId="0" borderId="0" xfId="13" applyFont="1" applyAlignment="1">
      <alignment vertical="center"/>
    </xf>
    <xf numFmtId="0" fontId="9" fillId="0" borderId="0" xfId="13" applyBorder="1"/>
    <xf numFmtId="164" fontId="20" fillId="0" borderId="0" xfId="6" applyNumberFormat="1" applyFont="1" applyBorder="1" applyProtection="1">
      <protection locked="0"/>
    </xf>
    <xf numFmtId="164" fontId="20" fillId="0" borderId="0" xfId="5" applyNumberFormat="1" applyFont="1" applyBorder="1" applyAlignment="1">
      <alignment vertical="center"/>
    </xf>
    <xf numFmtId="164" fontId="20" fillId="0" borderId="0" xfId="13" applyNumberFormat="1" applyFont="1" applyBorder="1"/>
    <xf numFmtId="164" fontId="20" fillId="0" borderId="0" xfId="6" applyNumberFormat="1" applyFont="1" applyBorder="1" applyAlignment="1">
      <alignment vertical="center"/>
    </xf>
    <xf numFmtId="164" fontId="20" fillId="0" borderId="0" xfId="5" applyNumberFormat="1" applyFont="1" applyBorder="1"/>
    <xf numFmtId="164" fontId="20" fillId="0" borderId="16" xfId="6" applyNumberFormat="1" applyFont="1" applyBorder="1" applyAlignment="1">
      <alignment vertical="center"/>
    </xf>
    <xf numFmtId="164" fontId="20" fillId="0" borderId="0" xfId="13" applyNumberFormat="1" applyFont="1" applyFill="1" applyBorder="1"/>
    <xf numFmtId="164" fontId="20" fillId="0" borderId="0" xfId="5" applyNumberFormat="1" applyFont="1" applyBorder="1" applyProtection="1">
      <protection locked="0"/>
    </xf>
    <xf numFmtId="164" fontId="20" fillId="0" borderId="0" xfId="13" applyNumberFormat="1" applyFont="1" applyBorder="1" applyProtection="1">
      <protection locked="0"/>
    </xf>
    <xf numFmtId="164" fontId="9" fillId="0" borderId="0" xfId="13" applyNumberFormat="1" applyProtection="1">
      <protection locked="0"/>
    </xf>
    <xf numFmtId="164" fontId="20" fillId="0" borderId="1" xfId="6" applyNumberFormat="1" applyFont="1" applyBorder="1" applyAlignment="1">
      <alignment vertical="center"/>
    </xf>
    <xf numFmtId="164" fontId="20" fillId="0" borderId="13" xfId="6" applyNumberFormat="1" applyFont="1" applyBorder="1" applyAlignment="1">
      <alignment vertical="center"/>
    </xf>
    <xf numFmtId="164" fontId="20" fillId="0" borderId="0" xfId="13" applyNumberFormat="1" applyFont="1" applyAlignment="1">
      <alignment vertical="center"/>
    </xf>
    <xf numFmtId="10" fontId="20" fillId="0" borderId="0" xfId="13" applyNumberFormat="1" applyFont="1" applyAlignment="1">
      <alignment vertical="center"/>
    </xf>
    <xf numFmtId="167" fontId="20" fillId="0" borderId="0" xfId="13" applyNumberFormat="1" applyFont="1" applyAlignment="1">
      <alignment vertical="center"/>
    </xf>
    <xf numFmtId="10" fontId="20" fillId="0" borderId="0" xfId="13" quotePrefix="1" applyNumberFormat="1" applyFont="1" applyAlignment="1">
      <alignment vertical="center"/>
    </xf>
    <xf numFmtId="164" fontId="20" fillId="0" borderId="15" xfId="6" applyNumberFormat="1" applyFont="1" applyBorder="1" applyAlignment="1">
      <alignment vertical="center"/>
    </xf>
    <xf numFmtId="0" fontId="20" fillId="0" borderId="0" xfId="13" quotePrefix="1" applyFont="1" applyAlignment="1">
      <alignment horizontal="left" vertical="center"/>
    </xf>
    <xf numFmtId="164" fontId="0" fillId="0" borderId="0" xfId="6" applyNumberFormat="1" applyFont="1"/>
    <xf numFmtId="0" fontId="9" fillId="0" borderId="0" xfId="13" applyAlignment="1">
      <alignment horizontal="centerContinuous"/>
    </xf>
    <xf numFmtId="166" fontId="31" fillId="0" borderId="0" xfId="9" applyNumberFormat="1" applyFont="1"/>
    <xf numFmtId="0" fontId="31" fillId="0" borderId="0" xfId="13" applyFont="1" applyAlignment="1">
      <alignment horizontal="center"/>
    </xf>
    <xf numFmtId="167" fontId="31" fillId="0" borderId="1" xfId="5" applyNumberFormat="1" applyFont="1" applyBorder="1"/>
    <xf numFmtId="0" fontId="31" fillId="0" borderId="0" xfId="13" applyFont="1"/>
    <xf numFmtId="164" fontId="31" fillId="0" borderId="0" xfId="13" applyNumberFormat="1" applyFont="1"/>
    <xf numFmtId="164" fontId="31" fillId="0" borderId="1" xfId="13" applyNumberFormat="1" applyFont="1" applyBorder="1"/>
    <xf numFmtId="166" fontId="31" fillId="0" borderId="13" xfId="9" applyNumberFormat="1" applyFont="1" applyBorder="1"/>
    <xf numFmtId="166" fontId="31" fillId="0" borderId="0" xfId="13" applyNumberFormat="1" applyFont="1"/>
    <xf numFmtId="166" fontId="31" fillId="0" borderId="16" xfId="9" applyNumberFormat="1" applyFont="1" applyBorder="1"/>
    <xf numFmtId="167" fontId="31" fillId="0" borderId="0" xfId="5" applyNumberFormat="1" applyFont="1"/>
    <xf numFmtId="164" fontId="31" fillId="0" borderId="0" xfId="6" applyNumberFormat="1" applyFont="1"/>
    <xf numFmtId="164" fontId="31" fillId="0" borderId="1" xfId="6" applyNumberFormat="1" applyFont="1" applyBorder="1"/>
    <xf numFmtId="166" fontId="31" fillId="0" borderId="16" xfId="13" applyNumberFormat="1" applyFont="1" applyBorder="1"/>
    <xf numFmtId="167" fontId="31" fillId="0" borderId="1" xfId="13" applyNumberFormat="1" applyFont="1" applyBorder="1"/>
    <xf numFmtId="10" fontId="31" fillId="0" borderId="0" xfId="13" applyNumberFormat="1" applyFont="1"/>
    <xf numFmtId="177" fontId="31" fillId="0" borderId="16" xfId="5" applyNumberFormat="1" applyFont="1" applyBorder="1"/>
    <xf numFmtId="167" fontId="32" fillId="0" borderId="0" xfId="5" applyNumberFormat="1" applyFont="1"/>
    <xf numFmtId="167" fontId="0" fillId="0" borderId="0" xfId="5" applyNumberFormat="1" applyFont="1"/>
    <xf numFmtId="167" fontId="9" fillId="0" borderId="0" xfId="5" applyNumberFormat="1" applyFont="1"/>
    <xf numFmtId="0" fontId="31" fillId="0" borderId="0" xfId="13" quotePrefix="1" applyFont="1" applyAlignment="1">
      <alignment horizontal="left"/>
    </xf>
    <xf numFmtId="167" fontId="9" fillId="0" borderId="0" xfId="13" applyNumberFormat="1"/>
    <xf numFmtId="167" fontId="9" fillId="0" borderId="0" xfId="5" applyNumberFormat="1" applyFont="1" applyBorder="1"/>
    <xf numFmtId="167" fontId="9" fillId="0" borderId="1" xfId="5" applyNumberFormat="1" applyFont="1" applyBorder="1"/>
    <xf numFmtId="167" fontId="0" fillId="0" borderId="0" xfId="5" applyNumberFormat="1" applyFont="1" applyBorder="1"/>
    <xf numFmtId="167" fontId="0" fillId="0" borderId="0" xfId="5" quotePrefix="1" applyNumberFormat="1" applyFont="1"/>
    <xf numFmtId="178" fontId="0" fillId="0" borderId="0" xfId="5" applyNumberFormat="1" applyFont="1" applyBorder="1"/>
    <xf numFmtId="167" fontId="0" fillId="0" borderId="0" xfId="5" quotePrefix="1" applyNumberFormat="1" applyFont="1" applyBorder="1"/>
    <xf numFmtId="167" fontId="0" fillId="0" borderId="1" xfId="5" applyNumberFormat="1" applyFont="1" applyBorder="1"/>
    <xf numFmtId="10" fontId="0" fillId="0" borderId="0" xfId="5" applyNumberFormat="1" applyFont="1"/>
    <xf numFmtId="167" fontId="0" fillId="0" borderId="13" xfId="5" quotePrefix="1" applyNumberFormat="1" applyFont="1" applyBorder="1"/>
    <xf numFmtId="0" fontId="9" fillId="0" borderId="0" xfId="13" applyAlignment="1">
      <alignment horizontal="left" indent="1"/>
    </xf>
    <xf numFmtId="0" fontId="9" fillId="0" borderId="0" xfId="13" applyFont="1"/>
    <xf numFmtId="37" fontId="9" fillId="0" borderId="0" xfId="13" applyNumberFormat="1"/>
    <xf numFmtId="0" fontId="9" fillId="0" borderId="0" xfId="13" applyAlignment="1">
      <alignment horizontal="left" indent="2"/>
    </xf>
    <xf numFmtId="167" fontId="0" fillId="0" borderId="16" xfId="5" applyNumberFormat="1" applyFont="1" applyBorder="1"/>
    <xf numFmtId="37" fontId="10" fillId="0" borderId="0" xfId="3" applyNumberFormat="1" applyFont="1" applyFill="1" applyAlignment="1" applyProtection="1">
      <alignment horizontal="center"/>
    </xf>
    <xf numFmtId="44" fontId="8" fillId="0" borderId="0" xfId="0" applyNumberFormat="1" applyFont="1"/>
    <xf numFmtId="0" fontId="3" fillId="0" borderId="0" xfId="2" applyFont="1" applyBorder="1" applyAlignment="1">
      <alignment horizontal="right" vertical="center"/>
    </xf>
    <xf numFmtId="10" fontId="3" fillId="0" borderId="0" xfId="1" applyNumberFormat="1" applyFont="1" applyFill="1" applyBorder="1"/>
    <xf numFmtId="0" fontId="6" fillId="0" borderId="0" xfId="2" applyFont="1" applyBorder="1" applyAlignment="1">
      <alignment horizontal="left" vertical="center"/>
    </xf>
    <xf numFmtId="0" fontId="6" fillId="0" borderId="0" xfId="4" applyFont="1" applyFill="1" applyBorder="1" applyAlignment="1">
      <alignment horizontal="center" vertical="center" wrapText="1"/>
    </xf>
    <xf numFmtId="37" fontId="6" fillId="0" borderId="0" xfId="4" applyNumberFormat="1" applyFont="1" applyFill="1" applyBorder="1" applyAlignment="1" applyProtection="1">
      <alignment horizontal="center" wrapText="1"/>
    </xf>
    <xf numFmtId="37" fontId="6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/>
    <xf numFmtId="0" fontId="3" fillId="0" borderId="0" xfId="2" applyFont="1" applyBorder="1" applyAlignment="1">
      <alignment horizontal="left" indent="1"/>
    </xf>
    <xf numFmtId="166" fontId="3" fillId="0" borderId="0" xfId="2" applyNumberFormat="1" applyFont="1" applyBorder="1"/>
    <xf numFmtId="166" fontId="8" fillId="0" borderId="0" xfId="0" applyNumberFormat="1" applyFont="1" applyBorder="1"/>
    <xf numFmtId="0" fontId="3" fillId="0" borderId="0" xfId="0" applyNumberFormat="1" applyFont="1" applyBorder="1"/>
    <xf numFmtId="0" fontId="3" fillId="0" borderId="0" xfId="2" applyFont="1" applyBorder="1"/>
    <xf numFmtId="0" fontId="3" fillId="0" borderId="0" xfId="2" applyFont="1" applyBorder="1" applyAlignment="1">
      <alignment horizontal="left"/>
    </xf>
    <xf numFmtId="179" fontId="3" fillId="0" borderId="0" xfId="0" applyNumberFormat="1" applyFont="1" applyBorder="1"/>
    <xf numFmtId="44" fontId="8" fillId="0" borderId="0" xfId="0" applyNumberFormat="1" applyFont="1" applyFill="1" applyBorder="1"/>
    <xf numFmtId="37" fontId="10" fillId="0" borderId="0" xfId="3" applyNumberFormat="1" applyFont="1" applyFill="1" applyAlignment="1" applyProtection="1">
      <alignment horizontal="center"/>
    </xf>
    <xf numFmtId="41" fontId="5" fillId="0" borderId="0" xfId="3" applyFont="1" applyFill="1" applyAlignment="1">
      <alignment horizontal="center"/>
    </xf>
    <xf numFmtId="0" fontId="33" fillId="0" borderId="0" xfId="0" applyFont="1" applyAlignment="1">
      <alignment horizontal="center"/>
    </xf>
    <xf numFmtId="0" fontId="10" fillId="0" borderId="0" xfId="13" applyFont="1" applyAlignment="1">
      <alignment horizontal="center"/>
    </xf>
    <xf numFmtId="0" fontId="9" fillId="0" borderId="0" xfId="13" applyAlignment="1"/>
  </cellXfs>
  <cellStyles count="15">
    <cellStyle name="Comma 2" xfId="6"/>
    <cellStyle name="Comma 5" xfId="11"/>
    <cellStyle name="Currency 2" xfId="9"/>
    <cellStyle name="Currency 6" xfId="12"/>
    <cellStyle name="nONE" xfId="7"/>
    <cellStyle name="Normal" xfId="0" builtinId="0"/>
    <cellStyle name="Normal 11" xfId="2"/>
    <cellStyle name="Normal 2" xfId="4"/>
    <cellStyle name="Normal 2 2" xfId="3"/>
    <cellStyle name="Normal 2 3" xfId="10"/>
    <cellStyle name="Normal 3" xfId="13"/>
    <cellStyle name="Normal_Ut98 COS Study 5 Function" xfId="8"/>
    <cellStyle name="Percent" xfId="1" builtinId="5"/>
    <cellStyle name="Percent 2" xfId="5"/>
    <cellStyle name="SAPBEXstdItem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Sheet2"/>
  <dimension ref="A1:R80"/>
  <sheetViews>
    <sheetView topLeftCell="A49" zoomScale="75" zoomScaleNormal="75" workbookViewId="0"/>
  </sheetViews>
  <sheetFormatPr defaultColWidth="9.7109375" defaultRowHeight="12.75"/>
  <cols>
    <col min="1" max="1" width="6.85546875" style="55" customWidth="1"/>
    <col min="2" max="2" width="12.85546875" style="55" bestFit="1" customWidth="1"/>
    <col min="3" max="3" width="31.7109375" style="55" customWidth="1"/>
    <col min="4" max="4" width="13.42578125" style="55" customWidth="1"/>
    <col min="5" max="5" width="10.28515625" style="55" bestFit="1" customWidth="1"/>
    <col min="6" max="6" width="8.28515625" style="55" bestFit="1" customWidth="1"/>
    <col min="7" max="8" width="12.7109375" style="55" bestFit="1" customWidth="1"/>
    <col min="9" max="9" width="13.85546875" style="55" bestFit="1" customWidth="1"/>
    <col min="10" max="10" width="11.5703125" style="55" bestFit="1" customWidth="1"/>
    <col min="11" max="12" width="10.5703125" style="55" bestFit="1" customWidth="1"/>
    <col min="13" max="13" width="11.28515625" style="55" bestFit="1" customWidth="1"/>
    <col min="14" max="14" width="17.140625" style="55" bestFit="1" customWidth="1"/>
    <col min="15" max="15" width="5.140625" style="55" customWidth="1"/>
    <col min="16" max="16" width="20.28515625" style="55" customWidth="1"/>
    <col min="17" max="17" width="21.28515625" style="55" customWidth="1"/>
    <col min="18" max="21" width="9.7109375" style="55"/>
    <col min="22" max="22" width="9.5703125" style="55" customWidth="1"/>
    <col min="23" max="16384" width="9.7109375" style="55"/>
  </cols>
  <sheetData>
    <row r="1" spans="1:18">
      <c r="A1" s="53" t="s">
        <v>88</v>
      </c>
      <c r="B1" s="54"/>
    </row>
    <row r="2" spans="1:18" ht="14.25" customHeight="1">
      <c r="A2" s="56" t="s">
        <v>1126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8">
      <c r="A3" s="57" t="s">
        <v>89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8">
      <c r="A4" s="58" t="s">
        <v>1110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8">
      <c r="A5" s="58" t="s">
        <v>1127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8">
      <c r="A6" s="59" t="s">
        <v>1121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8">
      <c r="A7" s="60" t="s">
        <v>1123</v>
      </c>
      <c r="B7" s="61"/>
      <c r="C7" s="61"/>
      <c r="D7" s="61"/>
      <c r="E7" s="61"/>
      <c r="F7" s="62"/>
      <c r="G7" s="63"/>
      <c r="H7" s="64"/>
      <c r="I7" s="62"/>
      <c r="J7" s="61"/>
      <c r="K7" s="61"/>
      <c r="L7" s="61"/>
      <c r="M7" s="61"/>
      <c r="N7" s="61"/>
    </row>
    <row r="8" spans="1:18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8" ht="13.5" thickBot="1">
      <c r="A9" s="65"/>
      <c r="B9" s="66" t="s">
        <v>25</v>
      </c>
      <c r="C9" s="66" t="s">
        <v>26</v>
      </c>
      <c r="D9" s="66" t="s">
        <v>27</v>
      </c>
      <c r="E9" s="66" t="s">
        <v>30</v>
      </c>
      <c r="F9" s="66" t="s">
        <v>31</v>
      </c>
      <c r="G9" s="66" t="s">
        <v>32</v>
      </c>
      <c r="H9" s="66" t="s">
        <v>33</v>
      </c>
      <c r="I9" s="66" t="s">
        <v>34</v>
      </c>
      <c r="J9" s="66" t="s">
        <v>35</v>
      </c>
      <c r="K9" s="66" t="s">
        <v>36</v>
      </c>
      <c r="L9" s="66" t="s">
        <v>37</v>
      </c>
      <c r="M9" s="66" t="s">
        <v>38</v>
      </c>
      <c r="N9" s="66" t="s">
        <v>82</v>
      </c>
    </row>
    <row r="10" spans="1:18" s="69" customFormat="1">
      <c r="A10" s="67"/>
      <c r="B10" s="67"/>
      <c r="C10" s="67"/>
      <c r="D10" s="67"/>
      <c r="E10" s="68" t="s">
        <v>90</v>
      </c>
      <c r="F10" s="68" t="s">
        <v>91</v>
      </c>
      <c r="G10" s="68" t="s">
        <v>24</v>
      </c>
      <c r="H10" s="68" t="s">
        <v>92</v>
      </c>
      <c r="I10" s="68" t="s">
        <v>93</v>
      </c>
      <c r="J10" s="68" t="s">
        <v>94</v>
      </c>
      <c r="K10" s="68" t="s">
        <v>95</v>
      </c>
      <c r="L10" s="68" t="s">
        <v>96</v>
      </c>
      <c r="M10" s="68" t="s">
        <v>97</v>
      </c>
      <c r="N10" s="68" t="s">
        <v>98</v>
      </c>
      <c r="P10" s="55"/>
    </row>
    <row r="11" spans="1:18" s="69" customFormat="1">
      <c r="A11" s="70" t="s">
        <v>99</v>
      </c>
      <c r="B11" s="70" t="s">
        <v>100</v>
      </c>
      <c r="C11" s="70" t="s">
        <v>23</v>
      </c>
      <c r="D11" s="70" t="s">
        <v>101</v>
      </c>
      <c r="E11" s="70" t="s">
        <v>102</v>
      </c>
      <c r="F11" s="70" t="s">
        <v>103</v>
      </c>
      <c r="G11" s="70" t="s">
        <v>104</v>
      </c>
      <c r="H11" s="70" t="s">
        <v>104</v>
      </c>
      <c r="I11" s="70" t="s">
        <v>104</v>
      </c>
      <c r="J11" s="70" t="s">
        <v>104</v>
      </c>
      <c r="K11" s="70" t="s">
        <v>104</v>
      </c>
      <c r="L11" s="70" t="s">
        <v>104</v>
      </c>
      <c r="M11" s="70" t="s">
        <v>105</v>
      </c>
      <c r="N11" s="70" t="s">
        <v>106</v>
      </c>
      <c r="P11" s="55"/>
    </row>
    <row r="12" spans="1:18" s="69" customFormat="1" ht="13.5" thickBot="1">
      <c r="A12" s="71" t="s">
        <v>107</v>
      </c>
      <c r="B12" s="71" t="s">
        <v>107</v>
      </c>
      <c r="C12" s="72"/>
      <c r="D12" s="71" t="s">
        <v>108</v>
      </c>
      <c r="E12" s="71" t="s">
        <v>109</v>
      </c>
      <c r="F12" s="71" t="s">
        <v>110</v>
      </c>
      <c r="G12" s="71" t="s">
        <v>111</v>
      </c>
      <c r="H12" s="71" t="s">
        <v>111</v>
      </c>
      <c r="I12" s="71" t="s">
        <v>111</v>
      </c>
      <c r="J12" s="71" t="s">
        <v>111</v>
      </c>
      <c r="K12" s="71" t="s">
        <v>111</v>
      </c>
      <c r="L12" s="71" t="s">
        <v>111</v>
      </c>
      <c r="M12" s="71" t="s">
        <v>112</v>
      </c>
      <c r="N12" s="71" t="s">
        <v>113</v>
      </c>
      <c r="P12" s="55"/>
      <c r="R12" s="73"/>
    </row>
    <row r="13" spans="1:18" s="69" customFormat="1">
      <c r="A13" s="74">
        <v>1</v>
      </c>
      <c r="B13" s="75" t="s">
        <v>114</v>
      </c>
      <c r="C13" s="76" t="s">
        <v>115</v>
      </c>
      <c r="D13" s="77">
        <v>134571287.30000001</v>
      </c>
      <c r="E13" s="78">
        <v>3.4570643503044625E-2</v>
      </c>
      <c r="F13" s="79">
        <f t="shared" ref="F13:F21" si="0">(E13/E$23)</f>
        <v>0.74108621273300135</v>
      </c>
      <c r="G13" s="77">
        <f>SUM(H13:L13)</f>
        <v>139187974.04924038</v>
      </c>
      <c r="H13" s="77">
        <v>84493798.681494951</v>
      </c>
      <c r="I13" s="77">
        <v>20324941.906921327</v>
      </c>
      <c r="J13" s="77">
        <v>25510199.299971905</v>
      </c>
      <c r="K13" s="77">
        <v>6740486.8221254395</v>
      </c>
      <c r="L13" s="77">
        <v>2118547.3387267692</v>
      </c>
      <c r="M13" s="77">
        <f t="shared" ref="M13:M21" si="1">G13-D13</f>
        <v>4616686.7492403686</v>
      </c>
      <c r="N13" s="78">
        <v>3.4306625446395414E-2</v>
      </c>
      <c r="P13" s="55"/>
      <c r="R13" s="80"/>
    </row>
    <row r="14" spans="1:18" s="69" customFormat="1">
      <c r="A14" s="81">
        <f>A13+1</f>
        <v>2</v>
      </c>
      <c r="B14" s="75" t="s">
        <v>116</v>
      </c>
      <c r="C14" s="76" t="s">
        <v>117</v>
      </c>
      <c r="D14" s="77">
        <v>45261337.330470175</v>
      </c>
      <c r="E14" s="78">
        <v>8.0576189222459085E-2</v>
      </c>
      <c r="F14" s="79">
        <f t="shared" si="0"/>
        <v>1.7273008789110593</v>
      </c>
      <c r="G14" s="77">
        <f t="shared" ref="G14:G21" si="2">SUM(H14:L14)</f>
        <v>41377236.456823081</v>
      </c>
      <c r="H14" s="77">
        <v>26903232.62277995</v>
      </c>
      <c r="I14" s="77">
        <v>6470691.0114087807</v>
      </c>
      <c r="J14" s="77">
        <v>6373729.5535172056</v>
      </c>
      <c r="K14" s="77">
        <v>941333.29401910666</v>
      </c>
      <c r="L14" s="77">
        <v>688249.97509804321</v>
      </c>
      <c r="M14" s="77">
        <f t="shared" si="1"/>
        <v>-3884100.8736470938</v>
      </c>
      <c r="N14" s="78">
        <v>-8.5814982559790517E-2</v>
      </c>
      <c r="P14" s="55"/>
      <c r="R14" s="80"/>
    </row>
    <row r="15" spans="1:18" s="69" customFormat="1">
      <c r="A15" s="81">
        <f>A14+1</f>
        <v>3</v>
      </c>
      <c r="B15" s="75" t="s">
        <v>118</v>
      </c>
      <c r="C15" s="76" t="s">
        <v>119</v>
      </c>
      <c r="D15" s="77">
        <v>61297410.543473966</v>
      </c>
      <c r="E15" s="78">
        <v>5.5011030685289848E-2</v>
      </c>
      <c r="F15" s="79">
        <f t="shared" si="0"/>
        <v>1.1792640303473079</v>
      </c>
      <c r="G15" s="77">
        <f t="shared" si="2"/>
        <v>59942997.768063612</v>
      </c>
      <c r="H15" s="77">
        <v>42658027.183965184</v>
      </c>
      <c r="I15" s="77">
        <v>10245472.784978103</v>
      </c>
      <c r="J15" s="77">
        <v>5895276.1101261275</v>
      </c>
      <c r="K15" s="77">
        <v>112805.83341897052</v>
      </c>
      <c r="L15" s="77">
        <v>1031415.8555752244</v>
      </c>
      <c r="M15" s="77">
        <f t="shared" si="1"/>
        <v>-1354412.7754103541</v>
      </c>
      <c r="N15" s="78">
        <v>-2.2095758424407894E-2</v>
      </c>
      <c r="P15" s="55"/>
      <c r="R15" s="80"/>
    </row>
    <row r="16" spans="1:18" s="69" customFormat="1">
      <c r="A16" s="81">
        <f>A15+1</f>
        <v>4</v>
      </c>
      <c r="B16" s="75" t="s">
        <v>120</v>
      </c>
      <c r="C16" s="76" t="s">
        <v>121</v>
      </c>
      <c r="D16" s="77">
        <v>23069501.570523299</v>
      </c>
      <c r="E16" s="78">
        <v>4.0642777101224166E-2</v>
      </c>
      <c r="F16" s="79">
        <f t="shared" si="0"/>
        <v>0.87125372006005986</v>
      </c>
      <c r="G16" s="77">
        <f t="shared" si="2"/>
        <v>23446088.133554783</v>
      </c>
      <c r="H16" s="77">
        <v>16855113.085658181</v>
      </c>
      <c r="I16" s="77">
        <v>4047239.8833464761</v>
      </c>
      <c r="J16" s="77">
        <v>2103301.1856661309</v>
      </c>
      <c r="K16" s="77">
        <v>39548.163329399831</v>
      </c>
      <c r="L16" s="77">
        <v>400885.81555459439</v>
      </c>
      <c r="M16" s="77">
        <f t="shared" si="1"/>
        <v>376586.56303148344</v>
      </c>
      <c r="N16" s="78">
        <v>1.6324000840688347E-2</v>
      </c>
      <c r="P16" s="55"/>
      <c r="R16" s="80"/>
    </row>
    <row r="17" spans="1:18" s="69" customFormat="1">
      <c r="A17" s="81">
        <v>5</v>
      </c>
      <c r="B17" s="82" t="s">
        <v>120</v>
      </c>
      <c r="C17" s="76" t="s">
        <v>122</v>
      </c>
      <c r="D17" s="77">
        <v>25058234.385966681</v>
      </c>
      <c r="E17" s="78">
        <v>2.1066056494643152E-2</v>
      </c>
      <c r="F17" s="79">
        <f t="shared" si="0"/>
        <v>0.45159020610824374</v>
      </c>
      <c r="G17" s="77">
        <f>SUM(H17:L17)</f>
        <v>26787104.624046873</v>
      </c>
      <c r="H17" s="77">
        <v>20826962.714829873</v>
      </c>
      <c r="I17" s="77">
        <v>4997080.9595120819</v>
      </c>
      <c r="J17" s="77">
        <v>449555.97109119303</v>
      </c>
      <c r="K17" s="77">
        <v>37486.259557576224</v>
      </c>
      <c r="L17" s="77">
        <v>476018.71905615029</v>
      </c>
      <c r="M17" s="77">
        <f>G17-D17</f>
        <v>1728870.2380801924</v>
      </c>
      <c r="N17" s="78">
        <v>6.8994096369711197E-2</v>
      </c>
      <c r="P17" s="55"/>
      <c r="R17" s="80"/>
    </row>
    <row r="18" spans="1:18" s="69" customFormat="1">
      <c r="A18" s="81">
        <v>6</v>
      </c>
      <c r="B18" s="75" t="s">
        <v>123</v>
      </c>
      <c r="C18" s="76" t="s">
        <v>124</v>
      </c>
      <c r="D18" s="77">
        <v>12299348</v>
      </c>
      <c r="E18" s="78">
        <v>8.5095154513875781E-2</v>
      </c>
      <c r="F18" s="79">
        <f t="shared" si="0"/>
        <v>1.8241733271486209</v>
      </c>
      <c r="G18" s="77">
        <f t="shared" si="2"/>
        <v>11081012.029745016</v>
      </c>
      <c r="H18" s="77">
        <v>7100507.2663848344</v>
      </c>
      <c r="I18" s="77">
        <v>1707686.5561448438</v>
      </c>
      <c r="J18" s="77">
        <v>1905895.6676067216</v>
      </c>
      <c r="K18" s="77">
        <v>182514.0303400064</v>
      </c>
      <c r="L18" s="77">
        <v>184408.50926861004</v>
      </c>
      <c r="M18" s="77">
        <f t="shared" si="1"/>
        <v>-1218335.9702549838</v>
      </c>
      <c r="N18" s="78">
        <v>-9.9056955722773593E-2</v>
      </c>
      <c r="P18" s="55"/>
      <c r="R18" s="80"/>
    </row>
    <row r="19" spans="1:18" s="69" customFormat="1">
      <c r="A19" s="81">
        <v>7</v>
      </c>
      <c r="B19" s="75" t="s">
        <v>125</v>
      </c>
      <c r="C19" s="76" t="s">
        <v>126</v>
      </c>
      <c r="D19" s="77">
        <v>1670476.7339375024</v>
      </c>
      <c r="E19" s="78">
        <v>0.11620977080332617</v>
      </c>
      <c r="F19" s="79">
        <f t="shared" si="0"/>
        <v>2.4911731515678155</v>
      </c>
      <c r="G19" s="77">
        <f t="shared" si="2"/>
        <v>1405182.8028979409</v>
      </c>
      <c r="H19" s="77">
        <v>475414.53637206403</v>
      </c>
      <c r="I19" s="77">
        <v>115490.75614312463</v>
      </c>
      <c r="J19" s="77">
        <v>693773.44066074258</v>
      </c>
      <c r="K19" s="77">
        <v>103387.11312748618</v>
      </c>
      <c r="L19" s="77">
        <v>17116.956594523464</v>
      </c>
      <c r="M19" s="77">
        <f t="shared" si="1"/>
        <v>-265293.93103956152</v>
      </c>
      <c r="N19" s="78">
        <v>-0.15881330499840829</v>
      </c>
      <c r="P19" s="55"/>
      <c r="R19" s="80"/>
    </row>
    <row r="20" spans="1:18" s="69" customFormat="1" hidden="1">
      <c r="A20" s="81"/>
      <c r="B20" s="82"/>
      <c r="C20" s="76"/>
      <c r="D20" s="77">
        <v>0</v>
      </c>
      <c r="E20" s="78">
        <v>0</v>
      </c>
      <c r="F20" s="79">
        <f t="shared" si="0"/>
        <v>0</v>
      </c>
      <c r="G20" s="77">
        <f t="shared" si="2"/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f t="shared" si="1"/>
        <v>0</v>
      </c>
      <c r="N20" s="78">
        <v>0</v>
      </c>
      <c r="P20" s="55"/>
      <c r="R20" s="80"/>
    </row>
    <row r="21" spans="1:18" s="69" customFormat="1" hidden="1">
      <c r="A21" s="81"/>
      <c r="B21" s="82"/>
      <c r="C21" s="76"/>
      <c r="D21" s="77">
        <v>0</v>
      </c>
      <c r="E21" s="78">
        <v>0</v>
      </c>
      <c r="F21" s="79">
        <f t="shared" si="0"/>
        <v>0</v>
      </c>
      <c r="G21" s="77">
        <f t="shared" si="2"/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f t="shared" si="1"/>
        <v>0</v>
      </c>
      <c r="N21" s="78">
        <v>0</v>
      </c>
      <c r="P21" s="55"/>
      <c r="R21" s="80"/>
    </row>
    <row r="22" spans="1:18" s="69" customFormat="1">
      <c r="A22" s="83"/>
      <c r="B22" s="84"/>
      <c r="C22" s="84"/>
      <c r="D22" s="85"/>
      <c r="E22" s="84"/>
      <c r="F22" s="86"/>
      <c r="G22" s="85"/>
      <c r="H22" s="85"/>
      <c r="I22" s="85"/>
      <c r="J22" s="85"/>
      <c r="K22" s="85"/>
      <c r="L22" s="85"/>
      <c r="M22" s="84"/>
      <c r="N22" s="87"/>
      <c r="P22" s="55"/>
      <c r="R22" s="80"/>
    </row>
    <row r="23" spans="1:18" s="69" customFormat="1">
      <c r="A23" s="83">
        <v>8</v>
      </c>
      <c r="B23" s="84"/>
      <c r="C23" s="70" t="s">
        <v>127</v>
      </c>
      <c r="D23" s="85">
        <f>SUM(D13:D21)</f>
        <v>303227595.8643716</v>
      </c>
      <c r="E23" s="88">
        <v>4.6648612413870048E-2</v>
      </c>
      <c r="F23" s="86">
        <f>(E23/E$23)</f>
        <v>1</v>
      </c>
      <c r="G23" s="85">
        <f t="shared" ref="G23:M23" si="3">SUM(G13:G21)</f>
        <v>303227595.86437172</v>
      </c>
      <c r="H23" s="85">
        <f t="shared" si="3"/>
        <v>199313056.09148505</v>
      </c>
      <c r="I23" s="85">
        <f t="shared" si="3"/>
        <v>47908603.858454734</v>
      </c>
      <c r="J23" s="85">
        <f t="shared" si="3"/>
        <v>42931731.228640027</v>
      </c>
      <c r="K23" s="85">
        <f t="shared" si="3"/>
        <v>8157561.5159179857</v>
      </c>
      <c r="L23" s="85">
        <f t="shared" si="3"/>
        <v>4916643.1698739138</v>
      </c>
      <c r="M23" s="84">
        <f t="shared" si="3"/>
        <v>5.1222741603851318E-8</v>
      </c>
      <c r="N23" s="87">
        <v>0</v>
      </c>
      <c r="P23" s="55"/>
      <c r="R23" s="80"/>
    </row>
    <row r="24" spans="1:18" s="69" customFormat="1" ht="13.5" thickBot="1">
      <c r="A24" s="89"/>
      <c r="B24" s="72"/>
      <c r="C24" s="72"/>
      <c r="D24" s="90"/>
      <c r="E24" s="91"/>
      <c r="F24" s="92"/>
      <c r="G24" s="90"/>
      <c r="H24" s="90"/>
      <c r="I24" s="90"/>
      <c r="J24" s="90"/>
      <c r="K24" s="90"/>
      <c r="L24" s="90"/>
      <c r="M24" s="93"/>
      <c r="N24" s="94"/>
      <c r="P24" s="55"/>
    </row>
    <row r="25" spans="1:18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Q25" s="69"/>
    </row>
    <row r="26" spans="1:18">
      <c r="A26" s="65"/>
      <c r="B26" s="65"/>
      <c r="C26" s="65"/>
      <c r="D26" s="95"/>
      <c r="E26" s="65"/>
      <c r="F26" s="65"/>
      <c r="G26" s="65"/>
      <c r="H26" s="65"/>
      <c r="I26" s="96"/>
      <c r="J26" s="65"/>
      <c r="K26" s="65"/>
      <c r="L26" s="65"/>
      <c r="M26" s="65"/>
      <c r="N26" s="65"/>
      <c r="Q26" s="69"/>
    </row>
    <row r="27" spans="1:18">
      <c r="A27" s="97" t="s">
        <v>128</v>
      </c>
      <c r="B27" s="65"/>
      <c r="C27" s="65"/>
      <c r="D27" s="95"/>
      <c r="E27" s="65"/>
      <c r="F27" s="65"/>
      <c r="G27" s="65"/>
      <c r="H27" s="65"/>
      <c r="I27" s="65"/>
      <c r="J27" s="65"/>
      <c r="K27" s="65"/>
      <c r="L27" s="65"/>
      <c r="M27" s="65"/>
      <c r="N27" s="65"/>
    </row>
    <row r="28" spans="1:18">
      <c r="A28" s="65"/>
      <c r="B28" s="65" t="s">
        <v>129</v>
      </c>
      <c r="C28" s="65" t="s">
        <v>130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</row>
    <row r="29" spans="1:18">
      <c r="A29" s="65"/>
      <c r="B29" s="65" t="s">
        <v>131</v>
      </c>
      <c r="C29" s="65" t="s">
        <v>132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</row>
    <row r="30" spans="1:18">
      <c r="A30" s="65"/>
      <c r="B30" s="65" t="s">
        <v>133</v>
      </c>
      <c r="C30" s="65" t="s">
        <v>134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</row>
    <row r="31" spans="1:18">
      <c r="A31" s="65"/>
      <c r="B31" s="65" t="s">
        <v>135</v>
      </c>
      <c r="C31" s="65" t="s">
        <v>136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</row>
    <row r="32" spans="1:18">
      <c r="A32" s="65"/>
      <c r="B32" s="65" t="s">
        <v>137</v>
      </c>
      <c r="C32" s="65" t="s">
        <v>138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</row>
    <row r="33" spans="1:14">
      <c r="A33" s="65"/>
      <c r="B33" s="65" t="s">
        <v>139</v>
      </c>
      <c r="C33" s="65" t="s">
        <v>140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</row>
    <row r="34" spans="1:14">
      <c r="A34" s="65"/>
      <c r="B34" s="65" t="s">
        <v>141</v>
      </c>
      <c r="C34" s="65" t="s">
        <v>142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1:14">
      <c r="A35" s="65"/>
      <c r="B35" s="65" t="s">
        <v>143</v>
      </c>
      <c r="C35" s="65" t="s">
        <v>144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1:14">
      <c r="A36" s="65"/>
      <c r="B36" s="65" t="s">
        <v>145</v>
      </c>
      <c r="C36" s="65" t="s">
        <v>146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</row>
    <row r="37" spans="1:14">
      <c r="A37" s="65"/>
      <c r="B37" s="65" t="s">
        <v>147</v>
      </c>
      <c r="C37" s="65" t="s">
        <v>148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</row>
    <row r="38" spans="1:14">
      <c r="A38" s="65"/>
      <c r="B38" s="65" t="s">
        <v>149</v>
      </c>
      <c r="C38" s="65" t="s">
        <v>150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40" spans="1:14" ht="15" customHeight="1">
      <c r="A40" s="65"/>
    </row>
    <row r="42" spans="1:14">
      <c r="A42" s="56" t="s">
        <v>1126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>
      <c r="A43" s="57" t="s">
        <v>89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1:14">
      <c r="A44" s="58" t="s">
        <v>1110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>
      <c r="A45" s="58" t="s">
        <v>1127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spans="1:14">
      <c r="A46" s="59" t="s">
        <v>1121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14">
      <c r="A47" s="60" t="s">
        <v>1125</v>
      </c>
      <c r="B47" s="60"/>
      <c r="C47" s="60"/>
      <c r="D47" s="60"/>
      <c r="E47" s="60"/>
      <c r="F47" s="60"/>
      <c r="G47" s="63"/>
      <c r="H47" s="64"/>
      <c r="I47" s="60"/>
      <c r="J47" s="60"/>
      <c r="K47" s="60"/>
      <c r="L47" s="60"/>
      <c r="M47" s="60"/>
      <c r="N47" s="60"/>
    </row>
    <row r="48" spans="1:14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</row>
    <row r="49" spans="1:17">
      <c r="A49" s="65"/>
      <c r="B49" s="65"/>
      <c r="C49" s="65"/>
      <c r="D49" s="65"/>
      <c r="E49" s="65"/>
      <c r="G49" s="65"/>
      <c r="H49" s="65"/>
      <c r="I49" s="65"/>
      <c r="J49" s="65"/>
      <c r="K49" s="65"/>
      <c r="L49" s="65"/>
      <c r="M49" s="65"/>
      <c r="N49" s="65"/>
    </row>
    <row r="50" spans="1:17" ht="13.5" thickBot="1">
      <c r="A50" s="65"/>
      <c r="B50" s="66" t="s">
        <v>25</v>
      </c>
      <c r="C50" s="66" t="s">
        <v>26</v>
      </c>
      <c r="D50" s="66" t="s">
        <v>27</v>
      </c>
      <c r="E50" s="66" t="s">
        <v>30</v>
      </c>
      <c r="F50" s="66" t="s">
        <v>31</v>
      </c>
      <c r="G50" s="66" t="s">
        <v>32</v>
      </c>
      <c r="H50" s="66" t="s">
        <v>33</v>
      </c>
      <c r="I50" s="66" t="s">
        <v>34</v>
      </c>
      <c r="J50" s="66" t="s">
        <v>35</v>
      </c>
      <c r="K50" s="66" t="s">
        <v>36</v>
      </c>
      <c r="L50" s="66" t="s">
        <v>37</v>
      </c>
      <c r="M50" s="66" t="s">
        <v>38</v>
      </c>
      <c r="N50" s="66" t="s">
        <v>82</v>
      </c>
    </row>
    <row r="51" spans="1:17" s="69" customFormat="1">
      <c r="A51" s="67"/>
      <c r="B51" s="67"/>
      <c r="C51" s="67"/>
      <c r="D51" s="67"/>
      <c r="E51" s="68" t="s">
        <v>90</v>
      </c>
      <c r="F51" s="68" t="s">
        <v>91</v>
      </c>
      <c r="G51" s="68" t="s">
        <v>24</v>
      </c>
      <c r="H51" s="68" t="s">
        <v>92</v>
      </c>
      <c r="I51" s="68" t="s">
        <v>93</v>
      </c>
      <c r="J51" s="68" t="s">
        <v>94</v>
      </c>
      <c r="K51" s="68" t="s">
        <v>95</v>
      </c>
      <c r="L51" s="68" t="s">
        <v>96</v>
      </c>
      <c r="M51" s="68" t="s">
        <v>97</v>
      </c>
      <c r="N51" s="68" t="s">
        <v>98</v>
      </c>
      <c r="P51" s="73"/>
      <c r="Q51" s="73"/>
    </row>
    <row r="52" spans="1:17" s="69" customFormat="1">
      <c r="A52" s="70" t="s">
        <v>99</v>
      </c>
      <c r="B52" s="70" t="s">
        <v>100</v>
      </c>
      <c r="C52" s="70" t="s">
        <v>23</v>
      </c>
      <c r="D52" s="70" t="s">
        <v>101</v>
      </c>
      <c r="E52" s="70" t="s">
        <v>102</v>
      </c>
      <c r="F52" s="70" t="s">
        <v>103</v>
      </c>
      <c r="G52" s="70" t="s">
        <v>104</v>
      </c>
      <c r="H52" s="70" t="s">
        <v>104</v>
      </c>
      <c r="I52" s="70" t="s">
        <v>104</v>
      </c>
      <c r="J52" s="70" t="s">
        <v>104</v>
      </c>
      <c r="K52" s="70" t="s">
        <v>104</v>
      </c>
      <c r="L52" s="70" t="s">
        <v>104</v>
      </c>
      <c r="M52" s="70" t="s">
        <v>105</v>
      </c>
      <c r="N52" s="70" t="s">
        <v>106</v>
      </c>
      <c r="P52" s="73"/>
      <c r="Q52" s="73"/>
    </row>
    <row r="53" spans="1:17" s="69" customFormat="1" ht="13.5" thickBot="1">
      <c r="A53" s="71" t="s">
        <v>107</v>
      </c>
      <c r="B53" s="71" t="s">
        <v>107</v>
      </c>
      <c r="C53" s="72"/>
      <c r="D53" s="71" t="s">
        <v>108</v>
      </c>
      <c r="E53" s="71" t="s">
        <v>109</v>
      </c>
      <c r="F53" s="71" t="s">
        <v>110</v>
      </c>
      <c r="G53" s="71" t="s">
        <v>111</v>
      </c>
      <c r="H53" s="71" t="s">
        <v>111</v>
      </c>
      <c r="I53" s="71" t="s">
        <v>111</v>
      </c>
      <c r="J53" s="71" t="s">
        <v>111</v>
      </c>
      <c r="K53" s="71" t="s">
        <v>111</v>
      </c>
      <c r="L53" s="71" t="s">
        <v>111</v>
      </c>
      <c r="M53" s="71" t="s">
        <v>112</v>
      </c>
      <c r="N53" s="71" t="s">
        <v>113</v>
      </c>
      <c r="P53" s="73"/>
      <c r="Q53" s="73"/>
    </row>
    <row r="54" spans="1:17" s="69" customFormat="1">
      <c r="A54" s="74">
        <v>1</v>
      </c>
      <c r="B54" s="75" t="s">
        <v>114</v>
      </c>
      <c r="C54" s="76" t="s">
        <v>115</v>
      </c>
      <c r="D54" s="77">
        <f>'PJ Class Summary'!F$80</f>
        <v>134571287.30000001</v>
      </c>
      <c r="E54" s="78">
        <v>3.4570643503044625E-2</v>
      </c>
      <c r="F54" s="79">
        <f t="shared" ref="F54:F62" si="4">(E54/E$23)</f>
        <v>0.74108621273300135</v>
      </c>
      <c r="G54" s="77">
        <f>SUM(H54:L54)</f>
        <v>158553794.72032461</v>
      </c>
      <c r="H54" s="77">
        <v>94982533.025061056</v>
      </c>
      <c r="I54" s="77">
        <v>23335641.553221174</v>
      </c>
      <c r="J54" s="77">
        <v>31393179.383652955</v>
      </c>
      <c r="K54" s="77">
        <v>6676792.9075785819</v>
      </c>
      <c r="L54" s="77">
        <v>2165647.8508108356</v>
      </c>
      <c r="M54" s="77">
        <f t="shared" ref="M54:M62" si="5">G54-D54</f>
        <v>23982507.420324594</v>
      </c>
      <c r="N54" s="78">
        <f>'PJ Class Summary'!F$85</f>
        <v>0.17821414880917588</v>
      </c>
      <c r="P54" s="98"/>
      <c r="Q54" s="99"/>
    </row>
    <row r="55" spans="1:17" s="69" customFormat="1">
      <c r="A55" s="81">
        <f>A54+1</f>
        <v>2</v>
      </c>
      <c r="B55" s="75" t="s">
        <v>116</v>
      </c>
      <c r="C55" s="76" t="s">
        <v>117</v>
      </c>
      <c r="D55" s="77">
        <f>'PJ Class Summary'!G$80</f>
        <v>45261337.330470175</v>
      </c>
      <c r="E55" s="78">
        <v>8.0576189222459085E-2</v>
      </c>
      <c r="F55" s="79">
        <f t="shared" si="4"/>
        <v>1.7273008789110593</v>
      </c>
      <c r="G55" s="77">
        <f t="shared" ref="G55:G62" si="6">SUM(H55:L55)</f>
        <v>47177357.586965598</v>
      </c>
      <c r="H55" s="77">
        <v>30244883.297682036</v>
      </c>
      <c r="I55" s="77">
        <v>7428996.2025068784</v>
      </c>
      <c r="J55" s="77">
        <v>7863158.9984120354</v>
      </c>
      <c r="K55" s="77">
        <v>936990.53990775638</v>
      </c>
      <c r="L55" s="77">
        <v>703328.548456889</v>
      </c>
      <c r="M55" s="77">
        <f t="shared" si="5"/>
        <v>1916020.2564954236</v>
      </c>
      <c r="N55" s="78">
        <f>'PJ Class Summary'!G$85</f>
        <v>4.233238276867117E-2</v>
      </c>
      <c r="P55" s="98"/>
      <c r="Q55" s="99"/>
    </row>
    <row r="56" spans="1:17" s="69" customFormat="1">
      <c r="A56" s="81">
        <f>A55+1</f>
        <v>3</v>
      </c>
      <c r="B56" s="75" t="s">
        <v>118</v>
      </c>
      <c r="C56" s="76" t="s">
        <v>119</v>
      </c>
      <c r="D56" s="77">
        <f>'PJ Class Summary'!H$80</f>
        <v>61297410.543473966</v>
      </c>
      <c r="E56" s="78">
        <v>5.5011030685289848E-2</v>
      </c>
      <c r="F56" s="79">
        <f t="shared" si="4"/>
        <v>1.1792640303473079</v>
      </c>
      <c r="G56" s="77">
        <f t="shared" si="6"/>
        <v>68148753.045400426</v>
      </c>
      <c r="H56" s="77">
        <v>47962136.07899294</v>
      </c>
      <c r="I56" s="77">
        <v>11763516.150191467</v>
      </c>
      <c r="J56" s="77">
        <v>7258187.1033879677</v>
      </c>
      <c r="K56" s="77">
        <v>109997.56222325252</v>
      </c>
      <c r="L56" s="77">
        <v>1054916.1506047945</v>
      </c>
      <c r="M56" s="77">
        <f t="shared" si="5"/>
        <v>6851342.5019264594</v>
      </c>
      <c r="N56" s="78">
        <f>'PJ Class Summary'!H$85</f>
        <v>0.11177213590559859</v>
      </c>
      <c r="P56" s="98"/>
      <c r="Q56" s="99"/>
    </row>
    <row r="57" spans="1:17" s="69" customFormat="1">
      <c r="A57" s="81">
        <f>A56+1</f>
        <v>4</v>
      </c>
      <c r="B57" s="75" t="s">
        <v>120</v>
      </c>
      <c r="C57" s="76" t="s">
        <v>121</v>
      </c>
      <c r="D57" s="77">
        <f>'PJ Class Summary'!I$80</f>
        <v>23069501.570523299</v>
      </c>
      <c r="E57" s="78">
        <v>4.0642777101224166E-2</v>
      </c>
      <c r="F57" s="79">
        <f t="shared" si="4"/>
        <v>0.87125372006005986</v>
      </c>
      <c r="G57" s="77">
        <f t="shared" si="6"/>
        <v>26622894.952276841</v>
      </c>
      <c r="H57" s="77">
        <v>18951177.692466635</v>
      </c>
      <c r="I57" s="77">
        <v>4647140.9589863131</v>
      </c>
      <c r="J57" s="77">
        <v>2574729.7144867373</v>
      </c>
      <c r="K57" s="77">
        <v>39718.853400486623</v>
      </c>
      <c r="L57" s="77">
        <v>410127.73293667077</v>
      </c>
      <c r="M57" s="77">
        <f t="shared" si="5"/>
        <v>3553393.3817535415</v>
      </c>
      <c r="N57" s="78">
        <f>'PJ Class Summary'!I$85</f>
        <v>0.15402991568287067</v>
      </c>
      <c r="P57" s="98"/>
      <c r="Q57" s="99"/>
    </row>
    <row r="58" spans="1:17" s="69" customFormat="1">
      <c r="A58" s="81">
        <v>5</v>
      </c>
      <c r="B58" s="82" t="s">
        <v>120</v>
      </c>
      <c r="C58" s="76" t="s">
        <v>122</v>
      </c>
      <c r="D58" s="77">
        <f>'PJ Class Summary'!J$80</f>
        <v>25058234.385966681</v>
      </c>
      <c r="E58" s="78">
        <v>2.1066056494643152E-2</v>
      </c>
      <c r="F58" s="79">
        <f>(E58/E$23)</f>
        <v>0.45159020610824374</v>
      </c>
      <c r="G58" s="77">
        <f>SUM(H58:L58)</f>
        <v>30210979.392011747</v>
      </c>
      <c r="H58" s="77">
        <v>23418755.870893344</v>
      </c>
      <c r="I58" s="77">
        <v>5739064.0573910838</v>
      </c>
      <c r="J58" s="77">
        <v>528334.92831192282</v>
      </c>
      <c r="K58" s="77">
        <v>37509.941099467032</v>
      </c>
      <c r="L58" s="77">
        <v>487314.59431592701</v>
      </c>
      <c r="M58" s="77">
        <f>G58-D58</f>
        <v>5152745.0060450658</v>
      </c>
      <c r="N58" s="78">
        <f>'PJ Class Summary'!J$85</f>
        <v>0.20563080888614965</v>
      </c>
      <c r="P58" s="98"/>
      <c r="Q58" s="99"/>
    </row>
    <row r="59" spans="1:17" s="69" customFormat="1">
      <c r="A59" s="81">
        <v>6</v>
      </c>
      <c r="B59" s="75" t="s">
        <v>123</v>
      </c>
      <c r="C59" s="76" t="s">
        <v>124</v>
      </c>
      <c r="D59" s="77">
        <f>'PJ Class Summary'!K$80</f>
        <v>12299348</v>
      </c>
      <c r="E59" s="78">
        <v>8.5095154513875781E-2</v>
      </c>
      <c r="F59" s="79">
        <f t="shared" si="4"/>
        <v>1.8241733271486209</v>
      </c>
      <c r="G59" s="77">
        <f t="shared" si="6"/>
        <v>12686507.877703104</v>
      </c>
      <c r="H59" s="77">
        <v>7982528.1356022954</v>
      </c>
      <c r="I59" s="77">
        <v>1960361.7767854119</v>
      </c>
      <c r="J59" s="77">
        <v>2373777.8392035905</v>
      </c>
      <c r="K59" s="77">
        <v>181434.96224751262</v>
      </c>
      <c r="L59" s="77">
        <v>188405.16386429413</v>
      </c>
      <c r="M59" s="77">
        <f t="shared" si="5"/>
        <v>387159.87770310417</v>
      </c>
      <c r="N59" s="78">
        <f>'PJ Class Summary'!K$85</f>
        <v>3.1478081415624672E-2</v>
      </c>
      <c r="P59" s="98"/>
      <c r="Q59" s="99"/>
    </row>
    <row r="60" spans="1:17" s="69" customFormat="1">
      <c r="A60" s="81">
        <v>7</v>
      </c>
      <c r="B60" s="75" t="s">
        <v>125</v>
      </c>
      <c r="C60" s="76" t="s">
        <v>126</v>
      </c>
      <c r="D60" s="77">
        <f>'PJ Class Summary'!L$80</f>
        <v>1670476.7339375024</v>
      </c>
      <c r="E60" s="78">
        <v>0.11620977080332617</v>
      </c>
      <c r="F60" s="79">
        <f t="shared" si="4"/>
        <v>2.4911731515678155</v>
      </c>
      <c r="G60" s="77">
        <f t="shared" si="6"/>
        <v>1598406.289689396</v>
      </c>
      <c r="H60" s="77">
        <v>533935.10464512743</v>
      </c>
      <c r="I60" s="77">
        <v>132457.82362711994</v>
      </c>
      <c r="J60" s="77">
        <v>809682.80365101865</v>
      </c>
      <c r="K60" s="77">
        <v>104913.30978865641</v>
      </c>
      <c r="L60" s="77">
        <v>17417.24797747378</v>
      </c>
      <c r="M60" s="77">
        <f t="shared" si="5"/>
        <v>-72070.444248106331</v>
      </c>
      <c r="N60" s="78">
        <f>'PJ Class Summary'!L$85</f>
        <v>-4.314363844998155E-2</v>
      </c>
      <c r="P60" s="98"/>
      <c r="Q60" s="99"/>
    </row>
    <row r="61" spans="1:17" s="69" customFormat="1" hidden="1">
      <c r="A61" s="81"/>
      <c r="B61" s="82"/>
      <c r="C61" s="76"/>
      <c r="D61" s="77">
        <f>'PJ Class Summary'!M$80</f>
        <v>0</v>
      </c>
      <c r="E61" s="78">
        <v>0</v>
      </c>
      <c r="F61" s="79">
        <f t="shared" si="4"/>
        <v>0</v>
      </c>
      <c r="G61" s="77">
        <f t="shared" si="6"/>
        <v>0</v>
      </c>
      <c r="H61" s="77">
        <v>0</v>
      </c>
      <c r="I61" s="77">
        <v>0</v>
      </c>
      <c r="J61" s="77">
        <v>0</v>
      </c>
      <c r="K61" s="77">
        <v>0</v>
      </c>
      <c r="L61" s="77">
        <v>0</v>
      </c>
      <c r="M61" s="77">
        <f t="shared" si="5"/>
        <v>0</v>
      </c>
      <c r="N61" s="78">
        <v>0</v>
      </c>
      <c r="P61" s="98"/>
      <c r="Q61" s="99"/>
    </row>
    <row r="62" spans="1:17" s="69" customFormat="1" hidden="1">
      <c r="A62" s="81"/>
      <c r="B62" s="82"/>
      <c r="C62" s="76"/>
      <c r="D62" s="77">
        <f>'PJ Class Summary'!N$80</f>
        <v>0</v>
      </c>
      <c r="E62" s="78">
        <v>0</v>
      </c>
      <c r="F62" s="79">
        <f t="shared" si="4"/>
        <v>0</v>
      </c>
      <c r="G62" s="77">
        <f t="shared" si="6"/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f t="shared" si="5"/>
        <v>0</v>
      </c>
      <c r="N62" s="78">
        <v>0</v>
      </c>
      <c r="P62" s="98"/>
      <c r="Q62" s="99"/>
    </row>
    <row r="63" spans="1:17" s="69" customFormat="1">
      <c r="A63" s="83"/>
      <c r="B63" s="84"/>
      <c r="C63" s="84"/>
      <c r="D63" s="85"/>
      <c r="E63" s="84"/>
      <c r="F63" s="86"/>
      <c r="G63" s="85"/>
      <c r="H63" s="85"/>
      <c r="I63" s="85"/>
      <c r="J63" s="85"/>
      <c r="K63" s="85"/>
      <c r="L63" s="85"/>
      <c r="M63" s="84"/>
      <c r="N63" s="87"/>
      <c r="P63" s="98"/>
      <c r="Q63" s="99"/>
    </row>
    <row r="64" spans="1:17" s="69" customFormat="1">
      <c r="A64" s="83">
        <v>8</v>
      </c>
      <c r="B64" s="84"/>
      <c r="C64" s="70" t="s">
        <v>127</v>
      </c>
      <c r="D64" s="85">
        <f>SUM(D54:D62)</f>
        <v>303227595.8643716</v>
      </c>
      <c r="E64" s="88">
        <v>4.6648612413870048E-2</v>
      </c>
      <c r="F64" s="86">
        <f>(E64/E$23)</f>
        <v>1</v>
      </c>
      <c r="G64" s="85">
        <f t="shared" ref="G64:M64" si="7">SUM(G54:G62)</f>
        <v>344998693.86437178</v>
      </c>
      <c r="H64" s="85">
        <f t="shared" si="7"/>
        <v>224075949.20534343</v>
      </c>
      <c r="I64" s="85">
        <f t="shared" si="7"/>
        <v>55007178.522709452</v>
      </c>
      <c r="J64" s="85">
        <f t="shared" si="7"/>
        <v>52801050.771106228</v>
      </c>
      <c r="K64" s="85">
        <f t="shared" si="7"/>
        <v>8087358.076245713</v>
      </c>
      <c r="L64" s="85">
        <f t="shared" si="7"/>
        <v>5027157.2889668858</v>
      </c>
      <c r="M64" s="84">
        <f t="shared" si="7"/>
        <v>41771098.000000075</v>
      </c>
      <c r="N64" s="87">
        <f>'PJ Class Summary'!E$85</f>
        <v>0.13775493579642228</v>
      </c>
      <c r="P64" s="98"/>
      <c r="Q64" s="99"/>
    </row>
    <row r="65" spans="1:17" s="69" customFormat="1" ht="13.5" thickBot="1">
      <c r="A65" s="89"/>
      <c r="B65" s="72"/>
      <c r="C65" s="72"/>
      <c r="D65" s="90"/>
      <c r="E65" s="91"/>
      <c r="F65" s="92"/>
      <c r="G65" s="90"/>
      <c r="H65" s="90"/>
      <c r="I65" s="90"/>
      <c r="J65" s="90"/>
      <c r="K65" s="90"/>
      <c r="L65" s="90"/>
      <c r="M65" s="93"/>
      <c r="N65" s="94"/>
      <c r="P65" s="100"/>
      <c r="Q65" s="73"/>
    </row>
    <row r="67" spans="1:17">
      <c r="A67" s="97" t="s">
        <v>128</v>
      </c>
      <c r="B67" s="65"/>
      <c r="C67" s="65"/>
      <c r="D67" s="95"/>
      <c r="E67" s="65"/>
      <c r="F67" s="65"/>
      <c r="G67" s="65"/>
      <c r="H67" s="65"/>
      <c r="P67" s="101"/>
    </row>
    <row r="68" spans="1:17">
      <c r="A68" s="65"/>
      <c r="B68" s="65" t="str">
        <f t="shared" ref="B68:B78" si="8">+$B28</f>
        <v>Column C :</v>
      </c>
      <c r="C68" s="65" t="str">
        <f t="shared" ref="C68:C78" si="9">+$C28</f>
        <v>Annual revenues based on July 2011 through June 2012 usage priced at current Washington Tariff.</v>
      </c>
      <c r="D68" s="65"/>
      <c r="E68" s="65"/>
      <c r="F68" s="65"/>
      <c r="G68" s="65"/>
      <c r="H68" s="65"/>
    </row>
    <row r="69" spans="1:17">
      <c r="A69" s="65"/>
      <c r="B69" s="65" t="str">
        <f t="shared" si="8"/>
        <v xml:space="preserve">Column D :  </v>
      </c>
      <c r="C69" s="65" t="str">
        <f t="shared" si="9"/>
        <v xml:space="preserve">Calculated Return on Ratebase per July 2011 through June 2012 Embedded Cost of Service Study </v>
      </c>
      <c r="D69" s="65"/>
      <c r="E69" s="65"/>
      <c r="F69" s="65"/>
      <c r="G69" s="65"/>
      <c r="H69" s="65"/>
    </row>
    <row r="70" spans="1:17">
      <c r="A70" s="65"/>
      <c r="B70" s="65" t="str">
        <f t="shared" si="8"/>
        <v xml:space="preserve">Column E : </v>
      </c>
      <c r="C70" s="65" t="str">
        <f t="shared" si="9"/>
        <v>Rate of Return Index. Rate of return by rate schedule, divided by Washington Jurisdiction's normalized rate of return.</v>
      </c>
      <c r="D70" s="65"/>
      <c r="E70" s="65"/>
      <c r="F70" s="65"/>
      <c r="G70" s="65"/>
      <c r="H70" s="65"/>
    </row>
    <row r="71" spans="1:17">
      <c r="A71" s="65"/>
      <c r="B71" s="65" t="str">
        <f t="shared" si="8"/>
        <v xml:space="preserve">Column F : </v>
      </c>
      <c r="C71" s="65" t="str">
        <f t="shared" si="9"/>
        <v>Calculated Full Cost of Service at Jurisdictional Rate of Return per the July 2011 through June 2012 Embedded COS Study</v>
      </c>
      <c r="D71" s="65"/>
      <c r="E71" s="65"/>
      <c r="F71" s="65"/>
      <c r="G71" s="65"/>
      <c r="H71" s="65"/>
    </row>
    <row r="72" spans="1:17">
      <c r="A72" s="65"/>
      <c r="B72" s="65" t="str">
        <f t="shared" si="8"/>
        <v xml:space="preserve">Column G : </v>
      </c>
      <c r="C72" s="65" t="str">
        <f t="shared" si="9"/>
        <v>Calculated Generation Cost of Service at Jurisdictional Rate of Return per July 2011 through June 2012 Embedded COS Study.</v>
      </c>
      <c r="D72" s="65"/>
      <c r="E72" s="65"/>
      <c r="F72" s="65"/>
      <c r="G72" s="65"/>
      <c r="H72" s="65"/>
    </row>
    <row r="73" spans="1:17">
      <c r="A73" s="65"/>
      <c r="B73" s="65" t="str">
        <f t="shared" si="8"/>
        <v xml:space="preserve">Column H : </v>
      </c>
      <c r="C73" s="65" t="str">
        <f t="shared" si="9"/>
        <v>Calculated Transmission Cost of Service at Jurisdictional Rate of Return per July 2011 through June 2012 Embedded COS Study.</v>
      </c>
      <c r="D73" s="65"/>
      <c r="E73" s="65"/>
      <c r="F73" s="65"/>
      <c r="G73" s="65"/>
      <c r="H73" s="65"/>
    </row>
    <row r="74" spans="1:17">
      <c r="A74" s="65"/>
      <c r="B74" s="65" t="str">
        <f t="shared" si="8"/>
        <v xml:space="preserve">Column I : </v>
      </c>
      <c r="C74" s="65" t="str">
        <f t="shared" si="9"/>
        <v>Calculated Distribution Cost of Service at Jurisdictional Rate of Return per the July 2011 through June 2012 Embedded COS Study.</v>
      </c>
      <c r="D74" s="65"/>
      <c r="E74" s="65"/>
      <c r="F74" s="65"/>
      <c r="G74" s="65"/>
      <c r="H74" s="65"/>
    </row>
    <row r="75" spans="1:17">
      <c r="A75" s="65"/>
      <c r="B75" s="65" t="str">
        <f t="shared" si="8"/>
        <v xml:space="preserve">Column J :  </v>
      </c>
      <c r="C75" s="65" t="str">
        <f t="shared" si="9"/>
        <v>Calculated Retail Cost of Service at Jurisdictional Rate of Return per the July 2011 through June 2012 Embedded COS Study.</v>
      </c>
      <c r="D75" s="65"/>
      <c r="E75" s="65"/>
      <c r="F75" s="65"/>
      <c r="G75" s="65"/>
      <c r="H75" s="65"/>
    </row>
    <row r="76" spans="1:17">
      <c r="A76" s="65"/>
      <c r="B76" s="65" t="str">
        <f t="shared" si="8"/>
        <v xml:space="preserve">Column K : </v>
      </c>
      <c r="C76" s="65" t="str">
        <f t="shared" si="9"/>
        <v>Calculated Miscellaneous Cost of Service at Jurisdictional Rate of Return per the July 2011 through June 2012 Embedded COS Study.</v>
      </c>
      <c r="D76" s="65"/>
      <c r="E76" s="65"/>
      <c r="F76" s="65"/>
      <c r="G76" s="65"/>
      <c r="H76" s="65"/>
    </row>
    <row r="77" spans="1:17">
      <c r="A77" s="65"/>
      <c r="B77" s="65" t="str">
        <f t="shared" si="8"/>
        <v xml:space="preserve">Column L :  </v>
      </c>
      <c r="C77" s="65" t="str">
        <f t="shared" si="9"/>
        <v>Increase or Decrease Required to Move From Annual Revenue to Full Cost of Service dollars.</v>
      </c>
      <c r="D77" s="65"/>
      <c r="E77" s="65"/>
      <c r="F77" s="65"/>
      <c r="G77" s="65"/>
      <c r="H77" s="65"/>
    </row>
    <row r="78" spans="1:17">
      <c r="A78" s="65"/>
      <c r="B78" s="65" t="str">
        <f t="shared" si="8"/>
        <v xml:space="preserve">Column M : </v>
      </c>
      <c r="C78" s="65" t="str">
        <f t="shared" si="9"/>
        <v>Increase or Decrease Required to Move From Annual Revenue to Full Cost of Service percent.</v>
      </c>
      <c r="D78" s="65"/>
      <c r="E78" s="65"/>
      <c r="F78" s="65"/>
      <c r="G78" s="65"/>
      <c r="H78" s="65"/>
    </row>
    <row r="79" spans="1:17">
      <c r="B79" s="65"/>
    </row>
    <row r="80" spans="1:17" ht="15" customHeight="1">
      <c r="A80" s="65"/>
      <c r="F80" s="102"/>
    </row>
  </sheetData>
  <dataConsolidate/>
  <printOptions horizontalCentered="1" verticalCentered="1"/>
  <pageMargins left="0.25" right="0.25" top="0.25" bottom="0.3" header="0.25" footer="0.25"/>
  <pageSetup scale="65" orientation="landscape" r:id="rId1"/>
  <headerFooter alignWithMargins="0">
    <oddFooter>&amp;LExhibit No.___(CCP-5)&amp;CTAB  4.0 - Page  2&amp;R&amp;F</oddFoot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 codeName="Sheet3"/>
  <dimension ref="A1:L152"/>
  <sheetViews>
    <sheetView zoomScale="75" zoomScaleNormal="75" workbookViewId="0"/>
  </sheetViews>
  <sheetFormatPr defaultRowHeight="12.75"/>
  <cols>
    <col min="1" max="1" width="4.42578125" style="103" bestFit="1" customWidth="1"/>
    <col min="2" max="2" width="44.140625" style="103" bestFit="1" customWidth="1"/>
    <col min="3" max="3" width="19.140625" style="103" bestFit="1" customWidth="1"/>
    <col min="4" max="4" width="15.140625" style="103" bestFit="1" customWidth="1"/>
    <col min="5" max="5" width="15" style="103" bestFit="1" customWidth="1"/>
    <col min="6" max="7" width="18.85546875" style="103" bestFit="1" customWidth="1"/>
    <col min="8" max="8" width="20.28515625" style="103" bestFit="1" customWidth="1"/>
    <col min="9" max="9" width="14.28515625" style="103" bestFit="1" customWidth="1"/>
    <col min="10" max="10" width="16.42578125" style="103" bestFit="1" customWidth="1"/>
    <col min="11" max="12" width="5.42578125" style="103" hidden="1" customWidth="1"/>
    <col min="13" max="13" width="10.42578125" style="103" bestFit="1" customWidth="1"/>
    <col min="14" max="16384" width="9.140625" style="103"/>
  </cols>
  <sheetData>
    <row r="1" spans="1:12" ht="14.25" customHeight="1">
      <c r="B1" s="104" t="s">
        <v>151</v>
      </c>
    </row>
    <row r="2" spans="1:12" ht="14.25" customHeight="1">
      <c r="A2" s="9"/>
      <c r="B2" s="320" t="s">
        <v>1126</v>
      </c>
      <c r="C2" s="320"/>
      <c r="D2" s="320"/>
      <c r="E2" s="320"/>
      <c r="F2" s="320"/>
      <c r="G2" s="320"/>
      <c r="H2" s="320"/>
      <c r="I2" s="320"/>
      <c r="J2" s="320"/>
    </row>
    <row r="3" spans="1:12" ht="14.25" customHeight="1">
      <c r="A3" s="105"/>
      <c r="B3" s="320" t="s">
        <v>89</v>
      </c>
      <c r="C3" s="320"/>
      <c r="D3" s="320"/>
      <c r="E3" s="320"/>
      <c r="F3" s="320"/>
      <c r="G3" s="320"/>
      <c r="H3" s="320"/>
      <c r="I3" s="320"/>
      <c r="J3" s="320"/>
    </row>
    <row r="4" spans="1:12" ht="14.25" customHeight="1">
      <c r="A4" s="105"/>
      <c r="B4" s="320" t="s">
        <v>1110</v>
      </c>
      <c r="C4" s="320"/>
      <c r="D4" s="320"/>
      <c r="E4" s="320"/>
      <c r="F4" s="320"/>
      <c r="G4" s="320"/>
      <c r="H4" s="320"/>
      <c r="I4" s="320"/>
      <c r="J4" s="320"/>
    </row>
    <row r="5" spans="1:12" ht="14.25" customHeight="1">
      <c r="A5" s="105"/>
      <c r="B5" s="320" t="s">
        <v>1127</v>
      </c>
      <c r="C5" s="320"/>
      <c r="D5" s="320"/>
      <c r="E5" s="320"/>
      <c r="F5" s="320"/>
      <c r="G5" s="320"/>
      <c r="H5" s="320"/>
      <c r="I5" s="320"/>
      <c r="J5" s="320"/>
    </row>
    <row r="6" spans="1:12" ht="14.25" customHeight="1">
      <c r="A6" s="105"/>
      <c r="B6" s="320" t="s">
        <v>1121</v>
      </c>
      <c r="C6" s="320"/>
      <c r="D6" s="320"/>
      <c r="E6" s="320"/>
      <c r="F6" s="320"/>
      <c r="G6" s="320"/>
      <c r="H6" s="320"/>
      <c r="I6" s="320"/>
      <c r="J6" s="320"/>
    </row>
    <row r="7" spans="1:12" ht="14.25" customHeight="1">
      <c r="A7" s="105"/>
      <c r="B7" s="320" t="s">
        <v>1124</v>
      </c>
      <c r="C7" s="320"/>
      <c r="D7" s="320"/>
      <c r="E7" s="320"/>
      <c r="F7" s="320"/>
      <c r="G7" s="320"/>
      <c r="H7" s="320"/>
      <c r="I7" s="320"/>
      <c r="J7" s="320"/>
      <c r="K7" s="106"/>
      <c r="L7" s="106"/>
    </row>
    <row r="8" spans="1:12" ht="14.25" customHeight="1">
      <c r="A8" s="106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2" ht="14.25" customHeight="1">
      <c r="A9" s="105"/>
      <c r="B9" s="107"/>
      <c r="C9" s="19" t="s">
        <v>1128</v>
      </c>
      <c r="D9" s="22"/>
      <c r="E9" s="21" t="s">
        <v>1129</v>
      </c>
      <c r="F9" s="21" t="s">
        <v>1130</v>
      </c>
      <c r="G9" s="21" t="s">
        <v>1130</v>
      </c>
      <c r="H9" s="21" t="s">
        <v>1130</v>
      </c>
      <c r="I9" s="19" t="s">
        <v>1131</v>
      </c>
      <c r="J9" s="21" t="s">
        <v>1132</v>
      </c>
      <c r="K9" s="21"/>
      <c r="L9" s="21"/>
    </row>
    <row r="10" spans="1:12" ht="14.25" customHeight="1">
      <c r="A10" s="105"/>
      <c r="B10" s="108" t="s">
        <v>23</v>
      </c>
      <c r="C10" s="19" t="s">
        <v>1133</v>
      </c>
      <c r="D10" s="21" t="s">
        <v>115</v>
      </c>
      <c r="E10" s="21" t="s">
        <v>111</v>
      </c>
      <c r="F10" s="21" t="s">
        <v>1134</v>
      </c>
      <c r="G10" s="21" t="s">
        <v>1135</v>
      </c>
      <c r="H10" s="21" t="s">
        <v>122</v>
      </c>
      <c r="I10" s="21" t="s">
        <v>1136</v>
      </c>
      <c r="J10" s="21" t="s">
        <v>1137</v>
      </c>
      <c r="K10" s="21" t="s">
        <v>1138</v>
      </c>
      <c r="L10" s="21" t="s">
        <v>1138</v>
      </c>
    </row>
    <row r="11" spans="1:12" ht="14.25" customHeight="1" thickBot="1">
      <c r="A11" s="105"/>
      <c r="B11" s="109"/>
      <c r="C11" s="110" t="s">
        <v>1139</v>
      </c>
      <c r="D11" s="111" t="s">
        <v>1140</v>
      </c>
      <c r="E11" s="111" t="s">
        <v>1141</v>
      </c>
      <c r="F11" s="111" t="s">
        <v>1142</v>
      </c>
      <c r="G11" s="111" t="s">
        <v>1143</v>
      </c>
      <c r="H11" s="111" t="s">
        <v>1143</v>
      </c>
      <c r="I11" s="111" t="s">
        <v>1144</v>
      </c>
      <c r="J11" s="111" t="s">
        <v>1145</v>
      </c>
      <c r="K11" s="111" t="s">
        <v>1138</v>
      </c>
      <c r="L11" s="111" t="s">
        <v>1138</v>
      </c>
    </row>
    <row r="12" spans="1:12" ht="14.25" customHeight="1">
      <c r="A12" s="105"/>
      <c r="B12" s="9"/>
      <c r="C12" s="112"/>
      <c r="D12" s="112"/>
      <c r="E12" s="112"/>
      <c r="F12" s="112"/>
      <c r="G12" s="112"/>
      <c r="H12" s="112"/>
      <c r="I12" s="112"/>
      <c r="J12" s="112"/>
      <c r="K12" s="112"/>
      <c r="L12" s="112"/>
    </row>
    <row r="13" spans="1:12" s="116" customFormat="1" ht="14.25" customHeight="1">
      <c r="A13" s="113">
        <v>14</v>
      </c>
      <c r="B13" s="114" t="s">
        <v>152</v>
      </c>
      <c r="C13" s="115"/>
      <c r="D13" s="41"/>
      <c r="E13" s="41"/>
      <c r="F13" s="41"/>
      <c r="G13" s="41"/>
      <c r="H13" s="41"/>
      <c r="I13" s="41"/>
      <c r="J13" s="41"/>
      <c r="K13" s="41"/>
      <c r="L13" s="41"/>
    </row>
    <row r="14" spans="1:12" s="116" customFormat="1" ht="14.25" customHeight="1">
      <c r="A14" s="113">
        <f t="shared" ref="A14:A77" si="0">+A13+1</f>
        <v>15</v>
      </c>
      <c r="B14" s="116" t="s">
        <v>153</v>
      </c>
      <c r="C14" s="41">
        <f>SUM(D14:L14)</f>
        <v>19104106.171585862</v>
      </c>
      <c r="D14" s="41">
        <v>13034017.512603801</v>
      </c>
      <c r="E14" s="41">
        <v>2526803.3718862995</v>
      </c>
      <c r="F14" s="41">
        <v>2323118.6894201506</v>
      </c>
      <c r="G14" s="41">
        <v>810142.81882729987</v>
      </c>
      <c r="H14" s="41">
        <v>36636</v>
      </c>
      <c r="I14" s="41">
        <v>336751.77884831082</v>
      </c>
      <c r="J14" s="41">
        <v>36636</v>
      </c>
      <c r="K14" s="41">
        <v>0</v>
      </c>
      <c r="L14" s="41">
        <v>0</v>
      </c>
    </row>
    <row r="15" spans="1:12" s="116" customFormat="1" ht="14.25" customHeight="1">
      <c r="A15" s="113">
        <f t="shared" si="0"/>
        <v>16</v>
      </c>
      <c r="B15" s="116" t="s">
        <v>154</v>
      </c>
      <c r="C15" s="41">
        <f>SUM(D15:L15)</f>
        <v>3998877844</v>
      </c>
      <c r="D15" s="41">
        <v>1601807791</v>
      </c>
      <c r="E15" s="41">
        <v>537395792</v>
      </c>
      <c r="F15" s="41">
        <v>860704392.99999988</v>
      </c>
      <c r="G15" s="41">
        <v>358354770</v>
      </c>
      <c r="H15" s="41">
        <v>473928141</v>
      </c>
      <c r="I15" s="41">
        <v>153555066</v>
      </c>
      <c r="J15" s="41">
        <v>13131891.000000002</v>
      </c>
      <c r="K15" s="41">
        <v>0</v>
      </c>
      <c r="L15" s="41">
        <v>0</v>
      </c>
    </row>
    <row r="16" spans="1:12" s="116" customFormat="1" ht="14.25" customHeight="1">
      <c r="A16" s="113">
        <f t="shared" si="0"/>
        <v>17</v>
      </c>
      <c r="B16" s="116" t="s">
        <v>155</v>
      </c>
      <c r="C16" s="41">
        <f>SUM(D16:L16)</f>
        <v>132377.50883838322</v>
      </c>
      <c r="D16" s="41">
        <v>104296.97777777778</v>
      </c>
      <c r="E16" s="41">
        <v>18646.79166666606</v>
      </c>
      <c r="F16" s="41">
        <v>1044.4944444444434</v>
      </c>
      <c r="G16" s="41">
        <v>57.91161616161623</v>
      </c>
      <c r="H16" s="41">
        <v>1</v>
      </c>
      <c r="I16" s="41">
        <v>5260</v>
      </c>
      <c r="J16" s="41">
        <v>3070.3333333333339</v>
      </c>
      <c r="K16" s="41">
        <v>0</v>
      </c>
      <c r="L16" s="41">
        <v>0</v>
      </c>
    </row>
    <row r="17" spans="1:12" s="116" customFormat="1" ht="14.25" customHeight="1">
      <c r="A17" s="113">
        <f t="shared" si="0"/>
        <v>18</v>
      </c>
      <c r="B17" s="117"/>
      <c r="C17" s="118"/>
      <c r="D17" s="118"/>
      <c r="E17" s="118"/>
      <c r="F17" s="118"/>
      <c r="G17" s="118"/>
      <c r="H17" s="118"/>
      <c r="I17" s="119"/>
      <c r="J17" s="118"/>
      <c r="K17" s="41">
        <v>0</v>
      </c>
      <c r="L17" s="41">
        <v>0</v>
      </c>
    </row>
    <row r="18" spans="1:12" s="116" customFormat="1" ht="14.25" customHeight="1">
      <c r="A18" s="113">
        <f t="shared" si="0"/>
        <v>19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 s="116" customFormat="1" ht="14.25" customHeight="1">
      <c r="A19" s="113">
        <f t="shared" si="0"/>
        <v>20</v>
      </c>
      <c r="B19" s="120" t="s">
        <v>156</v>
      </c>
      <c r="C19" s="44">
        <f t="shared" ref="C19:J19" si="1">+C20/$C20</f>
        <v>1</v>
      </c>
      <c r="D19" s="44">
        <f t="shared" si="1"/>
        <v>0.45902146093423724</v>
      </c>
      <c r="E19" s="44">
        <f t="shared" si="1"/>
        <v>0.13645603837234646</v>
      </c>
      <c r="F19" s="44">
        <f t="shared" si="1"/>
        <v>0.19768318776261723</v>
      </c>
      <c r="G19" s="44">
        <f t="shared" si="1"/>
        <v>7.7321749251482372E-2</v>
      </c>
      <c r="H19" s="44">
        <f>+H20/$C20</f>
        <v>8.8339930103288694E-2</v>
      </c>
      <c r="I19" s="44">
        <f t="shared" si="1"/>
        <v>3.6543547424032465E-2</v>
      </c>
      <c r="J19" s="44">
        <f t="shared" si="1"/>
        <v>4.6340861519953936E-3</v>
      </c>
      <c r="K19" s="44">
        <f>+K20/$C20</f>
        <v>0</v>
      </c>
      <c r="L19" s="44">
        <f>+L20/$C20</f>
        <v>0</v>
      </c>
    </row>
    <row r="20" spans="1:12" s="116" customFormat="1" ht="14.25" customHeight="1">
      <c r="A20" s="113">
        <f t="shared" si="0"/>
        <v>21</v>
      </c>
      <c r="B20" s="116" t="s">
        <v>157</v>
      </c>
      <c r="C20" s="41">
        <f t="shared" ref="C20:J20" si="2">C98+C104+C32+C38+C50+C56+C68+C74+C80+C86+C92</f>
        <v>303227595.86437178</v>
      </c>
      <c r="D20" s="41">
        <f t="shared" si="2"/>
        <v>139187974.04924041</v>
      </c>
      <c r="E20" s="41">
        <f t="shared" si="2"/>
        <v>41377236.456823081</v>
      </c>
      <c r="F20" s="41">
        <f t="shared" si="2"/>
        <v>59942997.76806362</v>
      </c>
      <c r="G20" s="41">
        <f t="shared" si="2"/>
        <v>23446088.133554786</v>
      </c>
      <c r="H20" s="41">
        <f>H98+H104+H32+H38+H50+H56+H68+H74+H80+H86+H92</f>
        <v>26787104.624046873</v>
      </c>
      <c r="I20" s="41">
        <f t="shared" si="2"/>
        <v>11081012.02974502</v>
      </c>
      <c r="J20" s="41">
        <f t="shared" si="2"/>
        <v>1405182.8028979409</v>
      </c>
      <c r="K20" s="41">
        <v>0</v>
      </c>
      <c r="L20" s="41">
        <v>0</v>
      </c>
    </row>
    <row r="21" spans="1:12" s="116" customFormat="1" ht="14.25" customHeight="1">
      <c r="A21" s="113">
        <f t="shared" si="0"/>
        <v>22</v>
      </c>
      <c r="B21" s="116" t="s">
        <v>153</v>
      </c>
      <c r="C21" s="121">
        <f t="shared" ref="C21:J21" si="3">C20/C$14</f>
        <v>15.872378071022853</v>
      </c>
      <c r="D21" s="121">
        <f t="shared" si="3"/>
        <v>10.678823617863536</v>
      </c>
      <c r="E21" s="121">
        <f t="shared" si="3"/>
        <v>16.37532896987323</v>
      </c>
      <c r="F21" s="121">
        <f t="shared" si="3"/>
        <v>25.802813279000119</v>
      </c>
      <c r="G21" s="121">
        <f t="shared" si="3"/>
        <v>28.940685010938605</v>
      </c>
      <c r="H21" s="121">
        <f>H20/H$14</f>
        <v>731.16892193598846</v>
      </c>
      <c r="I21" s="121">
        <f t="shared" si="3"/>
        <v>32.905578309465859</v>
      </c>
      <c r="J21" s="121">
        <f t="shared" si="3"/>
        <v>38.355246285018588</v>
      </c>
      <c r="K21" s="121">
        <v>0</v>
      </c>
      <c r="L21" s="121">
        <v>0</v>
      </c>
    </row>
    <row r="22" spans="1:12" s="116" customFormat="1" ht="14.25" customHeight="1">
      <c r="A22" s="113">
        <f t="shared" si="0"/>
        <v>23</v>
      </c>
      <c r="B22" s="116" t="s">
        <v>158</v>
      </c>
      <c r="C22" s="122">
        <f t="shared" ref="C22:J22" si="4">C20/C$15</f>
        <v>7.5828171725560667E-2</v>
      </c>
      <c r="D22" s="122">
        <f t="shared" si="4"/>
        <v>8.6894304567182876E-2</v>
      </c>
      <c r="E22" s="122">
        <f t="shared" si="4"/>
        <v>7.6995832629860039E-2</v>
      </c>
      <c r="F22" s="122">
        <f t="shared" si="4"/>
        <v>6.9644117371274558E-2</v>
      </c>
      <c r="G22" s="122">
        <f t="shared" si="4"/>
        <v>6.5427029570597831E-2</v>
      </c>
      <c r="H22" s="122">
        <f>H20/H$15</f>
        <v>5.652144767669931E-2</v>
      </c>
      <c r="I22" s="122">
        <f t="shared" si="4"/>
        <v>7.2163115932267707E-2</v>
      </c>
      <c r="J22" s="122">
        <f t="shared" si="4"/>
        <v>0.10700536601300914</v>
      </c>
      <c r="K22" s="122">
        <v>0</v>
      </c>
      <c r="L22" s="122">
        <v>0</v>
      </c>
    </row>
    <row r="23" spans="1:12" s="116" customFormat="1" ht="14.25" customHeight="1">
      <c r="A23" s="113">
        <f t="shared" si="0"/>
        <v>24</v>
      </c>
      <c r="B23" s="116" t="s">
        <v>159</v>
      </c>
      <c r="C23" s="121">
        <f t="shared" ref="C23:J23" si="5">C20/C$16</f>
        <v>2290.6277548595936</v>
      </c>
      <c r="D23" s="121">
        <f t="shared" si="5"/>
        <v>1334.5350652998188</v>
      </c>
      <c r="E23" s="121">
        <f t="shared" si="5"/>
        <v>2219.000308283119</v>
      </c>
      <c r="F23" s="121">
        <f t="shared" si="5"/>
        <v>57389.4845366523</v>
      </c>
      <c r="G23" s="121">
        <f t="shared" si="5"/>
        <v>404859.84829231608</v>
      </c>
      <c r="H23" s="121">
        <f>H20/H$16</f>
        <v>26787104.624046873</v>
      </c>
      <c r="I23" s="121">
        <f t="shared" si="5"/>
        <v>2106.6562794192055</v>
      </c>
      <c r="J23" s="121">
        <f t="shared" si="5"/>
        <v>457.66457590856822</v>
      </c>
      <c r="K23" s="121">
        <v>0</v>
      </c>
      <c r="L23" s="121">
        <v>0</v>
      </c>
    </row>
    <row r="24" spans="1:12" s="116" customFormat="1" ht="14.25" customHeight="1">
      <c r="A24" s="113">
        <f t="shared" si="0"/>
        <v>25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s="116" customFormat="1" ht="14.25" customHeight="1">
      <c r="A25" s="113">
        <f t="shared" si="0"/>
        <v>26</v>
      </c>
      <c r="B25" s="120" t="s">
        <v>160</v>
      </c>
      <c r="C25" s="44">
        <f t="shared" ref="C25:L25" si="6">+C26/$C26</f>
        <v>1</v>
      </c>
      <c r="D25" s="44">
        <f t="shared" si="6"/>
        <v>0.42392505708563377</v>
      </c>
      <c r="E25" s="44">
        <f t="shared" si="6"/>
        <v>0.13497978080488271</v>
      </c>
      <c r="F25" s="44">
        <f t="shared" si="6"/>
        <v>0.214025252637665</v>
      </c>
      <c r="G25" s="44">
        <f t="shared" si="6"/>
        <v>8.4566026010466949E-2</v>
      </c>
      <c r="H25" s="44">
        <f>+H26/$C26</f>
        <v>0.10449372019698626</v>
      </c>
      <c r="I25" s="44">
        <f t="shared" si="6"/>
        <v>3.5624897864822709E-2</v>
      </c>
      <c r="J25" s="44">
        <f t="shared" si="6"/>
        <v>2.3852653995423551E-3</v>
      </c>
      <c r="K25" s="44">
        <f t="shared" si="6"/>
        <v>0</v>
      </c>
      <c r="L25" s="44">
        <f t="shared" si="6"/>
        <v>0</v>
      </c>
    </row>
    <row r="26" spans="1:12" s="116" customFormat="1" ht="14.25" customHeight="1">
      <c r="A26" s="113">
        <f t="shared" si="0"/>
        <v>27</v>
      </c>
      <c r="B26" s="116" t="s">
        <v>157</v>
      </c>
      <c r="C26" s="41">
        <f t="shared" ref="C26:J26" si="7">+C32+C38</f>
        <v>199313056.09148511</v>
      </c>
      <c r="D26" s="41">
        <f t="shared" si="7"/>
        <v>84493798.681494951</v>
      </c>
      <c r="E26" s="41">
        <f t="shared" si="7"/>
        <v>26903232.622779954</v>
      </c>
      <c r="F26" s="41">
        <f t="shared" si="7"/>
        <v>42658027.183965199</v>
      </c>
      <c r="G26" s="41">
        <f t="shared" si="7"/>
        <v>16855113.085658189</v>
      </c>
      <c r="H26" s="41">
        <f>+H32+H38</f>
        <v>20826962.714829873</v>
      </c>
      <c r="I26" s="41">
        <f t="shared" si="7"/>
        <v>7100507.2663848372</v>
      </c>
      <c r="J26" s="41">
        <f t="shared" si="7"/>
        <v>475414.53637206403</v>
      </c>
      <c r="K26" s="41">
        <v>0</v>
      </c>
      <c r="L26" s="41">
        <v>0</v>
      </c>
    </row>
    <row r="27" spans="1:12" s="116" customFormat="1" ht="14.25" customHeight="1">
      <c r="A27" s="113">
        <f t="shared" si="0"/>
        <v>28</v>
      </c>
      <c r="B27" s="116" t="s">
        <v>153</v>
      </c>
      <c r="C27" s="121">
        <f t="shared" ref="C27:J27" si="8">C26/C$14</f>
        <v>10.432995624151717</v>
      </c>
      <c r="D27" s="121">
        <f t="shared" si="8"/>
        <v>6.4825598553776729</v>
      </c>
      <c r="E27" s="121">
        <f t="shared" si="8"/>
        <v>10.647141333635414</v>
      </c>
      <c r="F27" s="121">
        <f t="shared" si="8"/>
        <v>18.362396797992538</v>
      </c>
      <c r="G27" s="121">
        <f t="shared" si="8"/>
        <v>20.805113239238914</v>
      </c>
      <c r="H27" s="121">
        <f>H26/H$14</f>
        <v>568.48353299568385</v>
      </c>
      <c r="I27" s="121">
        <f t="shared" si="8"/>
        <v>21.085285104264429</v>
      </c>
      <c r="J27" s="121">
        <f t="shared" si="8"/>
        <v>12.976704235507807</v>
      </c>
      <c r="K27" s="121">
        <v>0</v>
      </c>
      <c r="L27" s="121">
        <v>0</v>
      </c>
    </row>
    <row r="28" spans="1:12" s="116" customFormat="1" ht="14.25" customHeight="1">
      <c r="A28" s="113">
        <f t="shared" si="0"/>
        <v>29</v>
      </c>
      <c r="B28" s="116" t="s">
        <v>158</v>
      </c>
      <c r="C28" s="122">
        <f t="shared" ref="C28:J28" si="9">C26/C$15</f>
        <v>4.9842246716923E-2</v>
      </c>
      <c r="D28" s="122">
        <f t="shared" si="9"/>
        <v>5.2749024668400396E-2</v>
      </c>
      <c r="E28" s="122">
        <f t="shared" si="9"/>
        <v>5.0062231642446421E-2</v>
      </c>
      <c r="F28" s="122">
        <f t="shared" si="9"/>
        <v>4.9561763052329635E-2</v>
      </c>
      <c r="G28" s="122">
        <f t="shared" si="9"/>
        <v>4.703471112065339E-2</v>
      </c>
      <c r="H28" s="122">
        <f>H26/H$15</f>
        <v>4.3945402083287288E-2</v>
      </c>
      <c r="I28" s="122">
        <f t="shared" si="9"/>
        <v>4.6240788085655453E-2</v>
      </c>
      <c r="J28" s="122">
        <f t="shared" si="9"/>
        <v>3.620305227724354E-2</v>
      </c>
      <c r="K28" s="122">
        <v>0</v>
      </c>
      <c r="L28" s="122">
        <v>0</v>
      </c>
    </row>
    <row r="29" spans="1:12" s="116" customFormat="1" ht="14.25" customHeight="1">
      <c r="A29" s="113">
        <f t="shared" si="0"/>
        <v>30</v>
      </c>
      <c r="B29" s="116" t="s">
        <v>159</v>
      </c>
      <c r="C29" s="121">
        <f t="shared" ref="C29:J29" si="10">C26/C$16</f>
        <v>1505.6413875775681</v>
      </c>
      <c r="D29" s="121">
        <f t="shared" si="10"/>
        <v>810.12700925546642</v>
      </c>
      <c r="E29" s="121">
        <f t="shared" si="10"/>
        <v>1442.7807798632471</v>
      </c>
      <c r="F29" s="121">
        <f t="shared" si="10"/>
        <v>40840.836838203191</v>
      </c>
      <c r="G29" s="121">
        <f t="shared" si="10"/>
        <v>291048.91562031285</v>
      </c>
      <c r="H29" s="121">
        <f>H26/H$16</f>
        <v>20826962.714829873</v>
      </c>
      <c r="I29" s="121">
        <f t="shared" si="10"/>
        <v>1349.9063244077638</v>
      </c>
      <c r="J29" s="121">
        <f t="shared" si="10"/>
        <v>154.84134286355356</v>
      </c>
      <c r="K29" s="121">
        <v>0</v>
      </c>
      <c r="L29" s="121">
        <v>0</v>
      </c>
    </row>
    <row r="30" spans="1:12" s="116" customFormat="1" ht="14.25" customHeight="1">
      <c r="A30" s="113">
        <f t="shared" si="0"/>
        <v>31</v>
      </c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s="116" customFormat="1" ht="14.25" customHeight="1">
      <c r="A31" s="113">
        <f t="shared" si="0"/>
        <v>32</v>
      </c>
      <c r="B31" s="120" t="s">
        <v>161</v>
      </c>
      <c r="C31" s="44">
        <f t="shared" ref="C31:L31" si="11">+C32/$C32</f>
        <v>1</v>
      </c>
      <c r="D31" s="44">
        <f t="shared" si="11"/>
        <v>0.43716905783916382</v>
      </c>
      <c r="E31" s="44">
        <f t="shared" si="11"/>
        <v>0.13505251795279358</v>
      </c>
      <c r="F31" s="44">
        <f t="shared" si="11"/>
        <v>0.21282531196071394</v>
      </c>
      <c r="G31" s="44">
        <f t="shared" si="11"/>
        <v>8.1587546180397943E-2</v>
      </c>
      <c r="H31" s="44">
        <f>+H32/$C32</f>
        <v>9.7615095961095771E-2</v>
      </c>
      <c r="I31" s="44">
        <f t="shared" si="11"/>
        <v>3.3894848207903963E-2</v>
      </c>
      <c r="J31" s="44">
        <f t="shared" si="11"/>
        <v>1.8556218979306515E-3</v>
      </c>
      <c r="K31" s="44">
        <f t="shared" si="11"/>
        <v>0</v>
      </c>
      <c r="L31" s="44">
        <f t="shared" si="11"/>
        <v>0</v>
      </c>
    </row>
    <row r="32" spans="1:12" s="116" customFormat="1" ht="14.25" customHeight="1">
      <c r="A32" s="113">
        <f t="shared" si="0"/>
        <v>33</v>
      </c>
      <c r="B32" s="116" t="s">
        <v>157</v>
      </c>
      <c r="C32" s="41">
        <v>75738961.314764351</v>
      </c>
      <c r="D32" s="41">
        <v>33110730.359692406</v>
      </c>
      <c r="E32" s="41">
        <v>10228737.432688151</v>
      </c>
      <c r="F32" s="41">
        <v>16119168.069395168</v>
      </c>
      <c r="G32" s="41">
        <v>6179356.0039237095</v>
      </c>
      <c r="H32" s="41">
        <v>7393265.9767344426</v>
      </c>
      <c r="I32" s="41">
        <v>2567160.5971882483</v>
      </c>
      <c r="J32" s="41">
        <v>140542.87514219922</v>
      </c>
      <c r="K32" s="41">
        <v>0</v>
      </c>
      <c r="L32" s="41">
        <v>0</v>
      </c>
    </row>
    <row r="33" spans="1:12" s="116" customFormat="1" ht="14.25" customHeight="1">
      <c r="A33" s="113">
        <f t="shared" si="0"/>
        <v>34</v>
      </c>
      <c r="B33" s="116" t="s">
        <v>153</v>
      </c>
      <c r="C33" s="121">
        <f t="shared" ref="C33:J33" si="12">C32/C$14</f>
        <v>3.964538337177653</v>
      </c>
      <c r="D33" s="121">
        <f t="shared" si="12"/>
        <v>2.5403318913508111</v>
      </c>
      <c r="E33" s="121">
        <f t="shared" si="12"/>
        <v>4.0480939460881888</v>
      </c>
      <c r="F33" s="121">
        <f t="shared" si="12"/>
        <v>6.9385899837164606</v>
      </c>
      <c r="G33" s="121">
        <f t="shared" si="12"/>
        <v>7.6274896972714856</v>
      </c>
      <c r="H33" s="121">
        <f>H32/H$14</f>
        <v>201.80330758637521</v>
      </c>
      <c r="I33" s="121">
        <f t="shared" si="12"/>
        <v>7.6233022612914567</v>
      </c>
      <c r="J33" s="121">
        <f t="shared" si="12"/>
        <v>3.8361959586799657</v>
      </c>
      <c r="K33" s="121">
        <v>0</v>
      </c>
      <c r="L33" s="121">
        <v>0</v>
      </c>
    </row>
    <row r="34" spans="1:12" s="116" customFormat="1" ht="14.25" customHeight="1">
      <c r="A34" s="113">
        <f t="shared" si="0"/>
        <v>35</v>
      </c>
      <c r="B34" s="116" t="s">
        <v>158</v>
      </c>
      <c r="C34" s="122">
        <f t="shared" ref="C34:J34" si="13">C32/C$15</f>
        <v>1.8940053752430741E-2</v>
      </c>
      <c r="D34" s="122">
        <f t="shared" si="13"/>
        <v>2.0670851113179785E-2</v>
      </c>
      <c r="E34" s="122">
        <f t="shared" si="13"/>
        <v>1.9033899380976452E-2</v>
      </c>
      <c r="F34" s="122">
        <f t="shared" si="13"/>
        <v>1.8727879397956285E-2</v>
      </c>
      <c r="G34" s="122">
        <f t="shared" si="13"/>
        <v>1.7243682856303851E-2</v>
      </c>
      <c r="H34" s="122">
        <f>H32/H$15</f>
        <v>1.5599972521434304E-2</v>
      </c>
      <c r="I34" s="122">
        <f t="shared" si="13"/>
        <v>1.671817585743637E-2</v>
      </c>
      <c r="J34" s="122">
        <f t="shared" si="13"/>
        <v>1.0702409511486138E-2</v>
      </c>
      <c r="K34" s="122">
        <v>0</v>
      </c>
      <c r="L34" s="122">
        <v>0</v>
      </c>
    </row>
    <row r="35" spans="1:12" s="116" customFormat="1" ht="14.25" customHeight="1">
      <c r="A35" s="113">
        <f t="shared" si="0"/>
        <v>36</v>
      </c>
      <c r="B35" s="116" t="s">
        <v>159</v>
      </c>
      <c r="C35" s="121">
        <f t="shared" ref="C35:J35" si="14">C32/C$16</f>
        <v>572.14372727947602</v>
      </c>
      <c r="D35" s="121">
        <f t="shared" si="14"/>
        <v>317.46586588769981</v>
      </c>
      <c r="E35" s="121">
        <f t="shared" si="14"/>
        <v>548.55213784436467</v>
      </c>
      <c r="F35" s="121">
        <f t="shared" si="14"/>
        <v>15432.507233649098</v>
      </c>
      <c r="G35" s="121">
        <f t="shared" si="14"/>
        <v>106703.22145178502</v>
      </c>
      <c r="H35" s="121">
        <f>H32/H$16</f>
        <v>7393265.9767344426</v>
      </c>
      <c r="I35" s="121">
        <f t="shared" si="14"/>
        <v>488.05334547305102</v>
      </c>
      <c r="J35" s="121">
        <f t="shared" si="14"/>
        <v>45.774468073672523</v>
      </c>
      <c r="K35" s="121">
        <v>0</v>
      </c>
      <c r="L35" s="121">
        <v>0</v>
      </c>
    </row>
    <row r="36" spans="1:12" s="116" customFormat="1" ht="14.25" customHeight="1">
      <c r="A36" s="113">
        <f t="shared" si="0"/>
        <v>37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</row>
    <row r="37" spans="1:12" s="116" customFormat="1" ht="14.25" customHeight="1">
      <c r="A37" s="113">
        <f t="shared" si="0"/>
        <v>38</v>
      </c>
      <c r="B37" s="120" t="s">
        <v>162</v>
      </c>
      <c r="C37" s="44">
        <f t="shared" ref="C37:L37" si="15">+C38/$C38</f>
        <v>1</v>
      </c>
      <c r="D37" s="44">
        <f t="shared" si="15"/>
        <v>0.41580776630121208</v>
      </c>
      <c r="E37" s="44">
        <f t="shared" si="15"/>
        <v>0.1349351999722922</v>
      </c>
      <c r="F37" s="44">
        <f t="shared" si="15"/>
        <v>0.21476070014934467</v>
      </c>
      <c r="G37" s="44">
        <f t="shared" si="15"/>
        <v>8.6391545906315703E-2</v>
      </c>
      <c r="H37" s="44">
        <f>+H38/$C38</f>
        <v>0.10870965118027398</v>
      </c>
      <c r="I37" s="44">
        <f t="shared" si="15"/>
        <v>3.6685250880353557E-2</v>
      </c>
      <c r="J37" s="44">
        <f t="shared" si="15"/>
        <v>2.7098856102075923E-3</v>
      </c>
      <c r="K37" s="44">
        <f t="shared" si="15"/>
        <v>0</v>
      </c>
      <c r="L37" s="44">
        <f t="shared" si="15"/>
        <v>0</v>
      </c>
    </row>
    <row r="38" spans="1:12" s="116" customFormat="1" ht="14.25" customHeight="1">
      <c r="A38" s="113">
        <f t="shared" si="0"/>
        <v>39</v>
      </c>
      <c r="B38" s="116" t="s">
        <v>157</v>
      </c>
      <c r="C38" s="41">
        <v>123574094.77672076</v>
      </c>
      <c r="D38" s="41">
        <v>51383068.321802542</v>
      </c>
      <c r="E38" s="41">
        <v>16674495.190091804</v>
      </c>
      <c r="F38" s="41">
        <v>26538859.114570029</v>
      </c>
      <c r="G38" s="41">
        <v>10675757.081734478</v>
      </c>
      <c r="H38" s="41">
        <v>13433696.738095431</v>
      </c>
      <c r="I38" s="41">
        <v>4533346.6691965889</v>
      </c>
      <c r="J38" s="41">
        <v>334871.66122986481</v>
      </c>
      <c r="K38" s="41">
        <v>0</v>
      </c>
      <c r="L38" s="41">
        <v>0</v>
      </c>
    </row>
    <row r="39" spans="1:12" s="116" customFormat="1" ht="14.25" customHeight="1">
      <c r="A39" s="113">
        <f t="shared" si="0"/>
        <v>40</v>
      </c>
      <c r="B39" s="116" t="s">
        <v>153</v>
      </c>
      <c r="C39" s="121">
        <f t="shared" ref="C39:J39" si="16">C38/C$14</f>
        <v>6.468457286974064</v>
      </c>
      <c r="D39" s="121">
        <f t="shared" si="16"/>
        <v>3.9422279640268618</v>
      </c>
      <c r="E39" s="121">
        <f t="shared" si="16"/>
        <v>6.5990473875472251</v>
      </c>
      <c r="F39" s="121">
        <f t="shared" si="16"/>
        <v>11.423806814276078</v>
      </c>
      <c r="G39" s="121">
        <f t="shared" si="16"/>
        <v>13.177623541967426</v>
      </c>
      <c r="H39" s="121">
        <f>H38/H$14</f>
        <v>366.6802254093086</v>
      </c>
      <c r="I39" s="121">
        <f t="shared" si="16"/>
        <v>13.461982842972972</v>
      </c>
      <c r="J39" s="121">
        <f t="shared" si="16"/>
        <v>9.1405082768278412</v>
      </c>
      <c r="K39" s="121">
        <v>0</v>
      </c>
      <c r="L39" s="121">
        <v>0</v>
      </c>
    </row>
    <row r="40" spans="1:12" s="116" customFormat="1" ht="14.25" customHeight="1">
      <c r="A40" s="113">
        <f t="shared" si="0"/>
        <v>41</v>
      </c>
      <c r="B40" s="116" t="s">
        <v>158</v>
      </c>
      <c r="C40" s="122">
        <f t="shared" ref="C40:J40" si="17">C38/C$15</f>
        <v>3.0902192964492255E-2</v>
      </c>
      <c r="D40" s="122">
        <f t="shared" si="17"/>
        <v>3.2078173555220607E-2</v>
      </c>
      <c r="E40" s="122">
        <f t="shared" si="17"/>
        <v>3.1028332261469966E-2</v>
      </c>
      <c r="F40" s="122">
        <f t="shared" si="17"/>
        <v>3.0833883654373347E-2</v>
      </c>
      <c r="G40" s="122">
        <f t="shared" si="17"/>
        <v>2.9791028264349539E-2</v>
      </c>
      <c r="H40" s="122">
        <f>H38/H$15</f>
        <v>2.8345429561852986E-2</v>
      </c>
      <c r="I40" s="122">
        <f t="shared" si="17"/>
        <v>2.9522612228219086E-2</v>
      </c>
      <c r="J40" s="122">
        <f t="shared" si="17"/>
        <v>2.5500642765757402E-2</v>
      </c>
      <c r="K40" s="122">
        <v>0</v>
      </c>
      <c r="L40" s="122">
        <v>0</v>
      </c>
    </row>
    <row r="41" spans="1:12" s="116" customFormat="1" ht="14.25" customHeight="1">
      <c r="A41" s="113">
        <f t="shared" si="0"/>
        <v>42</v>
      </c>
      <c r="B41" s="116" t="s">
        <v>159</v>
      </c>
      <c r="C41" s="121">
        <f t="shared" ref="C41:J41" si="18">C38/C$16</f>
        <v>933.49766029809223</v>
      </c>
      <c r="D41" s="121">
        <f t="shared" si="18"/>
        <v>492.66114336776656</v>
      </c>
      <c r="E41" s="121">
        <f t="shared" si="18"/>
        <v>894.2286420188824</v>
      </c>
      <c r="F41" s="121">
        <f t="shared" si="18"/>
        <v>25408.329604554092</v>
      </c>
      <c r="G41" s="121">
        <f t="shared" si="18"/>
        <v>184345.69416852781</v>
      </c>
      <c r="H41" s="121">
        <f>H38/H$16</f>
        <v>13433696.738095431</v>
      </c>
      <c r="I41" s="121">
        <f t="shared" si="18"/>
        <v>861.85297893471272</v>
      </c>
      <c r="J41" s="121">
        <f t="shared" si="18"/>
        <v>109.06687478988104</v>
      </c>
      <c r="K41" s="121">
        <v>0</v>
      </c>
      <c r="L41" s="121">
        <v>0</v>
      </c>
    </row>
    <row r="42" spans="1:12" s="116" customFormat="1" ht="14.25" customHeight="1">
      <c r="A42" s="113">
        <f t="shared" si="0"/>
        <v>43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</row>
    <row r="43" spans="1:12" s="116" customFormat="1" ht="14.25" customHeight="1">
      <c r="A43" s="113">
        <f t="shared" si="0"/>
        <v>44</v>
      </c>
      <c r="B43" s="120" t="s">
        <v>163</v>
      </c>
      <c r="C43" s="44">
        <f t="shared" ref="C43:L43" si="19">+C44/$C44</f>
        <v>1</v>
      </c>
      <c r="D43" s="44">
        <f t="shared" si="19"/>
        <v>0.42424408707402689</v>
      </c>
      <c r="E43" s="44">
        <f t="shared" si="19"/>
        <v>0.13506323479027563</v>
      </c>
      <c r="F43" s="44">
        <f t="shared" si="19"/>
        <v>0.21385454719674574</v>
      </c>
      <c r="G43" s="44">
        <f t="shared" si="19"/>
        <v>8.4478351640218663E-2</v>
      </c>
      <c r="H43" s="44">
        <f>+H44/$C44</f>
        <v>0.10430445801083836</v>
      </c>
      <c r="I43" s="44">
        <f t="shared" si="19"/>
        <v>3.5644673787409424E-2</v>
      </c>
      <c r="J43" s="44">
        <f t="shared" si="19"/>
        <v>2.4106475004853065E-3</v>
      </c>
      <c r="K43" s="44">
        <f t="shared" si="19"/>
        <v>0</v>
      </c>
      <c r="L43" s="44">
        <f t="shared" si="19"/>
        <v>0</v>
      </c>
    </row>
    <row r="44" spans="1:12" s="116" customFormat="1" ht="14.25" customHeight="1">
      <c r="A44" s="113">
        <f t="shared" si="0"/>
        <v>45</v>
      </c>
      <c r="B44" s="116" t="s">
        <v>157</v>
      </c>
      <c r="C44" s="41">
        <f t="shared" ref="C44:J44" si="20">+C50+C56</f>
        <v>47908603.858454742</v>
      </c>
      <c r="D44" s="41">
        <f t="shared" si="20"/>
        <v>20324941.906921335</v>
      </c>
      <c r="E44" s="41">
        <f t="shared" si="20"/>
        <v>6470691.0114087779</v>
      </c>
      <c r="F44" s="41">
        <f t="shared" si="20"/>
        <v>10245472.784978105</v>
      </c>
      <c r="G44" s="41">
        <f t="shared" si="20"/>
        <v>4047239.8833464766</v>
      </c>
      <c r="H44" s="41">
        <f>+H50+H56</f>
        <v>4997080.959512081</v>
      </c>
      <c r="I44" s="41">
        <f t="shared" si="20"/>
        <v>1707686.5561448438</v>
      </c>
      <c r="J44" s="41">
        <f t="shared" si="20"/>
        <v>115490.75614312463</v>
      </c>
      <c r="K44" s="41">
        <v>0</v>
      </c>
      <c r="L44" s="41">
        <v>0</v>
      </c>
    </row>
    <row r="45" spans="1:12" s="116" customFormat="1" ht="14.25" customHeight="1">
      <c r="A45" s="113">
        <f t="shared" si="0"/>
        <v>46</v>
      </c>
      <c r="B45" s="116" t="s">
        <v>153</v>
      </c>
      <c r="C45" s="121">
        <f t="shared" ref="C45:J45" si="21">C44/C$14</f>
        <v>2.507764740635221</v>
      </c>
      <c r="D45" s="121">
        <f t="shared" si="21"/>
        <v>1.5593765995225388</v>
      </c>
      <c r="E45" s="121">
        <f t="shared" si="21"/>
        <v>2.560820950060037</v>
      </c>
      <c r="F45" s="121">
        <f t="shared" si="21"/>
        <v>4.4102235635387919</v>
      </c>
      <c r="G45" s="121">
        <f t="shared" si="21"/>
        <v>4.9957116070039946</v>
      </c>
      <c r="H45" s="121">
        <f>H44/H$14</f>
        <v>136.39810458325366</v>
      </c>
      <c r="I45" s="121">
        <f t="shared" si="21"/>
        <v>5.0710542999509078</v>
      </c>
      <c r="J45" s="121">
        <f t="shared" si="21"/>
        <v>3.1523844345213621</v>
      </c>
      <c r="K45" s="121">
        <v>0</v>
      </c>
      <c r="L45" s="121">
        <v>0</v>
      </c>
    </row>
    <row r="46" spans="1:12" s="116" customFormat="1" ht="14.25" customHeight="1">
      <c r="A46" s="113">
        <f t="shared" si="0"/>
        <v>47</v>
      </c>
      <c r="B46" s="116" t="s">
        <v>158</v>
      </c>
      <c r="C46" s="122">
        <f t="shared" ref="C46:J46" si="22">C44/C$15</f>
        <v>1.1980511965459963E-2</v>
      </c>
      <c r="D46" s="122">
        <f t="shared" si="22"/>
        <v>1.2688752059466873E-2</v>
      </c>
      <c r="E46" s="122">
        <f t="shared" si="22"/>
        <v>1.2040829324932225E-2</v>
      </c>
      <c r="F46" s="122">
        <f t="shared" si="22"/>
        <v>1.1903590673294153E-2</v>
      </c>
      <c r="G46" s="122">
        <f t="shared" si="22"/>
        <v>1.1293947289571383E-2</v>
      </c>
      <c r="H46" s="122">
        <f>H44/H$15</f>
        <v>1.0543963371679338E-2</v>
      </c>
      <c r="I46" s="122">
        <f t="shared" si="22"/>
        <v>1.1121004344753067E-2</v>
      </c>
      <c r="J46" s="122">
        <f t="shared" si="22"/>
        <v>8.7946782487856937E-3</v>
      </c>
      <c r="K46" s="122">
        <v>0</v>
      </c>
      <c r="L46" s="122">
        <v>0</v>
      </c>
    </row>
    <row r="47" spans="1:12" s="116" customFormat="1" ht="14.25" customHeight="1">
      <c r="A47" s="113">
        <f t="shared" si="0"/>
        <v>48</v>
      </c>
      <c r="B47" s="116" t="s">
        <v>159</v>
      </c>
      <c r="C47" s="121">
        <f t="shared" ref="C47:J47" si="23">C44/C$16</f>
        <v>361.90893965941979</v>
      </c>
      <c r="D47" s="121">
        <f t="shared" si="23"/>
        <v>194.87565545980667</v>
      </c>
      <c r="E47" s="121">
        <f t="shared" si="23"/>
        <v>347.01363789976318</v>
      </c>
      <c r="F47" s="121">
        <f t="shared" si="23"/>
        <v>9809.025638645282</v>
      </c>
      <c r="G47" s="121">
        <f t="shared" si="23"/>
        <v>69886.495173121832</v>
      </c>
      <c r="H47" s="121">
        <f>H44/H$16</f>
        <v>4997080.959512081</v>
      </c>
      <c r="I47" s="121">
        <f t="shared" si="23"/>
        <v>324.65523881080679</v>
      </c>
      <c r="J47" s="121">
        <f t="shared" si="23"/>
        <v>37.615054655235461</v>
      </c>
      <c r="K47" s="121">
        <v>0</v>
      </c>
      <c r="L47" s="121">
        <v>0</v>
      </c>
    </row>
    <row r="48" spans="1:12" s="116" customFormat="1" ht="14.25" customHeight="1">
      <c r="A48" s="113">
        <f t="shared" si="0"/>
        <v>49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spans="1:12" s="116" customFormat="1" ht="14.25" customHeight="1">
      <c r="A49" s="113">
        <f t="shared" si="0"/>
        <v>50</v>
      </c>
      <c r="B49" s="120" t="s">
        <v>164</v>
      </c>
      <c r="C49" s="44">
        <f t="shared" ref="C49:L49" si="24">+C50/$C50</f>
        <v>1</v>
      </c>
      <c r="D49" s="44">
        <f t="shared" si="24"/>
        <v>0.43140371972270425</v>
      </c>
      <c r="E49" s="44">
        <f t="shared" si="24"/>
        <v>0.13510255608767968</v>
      </c>
      <c r="F49" s="44">
        <f t="shared" si="24"/>
        <v>0.21320586598651323</v>
      </c>
      <c r="G49" s="44">
        <f t="shared" si="24"/>
        <v>8.2868202121358342E-2</v>
      </c>
      <c r="H49" s="44">
        <f>+H50/$C50</f>
        <v>0.10058591226124346</v>
      </c>
      <c r="I49" s="44">
        <f t="shared" si="24"/>
        <v>3.4709418631059342E-2</v>
      </c>
      <c r="J49" s="44">
        <f t="shared" si="24"/>
        <v>2.1243251894416198E-3</v>
      </c>
      <c r="K49" s="44">
        <f t="shared" si="24"/>
        <v>0</v>
      </c>
      <c r="L49" s="44">
        <f t="shared" si="24"/>
        <v>0</v>
      </c>
    </row>
    <row r="50" spans="1:12" s="116" customFormat="1" ht="14.25" customHeight="1">
      <c r="A50" s="113">
        <f t="shared" si="0"/>
        <v>51</v>
      </c>
      <c r="B50" s="116" t="s">
        <v>157</v>
      </c>
      <c r="C50" s="41">
        <v>18205269.057189602</v>
      </c>
      <c r="D50" s="41">
        <v>7853820.7898242436</v>
      </c>
      <c r="E50" s="41">
        <v>2459578.3838902577</v>
      </c>
      <c r="F50" s="41">
        <v>3881470.1548555824</v>
      </c>
      <c r="G50" s="41">
        <v>1508637.9159048989</v>
      </c>
      <c r="H50" s="41">
        <v>1831193.5960788038</v>
      </c>
      <c r="I50" s="41">
        <v>631894.30499706499</v>
      </c>
      <c r="J50" s="41">
        <v>38673.91163874996</v>
      </c>
      <c r="K50" s="41">
        <v>0</v>
      </c>
      <c r="L50" s="41">
        <v>0</v>
      </c>
    </row>
    <row r="51" spans="1:12" s="116" customFormat="1" ht="14.25" customHeight="1">
      <c r="A51" s="113">
        <f t="shared" si="0"/>
        <v>52</v>
      </c>
      <c r="B51" s="116" t="s">
        <v>153</v>
      </c>
      <c r="C51" s="121">
        <f t="shared" ref="C51:J51" si="25">C50/C$14</f>
        <v>0.95295058003115962</v>
      </c>
      <c r="D51" s="121">
        <f t="shared" si="25"/>
        <v>0.6025633142068173</v>
      </c>
      <c r="E51" s="121">
        <f t="shared" si="25"/>
        <v>0.97339524367269736</v>
      </c>
      <c r="F51" s="121">
        <f t="shared" si="25"/>
        <v>1.6708014844581167</v>
      </c>
      <c r="G51" s="121">
        <f t="shared" si="25"/>
        <v>1.8621876054998383</v>
      </c>
      <c r="H51" s="121">
        <f>H50/H$14</f>
        <v>49.983447867638489</v>
      </c>
      <c r="I51" s="121">
        <f t="shared" si="25"/>
        <v>1.876439397464031</v>
      </c>
      <c r="J51" s="121">
        <f t="shared" si="25"/>
        <v>1.0556259318361709</v>
      </c>
      <c r="K51" s="121">
        <v>0</v>
      </c>
      <c r="L51" s="121">
        <v>0</v>
      </c>
    </row>
    <row r="52" spans="1:12" s="116" customFormat="1" ht="14.25" customHeight="1">
      <c r="A52" s="113">
        <f t="shared" si="0"/>
        <v>53</v>
      </c>
      <c r="B52" s="116" t="s">
        <v>158</v>
      </c>
      <c r="C52" s="122">
        <f t="shared" ref="C52:J52" si="26">C50/C$15</f>
        <v>4.5525944445902918E-3</v>
      </c>
      <c r="D52" s="122">
        <f t="shared" si="26"/>
        <v>4.9030981332168107E-3</v>
      </c>
      <c r="E52" s="122">
        <f t="shared" si="26"/>
        <v>4.5768471218141909E-3</v>
      </c>
      <c r="F52" s="122">
        <f t="shared" si="26"/>
        <v>4.5096437132459049E-3</v>
      </c>
      <c r="G52" s="122">
        <f t="shared" si="26"/>
        <v>4.2099004735025539E-3</v>
      </c>
      <c r="H52" s="122">
        <f>H50/H$15</f>
        <v>3.8638633954399507E-3</v>
      </c>
      <c r="I52" s="122">
        <f t="shared" si="26"/>
        <v>4.1150990420404949E-3</v>
      </c>
      <c r="J52" s="122">
        <f t="shared" si="26"/>
        <v>2.9450375150654202E-3</v>
      </c>
      <c r="K52" s="122">
        <v>0</v>
      </c>
      <c r="L52" s="122">
        <v>0</v>
      </c>
    </row>
    <row r="53" spans="1:12" s="116" customFormat="1" ht="14.25" customHeight="1">
      <c r="A53" s="113">
        <f t="shared" si="0"/>
        <v>54</v>
      </c>
      <c r="B53" s="116" t="s">
        <v>159</v>
      </c>
      <c r="C53" s="121">
        <f t="shared" ref="C53:J53" si="27">C50/C$16</f>
        <v>137.52539398075555</v>
      </c>
      <c r="D53" s="121">
        <f t="shared" si="27"/>
        <v>75.302477187384355</v>
      </c>
      <c r="E53" s="121">
        <f t="shared" si="27"/>
        <v>131.90356967880555</v>
      </c>
      <c r="F53" s="121">
        <f t="shared" si="27"/>
        <v>3716.1233125754911</v>
      </c>
      <c r="G53" s="121">
        <f t="shared" si="27"/>
        <v>26050.69614522039</v>
      </c>
      <c r="H53" s="121">
        <f>H50/H$16</f>
        <v>1831193.5960788038</v>
      </c>
      <c r="I53" s="121">
        <f t="shared" si="27"/>
        <v>120.13199714773098</v>
      </c>
      <c r="J53" s="121">
        <f t="shared" si="27"/>
        <v>12.595997711024847</v>
      </c>
      <c r="K53" s="121">
        <v>0</v>
      </c>
      <c r="L53" s="121">
        <v>0</v>
      </c>
    </row>
    <row r="54" spans="1:12" s="116" customFormat="1" ht="14.25" customHeight="1">
      <c r="A54" s="113">
        <f t="shared" si="0"/>
        <v>55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spans="1:12" s="116" customFormat="1" ht="14.25" customHeight="1">
      <c r="A55" s="113">
        <f t="shared" si="0"/>
        <v>56</v>
      </c>
      <c r="B55" s="120" t="s">
        <v>165</v>
      </c>
      <c r="C55" s="44">
        <f t="shared" ref="C55:L55" si="28">+C56/$C56</f>
        <v>1</v>
      </c>
      <c r="D55" s="44">
        <f t="shared" si="28"/>
        <v>0.41985592528707966</v>
      </c>
      <c r="E55" s="44">
        <f t="shared" si="28"/>
        <v>0.13503913464112716</v>
      </c>
      <c r="F55" s="44">
        <f t="shared" si="28"/>
        <v>0.21425212598860999</v>
      </c>
      <c r="G55" s="44">
        <f t="shared" si="28"/>
        <v>8.5465217438597238E-2</v>
      </c>
      <c r="H55" s="44">
        <f>+H56/$C56</f>
        <v>0.10658356661348456</v>
      </c>
      <c r="I55" s="44">
        <f t="shared" si="28"/>
        <v>3.6217894668916374E-2</v>
      </c>
      <c r="J55" s="44">
        <f t="shared" si="28"/>
        <v>2.5861353621850856E-3</v>
      </c>
      <c r="K55" s="44">
        <f t="shared" si="28"/>
        <v>0</v>
      </c>
      <c r="L55" s="44">
        <f t="shared" si="28"/>
        <v>0</v>
      </c>
    </row>
    <row r="56" spans="1:12" s="116" customFormat="1" ht="14.25" customHeight="1">
      <c r="A56" s="113">
        <f t="shared" si="0"/>
        <v>57</v>
      </c>
      <c r="B56" s="116" t="s">
        <v>157</v>
      </c>
      <c r="C56" s="41">
        <v>29703334.801265139</v>
      </c>
      <c r="D56" s="41">
        <v>12471121.117097089</v>
      </c>
      <c r="E56" s="41">
        <v>4011112.6275185207</v>
      </c>
      <c r="F56" s="41">
        <v>6364002.6301225219</v>
      </c>
      <c r="G56" s="41">
        <v>2538601.9674415775</v>
      </c>
      <c r="H56" s="41">
        <v>3165887.3634332772</v>
      </c>
      <c r="I56" s="41">
        <v>1075792.2511477789</v>
      </c>
      <c r="J56" s="41">
        <v>76816.844504374676</v>
      </c>
      <c r="K56" s="41">
        <v>0</v>
      </c>
      <c r="L56" s="41">
        <v>0</v>
      </c>
    </row>
    <row r="57" spans="1:12" s="116" customFormat="1" ht="14.25" customHeight="1">
      <c r="A57" s="113">
        <f t="shared" si="0"/>
        <v>58</v>
      </c>
      <c r="B57" s="116" t="s">
        <v>153</v>
      </c>
      <c r="C57" s="121">
        <f t="shared" ref="C57:J57" si="29">C56/C$14</f>
        <v>1.5548141606040613</v>
      </c>
      <c r="D57" s="121">
        <f t="shared" si="29"/>
        <v>0.9568132853157213</v>
      </c>
      <c r="E57" s="121">
        <f t="shared" si="29"/>
        <v>1.5874257063873396</v>
      </c>
      <c r="F57" s="121">
        <f t="shared" si="29"/>
        <v>2.7394220790806751</v>
      </c>
      <c r="G57" s="121">
        <f t="shared" si="29"/>
        <v>3.1335240015041563</v>
      </c>
      <c r="H57" s="121">
        <f>H56/H$14</f>
        <v>86.414656715615166</v>
      </c>
      <c r="I57" s="121">
        <f t="shared" si="29"/>
        <v>3.1946149024868773</v>
      </c>
      <c r="J57" s="121">
        <f t="shared" si="29"/>
        <v>2.0967585026851916</v>
      </c>
      <c r="K57" s="41">
        <v>0</v>
      </c>
      <c r="L57" s="41">
        <v>0</v>
      </c>
    </row>
    <row r="58" spans="1:12" s="116" customFormat="1" ht="14.25" customHeight="1">
      <c r="A58" s="113">
        <f t="shared" si="0"/>
        <v>59</v>
      </c>
      <c r="B58" s="116" t="s">
        <v>158</v>
      </c>
      <c r="C58" s="122">
        <f t="shared" ref="C58:J58" si="30">C56/C$15</f>
        <v>7.4279175208696721E-3</v>
      </c>
      <c r="D58" s="122">
        <f t="shared" si="30"/>
        <v>7.7856539262500619E-3</v>
      </c>
      <c r="E58" s="122">
        <f t="shared" si="30"/>
        <v>7.4639822031180338E-3</v>
      </c>
      <c r="F58" s="122">
        <f t="shared" si="30"/>
        <v>7.3939469600482486E-3</v>
      </c>
      <c r="G58" s="122">
        <f t="shared" si="30"/>
        <v>7.0840468160688289E-3</v>
      </c>
      <c r="H58" s="122">
        <f>H56/H$15</f>
        <v>6.680099976239388E-3</v>
      </c>
      <c r="I58" s="122">
        <f t="shared" si="30"/>
        <v>7.0059053027125718E-3</v>
      </c>
      <c r="J58" s="122">
        <f t="shared" si="30"/>
        <v>5.8496407337202743E-3</v>
      </c>
      <c r="K58" s="121">
        <v>0</v>
      </c>
      <c r="L58" s="121">
        <v>0</v>
      </c>
    </row>
    <row r="59" spans="1:12" s="116" customFormat="1" ht="14.25" customHeight="1">
      <c r="A59" s="113">
        <f t="shared" si="0"/>
        <v>60</v>
      </c>
      <c r="B59" s="116" t="s">
        <v>159</v>
      </c>
      <c r="C59" s="121">
        <f t="shared" ref="C59:J59" si="31">C56/C$16</f>
        <v>224.38354567866423</v>
      </c>
      <c r="D59" s="121">
        <f t="shared" si="31"/>
        <v>119.5731782724223</v>
      </c>
      <c r="E59" s="121">
        <f t="shared" si="31"/>
        <v>215.11006822095763</v>
      </c>
      <c r="F59" s="121">
        <f t="shared" si="31"/>
        <v>6092.9023260697895</v>
      </c>
      <c r="G59" s="121">
        <f t="shared" si="31"/>
        <v>43835.799027901427</v>
      </c>
      <c r="H59" s="121">
        <f>H56/H$16</f>
        <v>3165887.3634332772</v>
      </c>
      <c r="I59" s="121">
        <f t="shared" si="31"/>
        <v>204.52324166307585</v>
      </c>
      <c r="J59" s="121">
        <f t="shared" si="31"/>
        <v>25.019056944210615</v>
      </c>
      <c r="K59" s="122">
        <v>0</v>
      </c>
      <c r="L59" s="122">
        <v>0</v>
      </c>
    </row>
    <row r="60" spans="1:12" s="116" customFormat="1" ht="14.25" customHeight="1">
      <c r="A60" s="113">
        <f t="shared" si="0"/>
        <v>61</v>
      </c>
      <c r="C60" s="41"/>
      <c r="D60" s="41"/>
      <c r="E60" s="41"/>
      <c r="F60" s="41"/>
      <c r="G60" s="41"/>
      <c r="H60" s="41"/>
      <c r="I60" s="41"/>
      <c r="J60" s="41"/>
      <c r="K60" s="121">
        <v>0</v>
      </c>
      <c r="L60" s="121">
        <v>0</v>
      </c>
    </row>
    <row r="61" spans="1:12" s="116" customFormat="1" ht="14.25" customHeight="1">
      <c r="A61" s="113">
        <f t="shared" si="0"/>
        <v>62</v>
      </c>
      <c r="B61" s="120" t="s">
        <v>166</v>
      </c>
      <c r="C61" s="44">
        <f t="shared" ref="C61:L61" si="32">+C62/$C62</f>
        <v>1</v>
      </c>
      <c r="D61" s="44">
        <f t="shared" si="32"/>
        <v>0.59420383408516941</v>
      </c>
      <c r="E61" s="44">
        <f t="shared" si="32"/>
        <v>0.14846197372225353</v>
      </c>
      <c r="F61" s="44">
        <f t="shared" si="32"/>
        <v>0.13731745590993902</v>
      </c>
      <c r="G61" s="44">
        <f t="shared" si="32"/>
        <v>4.8991762630410905E-2</v>
      </c>
      <c r="H61" s="44">
        <f>+H62/$C62</f>
        <v>1.0471414923777671E-2</v>
      </c>
      <c r="I61" s="44">
        <f t="shared" si="32"/>
        <v>4.4393636433074646E-2</v>
      </c>
      <c r="J61" s="44">
        <f t="shared" si="32"/>
        <v>1.6159922295374895E-2</v>
      </c>
      <c r="K61" s="44">
        <f t="shared" si="32"/>
        <v>0</v>
      </c>
      <c r="L61" s="44">
        <f t="shared" si="32"/>
        <v>0</v>
      </c>
    </row>
    <row r="62" spans="1:12" s="116" customFormat="1" ht="14.25" customHeight="1">
      <c r="A62" s="113">
        <f t="shared" si="0"/>
        <v>63</v>
      </c>
      <c r="B62" s="116" t="s">
        <v>157</v>
      </c>
      <c r="C62" s="41">
        <f t="shared" ref="C62:J62" si="33">+C68+C74+C80+C86+C92</f>
        <v>42931731.22864002</v>
      </c>
      <c r="D62" s="41">
        <f t="shared" si="33"/>
        <v>25510199.299971901</v>
      </c>
      <c r="E62" s="41">
        <f t="shared" si="33"/>
        <v>6373729.5535172056</v>
      </c>
      <c r="F62" s="41">
        <f t="shared" si="33"/>
        <v>5895276.1101261284</v>
      </c>
      <c r="G62" s="41">
        <f t="shared" si="33"/>
        <v>2103301.1856661309</v>
      </c>
      <c r="H62" s="41">
        <f>+H68+H74+H80+H86+H92</f>
        <v>449555.97109119297</v>
      </c>
      <c r="I62" s="41">
        <f t="shared" si="33"/>
        <v>1905895.6676067221</v>
      </c>
      <c r="J62" s="41">
        <f t="shared" si="33"/>
        <v>693773.44066074246</v>
      </c>
      <c r="K62" s="41">
        <v>0</v>
      </c>
      <c r="L62" s="41">
        <v>0</v>
      </c>
    </row>
    <row r="63" spans="1:12" s="116" customFormat="1" ht="14.25" customHeight="1">
      <c r="A63" s="113">
        <f t="shared" si="0"/>
        <v>64</v>
      </c>
      <c r="B63" s="116" t="s">
        <v>153</v>
      </c>
      <c r="C63" s="121">
        <f t="shared" ref="C63:J63" si="34">C62/C$14</f>
        <v>2.2472514988685384</v>
      </c>
      <c r="D63" s="121">
        <f t="shared" si="34"/>
        <v>1.9572015516554064</v>
      </c>
      <c r="E63" s="121">
        <f t="shared" si="34"/>
        <v>2.5224477790525954</v>
      </c>
      <c r="F63" s="121">
        <f t="shared" si="34"/>
        <v>2.5376560125723007</v>
      </c>
      <c r="G63" s="121">
        <f t="shared" si="34"/>
        <v>2.5962103678345345</v>
      </c>
      <c r="H63" s="121">
        <f>H62/H$14</f>
        <v>12.27088031147486</v>
      </c>
      <c r="I63" s="121">
        <f t="shared" si="34"/>
        <v>5.6596454341677855</v>
      </c>
      <c r="J63" s="121">
        <f t="shared" si="34"/>
        <v>18.936931997509074</v>
      </c>
      <c r="K63" s="121">
        <v>0</v>
      </c>
      <c r="L63" s="121">
        <v>0</v>
      </c>
    </row>
    <row r="64" spans="1:12" s="116" customFormat="1" ht="14.25" customHeight="1">
      <c r="A64" s="113">
        <f t="shared" si="0"/>
        <v>65</v>
      </c>
      <c r="B64" s="116" t="s">
        <v>158</v>
      </c>
      <c r="C64" s="122">
        <f t="shared" ref="C64:J64" si="35">C62/C$15</f>
        <v>1.0735944658338511E-2</v>
      </c>
      <c r="D64" s="122">
        <f t="shared" si="35"/>
        <v>1.592588039795088E-2</v>
      </c>
      <c r="E64" s="122">
        <f t="shared" si="35"/>
        <v>1.1860400934284214E-2</v>
      </c>
      <c r="F64" s="122">
        <f t="shared" si="35"/>
        <v>6.8493621713467071E-3</v>
      </c>
      <c r="G64" s="122">
        <f t="shared" si="35"/>
        <v>5.8693266052134057E-3</v>
      </c>
      <c r="H64" s="122">
        <f>H62/H$15</f>
        <v>9.4857412379568528E-4</v>
      </c>
      <c r="I64" s="122">
        <f t="shared" si="35"/>
        <v>1.2411805857364042E-2</v>
      </c>
      <c r="J64" s="122">
        <f t="shared" si="35"/>
        <v>5.2831190927547476E-2</v>
      </c>
      <c r="K64" s="122">
        <v>0</v>
      </c>
      <c r="L64" s="122">
        <v>0</v>
      </c>
    </row>
    <row r="65" spans="1:12" s="116" customFormat="1" ht="14.25" customHeight="1">
      <c r="A65" s="113">
        <f t="shared" si="0"/>
        <v>66</v>
      </c>
      <c r="B65" s="116" t="s">
        <v>159</v>
      </c>
      <c r="C65" s="121">
        <f t="shared" ref="C65:J65" si="36">C62/C$16</f>
        <v>324.31288068016465</v>
      </c>
      <c r="D65" s="121">
        <f t="shared" si="36"/>
        <v>244.59193203398149</v>
      </c>
      <c r="E65" s="121">
        <f t="shared" si="36"/>
        <v>341.81373758313629</v>
      </c>
      <c r="F65" s="121">
        <f t="shared" si="36"/>
        <v>5644.1430985894513</v>
      </c>
      <c r="G65" s="121">
        <f t="shared" si="36"/>
        <v>36319.1588332877</v>
      </c>
      <c r="H65" s="121">
        <f>H62/H$16</f>
        <v>449555.97109119297</v>
      </c>
      <c r="I65" s="121">
        <f t="shared" si="36"/>
        <v>362.33757939291297</v>
      </c>
      <c r="J65" s="121">
        <f t="shared" si="36"/>
        <v>225.96029985693485</v>
      </c>
      <c r="K65" s="121">
        <v>0</v>
      </c>
      <c r="L65" s="121">
        <v>0</v>
      </c>
    </row>
    <row r="66" spans="1:12" s="116" customFormat="1" ht="14.25" customHeight="1">
      <c r="A66" s="113">
        <f t="shared" si="0"/>
        <v>67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</row>
    <row r="67" spans="1:12" s="116" customFormat="1" ht="14.25" customHeight="1">
      <c r="A67" s="113">
        <f t="shared" si="0"/>
        <v>68</v>
      </c>
      <c r="B67" s="120" t="s">
        <v>167</v>
      </c>
      <c r="C67" s="44">
        <f t="shared" ref="C67:L67" si="37">+C68/$C68</f>
        <v>1</v>
      </c>
      <c r="D67" s="44">
        <f t="shared" si="37"/>
        <v>0.51180682447677339</v>
      </c>
      <c r="E67" s="44">
        <f t="shared" si="37"/>
        <v>0.13361170665855285</v>
      </c>
      <c r="F67" s="44">
        <f t="shared" si="37"/>
        <v>0.17724584554337364</v>
      </c>
      <c r="G67" s="44">
        <f t="shared" si="37"/>
        <v>6.7667435604893716E-2</v>
      </c>
      <c r="H67" s="44">
        <f>+H68/$C68</f>
        <v>4.5301909870513329E-2</v>
      </c>
      <c r="I67" s="44">
        <f t="shared" si="37"/>
        <v>5.8072983073953054E-2</v>
      </c>
      <c r="J67" s="44">
        <f t="shared" si="37"/>
        <v>6.2932947719399109E-3</v>
      </c>
      <c r="K67" s="44">
        <f t="shared" si="37"/>
        <v>0</v>
      </c>
      <c r="L67" s="44">
        <f t="shared" si="37"/>
        <v>0</v>
      </c>
    </row>
    <row r="68" spans="1:12" s="116" customFormat="1" ht="14.25" customHeight="1">
      <c r="A68" s="113">
        <f t="shared" si="0"/>
        <v>69</v>
      </c>
      <c r="B68" s="116" t="s">
        <v>157</v>
      </c>
      <c r="C68" s="41">
        <v>5830795.673361673</v>
      </c>
      <c r="D68" s="41">
        <v>2984241.0177561478</v>
      </c>
      <c r="E68" s="41">
        <v>779062.56109515892</v>
      </c>
      <c r="F68" s="41">
        <v>1033484.3093156344</v>
      </c>
      <c r="G68" s="41">
        <v>394554.9907524939</v>
      </c>
      <c r="H68" s="41">
        <v>264146.18006800959</v>
      </c>
      <c r="I68" s="41">
        <v>338611.69844681112</v>
      </c>
      <c r="J68" s="41">
        <v>36694.915927416871</v>
      </c>
      <c r="K68" s="41">
        <v>0</v>
      </c>
      <c r="L68" s="41">
        <v>0</v>
      </c>
    </row>
    <row r="69" spans="1:12" s="116" customFormat="1" ht="14.25" customHeight="1">
      <c r="A69" s="113">
        <f t="shared" si="0"/>
        <v>70</v>
      </c>
      <c r="B69" s="116" t="s">
        <v>153</v>
      </c>
      <c r="C69" s="121">
        <f t="shared" ref="C69:J69" si="38">C68/C$14</f>
        <v>0.30521164512967369</v>
      </c>
      <c r="D69" s="121">
        <f t="shared" si="38"/>
        <v>0.22895788001438608</v>
      </c>
      <c r="E69" s="121">
        <f t="shared" si="38"/>
        <v>0.30831942436168913</v>
      </c>
      <c r="F69" s="121">
        <f t="shared" si="38"/>
        <v>0.44486935343522704</v>
      </c>
      <c r="G69" s="121">
        <f t="shared" si="38"/>
        <v>0.48701905587908711</v>
      </c>
      <c r="H69" s="121">
        <f>H68/H$14</f>
        <v>7.2100169251012556</v>
      </c>
      <c r="I69" s="121">
        <f t="shared" si="38"/>
        <v>1.0055231173681138</v>
      </c>
      <c r="J69" s="121">
        <f t="shared" si="38"/>
        <v>1.0016081430127981</v>
      </c>
      <c r="K69" s="121">
        <v>0</v>
      </c>
      <c r="L69" s="121">
        <v>0</v>
      </c>
    </row>
    <row r="70" spans="1:12" s="116" customFormat="1" ht="14.25" customHeight="1">
      <c r="A70" s="113">
        <f t="shared" si="0"/>
        <v>71</v>
      </c>
      <c r="B70" s="116" t="s">
        <v>158</v>
      </c>
      <c r="C70" s="122">
        <f t="shared" ref="C70:J70" si="39">C68/C$15</f>
        <v>1.4581079744934748E-3</v>
      </c>
      <c r="D70" s="122">
        <f t="shared" si="39"/>
        <v>1.8630456378871164E-3</v>
      </c>
      <c r="E70" s="122">
        <f t="shared" si="39"/>
        <v>1.4496997793670087E-3</v>
      </c>
      <c r="F70" s="122">
        <f t="shared" si="39"/>
        <v>1.2007424589915328E-3</v>
      </c>
      <c r="G70" s="122">
        <f t="shared" si="39"/>
        <v>1.1010178286520195E-3</v>
      </c>
      <c r="H70" s="122">
        <f>H68/H$15</f>
        <v>5.573549177954588E-4</v>
      </c>
      <c r="I70" s="122">
        <f t="shared" si="39"/>
        <v>2.205148337123642E-3</v>
      </c>
      <c r="J70" s="122">
        <f t="shared" si="39"/>
        <v>2.7943360120348901E-3</v>
      </c>
      <c r="K70" s="122">
        <v>0</v>
      </c>
      <c r="L70" s="122">
        <v>0</v>
      </c>
    </row>
    <row r="71" spans="1:12" s="116" customFormat="1" ht="14.25" customHeight="1">
      <c r="A71" s="113">
        <f t="shared" si="0"/>
        <v>72</v>
      </c>
      <c r="B71" s="116" t="s">
        <v>159</v>
      </c>
      <c r="C71" s="121">
        <f t="shared" ref="C71:J71" si="40">C68/C$16</f>
        <v>44.046724587334268</v>
      </c>
      <c r="D71" s="121">
        <f t="shared" si="40"/>
        <v>28.61291938980796</v>
      </c>
      <c r="E71" s="121">
        <f t="shared" si="40"/>
        <v>41.779978830773885</v>
      </c>
      <c r="F71" s="121">
        <f t="shared" si="40"/>
        <v>989.45888588745424</v>
      </c>
      <c r="G71" s="121">
        <f t="shared" si="40"/>
        <v>6813.054390528383</v>
      </c>
      <c r="H71" s="121">
        <f>H68/H$16</f>
        <v>264146.18006800959</v>
      </c>
      <c r="I71" s="121">
        <f t="shared" si="40"/>
        <v>64.374847613462194</v>
      </c>
      <c r="J71" s="121">
        <f t="shared" si="40"/>
        <v>11.951443684969123</v>
      </c>
      <c r="K71" s="121">
        <v>0</v>
      </c>
      <c r="L71" s="121">
        <v>0</v>
      </c>
    </row>
    <row r="72" spans="1:12" s="116" customFormat="1" ht="14.25" customHeight="1">
      <c r="A72" s="113">
        <f t="shared" si="0"/>
        <v>73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</row>
    <row r="73" spans="1:12" s="116" customFormat="1" ht="14.25" customHeight="1">
      <c r="A73" s="113">
        <f t="shared" si="0"/>
        <v>74</v>
      </c>
      <c r="B73" s="120" t="s">
        <v>168</v>
      </c>
      <c r="C73" s="44">
        <f t="shared" ref="C73:L73" si="41">+C74/$C74</f>
        <v>1</v>
      </c>
      <c r="D73" s="44">
        <f t="shared" si="41"/>
        <v>0.58224731505471561</v>
      </c>
      <c r="E73" s="44">
        <f t="shared" si="41"/>
        <v>0.14787229352438033</v>
      </c>
      <c r="F73" s="44">
        <f t="shared" si="41"/>
        <v>0.14065615714661756</v>
      </c>
      <c r="G73" s="44">
        <f t="shared" si="41"/>
        <v>5.2994252249377774E-2</v>
      </c>
      <c r="H73" s="44">
        <f>+H74/$C74</f>
        <v>5.7918925683877638E-3</v>
      </c>
      <c r="I73" s="44">
        <f t="shared" si="41"/>
        <v>4.5374512372492834E-2</v>
      </c>
      <c r="J73" s="44">
        <f t="shared" si="41"/>
        <v>2.5063577084028257E-2</v>
      </c>
      <c r="K73" s="44">
        <f t="shared" si="41"/>
        <v>0</v>
      </c>
      <c r="L73" s="44">
        <f t="shared" si="41"/>
        <v>0</v>
      </c>
    </row>
    <row r="74" spans="1:12" s="116" customFormat="1" ht="14.25" customHeight="1">
      <c r="A74" s="113">
        <f t="shared" si="0"/>
        <v>75</v>
      </c>
      <c r="B74" s="116" t="s">
        <v>157</v>
      </c>
      <c r="C74" s="41">
        <v>22760679.766049892</v>
      </c>
      <c r="D74" s="41">
        <v>13252344.682602743</v>
      </c>
      <c r="E74" s="41">
        <v>3365673.9191797539</v>
      </c>
      <c r="F74" s="41">
        <v>3201429.7499373518</v>
      </c>
      <c r="G74" s="41">
        <v>1206185.2048893566</v>
      </c>
      <c r="H74" s="41">
        <v>131827.41198843811</v>
      </c>
      <c r="I74" s="41">
        <v>1032754.7456509781</v>
      </c>
      <c r="J74" s="41">
        <v>570464.05180127372</v>
      </c>
      <c r="K74" s="41">
        <v>0</v>
      </c>
      <c r="L74" s="41">
        <v>0</v>
      </c>
    </row>
    <row r="75" spans="1:12" s="116" customFormat="1" ht="14.25" customHeight="1">
      <c r="A75" s="113">
        <f t="shared" si="0"/>
        <v>76</v>
      </c>
      <c r="B75" s="116" t="s">
        <v>153</v>
      </c>
      <c r="C75" s="121">
        <f t="shared" ref="C75:J75" si="42">C74/C$14</f>
        <v>1.1914024954437579</v>
      </c>
      <c r="D75" s="121">
        <f t="shared" si="42"/>
        <v>1.0167505659546507</v>
      </c>
      <c r="E75" s="121">
        <f t="shared" si="42"/>
        <v>1.3319888506667712</v>
      </c>
      <c r="F75" s="121">
        <f t="shared" si="42"/>
        <v>1.3780741227373223</v>
      </c>
      <c r="G75" s="121">
        <f t="shared" si="42"/>
        <v>1.4888550226679009</v>
      </c>
      <c r="H75" s="121">
        <f>H74/H$14</f>
        <v>3.5983025436302571</v>
      </c>
      <c r="I75" s="121">
        <f t="shared" si="42"/>
        <v>3.0668130371367108</v>
      </c>
      <c r="J75" s="121">
        <f t="shared" si="42"/>
        <v>15.571133633619219</v>
      </c>
      <c r="K75" s="121">
        <v>0</v>
      </c>
      <c r="L75" s="121">
        <v>0</v>
      </c>
    </row>
    <row r="76" spans="1:12" s="116" customFormat="1" ht="14.25" customHeight="1">
      <c r="A76" s="113">
        <f t="shared" si="0"/>
        <v>77</v>
      </c>
      <c r="B76" s="116" t="s">
        <v>158</v>
      </c>
      <c r="C76" s="122">
        <f t="shared" ref="C76:J76" si="43">C74/C$15</f>
        <v>5.6917667040518611E-3</v>
      </c>
      <c r="D76" s="122">
        <f t="shared" si="43"/>
        <v>8.2733676019451589E-3</v>
      </c>
      <c r="E76" s="122">
        <f t="shared" si="43"/>
        <v>6.2629331477529583E-3</v>
      </c>
      <c r="F76" s="122">
        <f t="shared" si="43"/>
        <v>3.7195461949238039E-3</v>
      </c>
      <c r="G76" s="122">
        <f t="shared" si="43"/>
        <v>3.365896887292324E-3</v>
      </c>
      <c r="H76" s="122">
        <f>H74/H$15</f>
        <v>2.7815907219663945E-4</v>
      </c>
      <c r="I76" s="122">
        <f t="shared" si="43"/>
        <v>6.7256312185166077E-3</v>
      </c>
      <c r="J76" s="122">
        <f t="shared" si="43"/>
        <v>4.3441119927150905E-2</v>
      </c>
      <c r="K76" s="122">
        <v>0</v>
      </c>
      <c r="L76" s="122">
        <v>0</v>
      </c>
    </row>
    <row r="77" spans="1:12" s="116" customFormat="1" ht="14.25" customHeight="1">
      <c r="A77" s="113">
        <f t="shared" si="0"/>
        <v>78</v>
      </c>
      <c r="B77" s="116" t="s">
        <v>159</v>
      </c>
      <c r="C77" s="121">
        <f t="shared" ref="C77:J77" si="44">C74/C$16</f>
        <v>171.93766498384483</v>
      </c>
      <c r="D77" s="121">
        <f t="shared" si="44"/>
        <v>127.06355414093674</v>
      </c>
      <c r="E77" s="121">
        <f t="shared" si="44"/>
        <v>180.4961399979816</v>
      </c>
      <c r="F77" s="121">
        <f t="shared" si="44"/>
        <v>3065.0519655374151</v>
      </c>
      <c r="G77" s="121">
        <f t="shared" si="44"/>
        <v>20828.035631456183</v>
      </c>
      <c r="H77" s="121">
        <f>H74/H$16</f>
        <v>131827.41198843811</v>
      </c>
      <c r="I77" s="121">
        <f t="shared" si="44"/>
        <v>196.34120639752436</v>
      </c>
      <c r="J77" s="121">
        <f t="shared" si="44"/>
        <v>185.79873579457396</v>
      </c>
      <c r="K77" s="121">
        <v>0</v>
      </c>
      <c r="L77" s="121">
        <v>0</v>
      </c>
    </row>
    <row r="78" spans="1:12" s="116" customFormat="1" ht="14.25" customHeight="1">
      <c r="A78" s="113">
        <f t="shared" ref="A78:A141" si="45">+A77+1</f>
        <v>79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</row>
    <row r="79" spans="1:12" s="116" customFormat="1" ht="14.25" customHeight="1">
      <c r="A79" s="113">
        <f t="shared" si="45"/>
        <v>80</v>
      </c>
      <c r="B79" s="120" t="s">
        <v>169</v>
      </c>
      <c r="C79" s="44">
        <f t="shared" ref="C79:L79" si="46">+C80/$C80</f>
        <v>1</v>
      </c>
      <c r="D79" s="44">
        <f t="shared" si="46"/>
        <v>0.61003295077490149</v>
      </c>
      <c r="E79" s="44">
        <f t="shared" si="46"/>
        <v>0.13995307803544366</v>
      </c>
      <c r="F79" s="44">
        <f t="shared" si="46"/>
        <v>0.14716319501992331</v>
      </c>
      <c r="G79" s="44">
        <f t="shared" si="46"/>
        <v>4.6502059969481251E-2</v>
      </c>
      <c r="H79" s="44">
        <f>+H80/$C80</f>
        <v>2.6223789962991351E-3</v>
      </c>
      <c r="I79" s="44">
        <f t="shared" si="46"/>
        <v>4.7621105524751378E-2</v>
      </c>
      <c r="J79" s="44">
        <f t="shared" si="46"/>
        <v>6.105231679199752E-3</v>
      </c>
      <c r="K79" s="44">
        <f t="shared" si="46"/>
        <v>0</v>
      </c>
      <c r="L79" s="44">
        <f t="shared" si="46"/>
        <v>0</v>
      </c>
    </row>
    <row r="80" spans="1:12" s="116" customFormat="1" ht="14.25" customHeight="1">
      <c r="A80" s="113">
        <f t="shared" si="45"/>
        <v>81</v>
      </c>
      <c r="B80" s="116" t="s">
        <v>157</v>
      </c>
      <c r="C80" s="41">
        <v>7907436.3759814557</v>
      </c>
      <c r="D80" s="41">
        <v>4823796.7455047611</v>
      </c>
      <c r="E80" s="41">
        <v>1106670.0601880385</v>
      </c>
      <c r="F80" s="41">
        <v>1163683.6015061946</v>
      </c>
      <c r="G80" s="41">
        <v>367712.08056074713</v>
      </c>
      <c r="H80" s="41">
        <v>20736.29506694552</v>
      </c>
      <c r="I80" s="41">
        <v>376560.86209087051</v>
      </c>
      <c r="J80" s="41">
        <v>48276.731063898464</v>
      </c>
      <c r="K80" s="41">
        <v>0</v>
      </c>
      <c r="L80" s="41">
        <v>0</v>
      </c>
    </row>
    <row r="81" spans="1:12" s="116" customFormat="1" ht="14.25" customHeight="1">
      <c r="A81" s="113">
        <f t="shared" si="45"/>
        <v>82</v>
      </c>
      <c r="B81" s="116" t="s">
        <v>153</v>
      </c>
      <c r="C81" s="121">
        <f t="shared" ref="C81:J81" si="47">C80/C$14</f>
        <v>0.41391292034078175</v>
      </c>
      <c r="D81" s="121">
        <f t="shared" si="47"/>
        <v>0.37009285439736322</v>
      </c>
      <c r="E81" s="121">
        <f t="shared" si="47"/>
        <v>0.43797236955635827</v>
      </c>
      <c r="F81" s="121">
        <f t="shared" si="47"/>
        <v>0.50091439873726362</v>
      </c>
      <c r="G81" s="121">
        <f t="shared" si="47"/>
        <v>0.45388550267348998</v>
      </c>
      <c r="H81" s="121">
        <f>H80/H$14</f>
        <v>0.56600870910976964</v>
      </c>
      <c r="I81" s="121">
        <f t="shared" si="47"/>
        <v>1.1182149159796766</v>
      </c>
      <c r="J81" s="121">
        <f t="shared" si="47"/>
        <v>1.3177402299349947</v>
      </c>
      <c r="K81" s="121">
        <v>0</v>
      </c>
      <c r="L81" s="121">
        <v>0</v>
      </c>
    </row>
    <row r="82" spans="1:12" s="116" customFormat="1" ht="14.25" customHeight="1">
      <c r="A82" s="113">
        <f t="shared" si="45"/>
        <v>83</v>
      </c>
      <c r="B82" s="116" t="s">
        <v>158</v>
      </c>
      <c r="C82" s="122">
        <f t="shared" ref="C82:J82" si="48">C80/C$15</f>
        <v>1.977413835695416E-3</v>
      </c>
      <c r="D82" s="122">
        <f t="shared" si="48"/>
        <v>3.0114703977643228E-3</v>
      </c>
      <c r="E82" s="122">
        <f t="shared" si="48"/>
        <v>2.0593202936506033E-3</v>
      </c>
      <c r="F82" s="122">
        <f t="shared" si="48"/>
        <v>1.3520130848294564E-3</v>
      </c>
      <c r="G82" s="122">
        <f t="shared" si="48"/>
        <v>1.0261118627240462E-3</v>
      </c>
      <c r="H82" s="122">
        <f>H80/H$15</f>
        <v>4.3754091122741583E-5</v>
      </c>
      <c r="I82" s="122">
        <f t="shared" si="48"/>
        <v>2.4522855018724718E-3</v>
      </c>
      <c r="J82" s="122">
        <f t="shared" si="48"/>
        <v>3.6762969677328616E-3</v>
      </c>
      <c r="K82" s="122">
        <v>0</v>
      </c>
      <c r="L82" s="122">
        <v>0</v>
      </c>
    </row>
    <row r="83" spans="1:12" s="116" customFormat="1" ht="14.25" customHeight="1">
      <c r="A83" s="113">
        <f t="shared" si="45"/>
        <v>84</v>
      </c>
      <c r="B83" s="116" t="s">
        <v>159</v>
      </c>
      <c r="C83" s="121">
        <f t="shared" ref="C83:J83" si="49">C80/C$16</f>
        <v>59.733986878658293</v>
      </c>
      <c r="D83" s="121">
        <f t="shared" si="49"/>
        <v>46.250589885573383</v>
      </c>
      <c r="E83" s="121">
        <f t="shared" si="49"/>
        <v>59.349086962041703</v>
      </c>
      <c r="F83" s="121">
        <f t="shared" si="49"/>
        <v>1114.1118152381814</v>
      </c>
      <c r="G83" s="121">
        <f t="shared" si="49"/>
        <v>6349.5392622882173</v>
      </c>
      <c r="H83" s="121">
        <f>H80/H$16</f>
        <v>20736.29506694552</v>
      </c>
      <c r="I83" s="121">
        <f t="shared" si="49"/>
        <v>71.589517507770054</v>
      </c>
      <c r="J83" s="121">
        <f t="shared" si="49"/>
        <v>15.723612332178414</v>
      </c>
      <c r="K83" s="121">
        <v>0</v>
      </c>
      <c r="L83" s="121">
        <v>0</v>
      </c>
    </row>
    <row r="84" spans="1:12" s="116" customFormat="1" ht="14.25" customHeight="1">
      <c r="A84" s="113">
        <f t="shared" si="45"/>
        <v>85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</row>
    <row r="85" spans="1:12" s="116" customFormat="1" ht="14.25" customHeight="1">
      <c r="A85" s="113">
        <f t="shared" si="45"/>
        <v>86</v>
      </c>
      <c r="B85" s="120" t="s">
        <v>170</v>
      </c>
      <c r="C85" s="44">
        <f t="shared" ref="C85:L85" si="50">+C86/$C86</f>
        <v>1</v>
      </c>
      <c r="D85" s="44">
        <f t="shared" si="50"/>
        <v>0.67060361593677498</v>
      </c>
      <c r="E85" s="44">
        <f t="shared" si="50"/>
        <v>0.15859760248606214</v>
      </c>
      <c r="F85" s="44">
        <f t="shared" si="50"/>
        <v>8.2154312894624618E-2</v>
      </c>
      <c r="G85" s="44">
        <f t="shared" si="50"/>
        <v>1.6872161526312355E-2</v>
      </c>
      <c r="H85" s="44">
        <f>+H86/$C86</f>
        <v>9.5531936547023997E-3</v>
      </c>
      <c r="I85" s="44">
        <f t="shared" si="50"/>
        <v>5.393567954761571E-2</v>
      </c>
      <c r="J85" s="44">
        <f t="shared" si="50"/>
        <v>8.2834339539079923E-3</v>
      </c>
      <c r="K85" s="44">
        <f t="shared" si="50"/>
        <v>0</v>
      </c>
      <c r="L85" s="44">
        <f t="shared" si="50"/>
        <v>0</v>
      </c>
    </row>
    <row r="86" spans="1:12" s="116" customFormat="1" ht="14.25" customHeight="1">
      <c r="A86" s="113">
        <f t="shared" si="45"/>
        <v>87</v>
      </c>
      <c r="B86" s="116" t="s">
        <v>157</v>
      </c>
      <c r="C86" s="41">
        <v>2278547.6822772264</v>
      </c>
      <c r="D86" s="41">
        <v>1528002.3148194659</v>
      </c>
      <c r="E86" s="41">
        <v>361372.19955934177</v>
      </c>
      <c r="F86" s="41">
        <v>187192.51923512499</v>
      </c>
      <c r="G86" s="41">
        <v>38444.024540786006</v>
      </c>
      <c r="H86" s="41">
        <v>21767.407260267657</v>
      </c>
      <c r="I86" s="41">
        <v>122895.01762526698</v>
      </c>
      <c r="J86" s="41">
        <v>18874.199236973538</v>
      </c>
      <c r="K86" s="41">
        <v>0</v>
      </c>
      <c r="L86" s="41">
        <v>0</v>
      </c>
    </row>
    <row r="87" spans="1:12" s="116" customFormat="1" ht="14.25" customHeight="1">
      <c r="A87" s="113">
        <f t="shared" si="45"/>
        <v>88</v>
      </c>
      <c r="B87" s="116" t="s">
        <v>153</v>
      </c>
      <c r="C87" s="121">
        <f t="shared" ref="C87:J87" si="51">C86/C$14</f>
        <v>0.11927004916179654</v>
      </c>
      <c r="D87" s="121">
        <f t="shared" si="51"/>
        <v>0.11723187523278211</v>
      </c>
      <c r="E87" s="121">
        <f t="shared" si="51"/>
        <v>0.14301556012629965</v>
      </c>
      <c r="F87" s="121">
        <f t="shared" si="51"/>
        <v>8.05781125551739E-2</v>
      </c>
      <c r="G87" s="121">
        <f t="shared" si="51"/>
        <v>4.7453391732132616E-2</v>
      </c>
      <c r="H87" s="121">
        <f>H86/H$14</f>
        <v>0.59415349001713225</v>
      </c>
      <c r="I87" s="121">
        <f t="shared" si="51"/>
        <v>0.3649424452799247</v>
      </c>
      <c r="J87" s="121">
        <f t="shared" si="51"/>
        <v>0.51518176757761591</v>
      </c>
      <c r="K87" s="121">
        <v>0</v>
      </c>
      <c r="L87" s="121">
        <v>0</v>
      </c>
    </row>
    <row r="88" spans="1:12" s="116" customFormat="1" ht="14.25" customHeight="1">
      <c r="A88" s="113">
        <f t="shared" si="45"/>
        <v>89</v>
      </c>
      <c r="B88" s="116" t="s">
        <v>158</v>
      </c>
      <c r="C88" s="122">
        <f t="shared" ref="C88:J88" si="52">C86/C$15</f>
        <v>5.6979677078558598E-4</v>
      </c>
      <c r="D88" s="122">
        <f t="shared" si="52"/>
        <v>9.5392363765788794E-4</v>
      </c>
      <c r="E88" s="122">
        <f t="shared" si="52"/>
        <v>6.7245074289554868E-4</v>
      </c>
      <c r="F88" s="122">
        <f t="shared" si="52"/>
        <v>2.1748758430599182E-4</v>
      </c>
      <c r="G88" s="122">
        <f t="shared" si="52"/>
        <v>1.0727923208831852E-4</v>
      </c>
      <c r="H88" s="122">
        <f>H86/H$15</f>
        <v>4.5929763137377523E-5</v>
      </c>
      <c r="I88" s="122">
        <f t="shared" si="52"/>
        <v>8.0033189934135404E-4</v>
      </c>
      <c r="J88" s="122">
        <f t="shared" si="52"/>
        <v>1.4372796147160782E-3</v>
      </c>
      <c r="K88" s="122">
        <v>0</v>
      </c>
      <c r="L88" s="122">
        <v>0</v>
      </c>
    </row>
    <row r="89" spans="1:12" s="116" customFormat="1" ht="14.25" customHeight="1">
      <c r="A89" s="113">
        <f t="shared" si="45"/>
        <v>90</v>
      </c>
      <c r="B89" s="116" t="s">
        <v>159</v>
      </c>
      <c r="C89" s="121">
        <f t="shared" ref="C89:J89" si="53">C86/C$16</f>
        <v>17.212498575260657</v>
      </c>
      <c r="D89" s="121">
        <f t="shared" si="53"/>
        <v>14.65049464880115</v>
      </c>
      <c r="E89" s="121">
        <f t="shared" si="53"/>
        <v>19.379859335552553</v>
      </c>
      <c r="F89" s="121">
        <f t="shared" si="53"/>
        <v>179.21830051924394</v>
      </c>
      <c r="G89" s="121">
        <f t="shared" si="53"/>
        <v>663.8396074718197</v>
      </c>
      <c r="H89" s="121">
        <f>H86/H$16</f>
        <v>21767.407260267657</v>
      </c>
      <c r="I89" s="121">
        <f t="shared" si="53"/>
        <v>23.364071791875851</v>
      </c>
      <c r="J89" s="121">
        <f t="shared" si="53"/>
        <v>6.1472801770622736</v>
      </c>
      <c r="K89" s="121">
        <v>0</v>
      </c>
      <c r="L89" s="121">
        <v>0</v>
      </c>
    </row>
    <row r="90" spans="1:12" s="116" customFormat="1" ht="14.25" customHeight="1">
      <c r="A90" s="113">
        <f t="shared" si="45"/>
        <v>91</v>
      </c>
      <c r="C90" s="41"/>
      <c r="D90" s="41"/>
      <c r="E90" s="41"/>
      <c r="F90" s="41"/>
      <c r="G90" s="41"/>
      <c r="H90" s="41"/>
      <c r="I90" s="41"/>
      <c r="J90" s="41"/>
      <c r="K90" s="41"/>
      <c r="L90" s="41"/>
    </row>
    <row r="91" spans="1:12" s="116" customFormat="1" ht="14.25" customHeight="1">
      <c r="A91" s="113">
        <f t="shared" si="45"/>
        <v>92</v>
      </c>
      <c r="B91" s="120" t="s">
        <v>171</v>
      </c>
      <c r="C91" s="44">
        <f t="shared" ref="C91:L91" si="54">+C92/$C92</f>
        <v>1</v>
      </c>
      <c r="D91" s="44">
        <f t="shared" si="54"/>
        <v>0.70332773792982406</v>
      </c>
      <c r="E91" s="44">
        <f t="shared" si="54"/>
        <v>0.18317309573711393</v>
      </c>
      <c r="F91" s="44">
        <f t="shared" si="54"/>
        <v>7.4498239444624817E-2</v>
      </c>
      <c r="G91" s="44">
        <f t="shared" si="54"/>
        <v>2.3206205844469936E-2</v>
      </c>
      <c r="H91" s="44">
        <f>+H92/$C92</f>
        <v>2.6668156117332013E-3</v>
      </c>
      <c r="I91" s="44">
        <f t="shared" si="54"/>
        <v>8.4427177768190923E-3</v>
      </c>
      <c r="J91" s="44">
        <f t="shared" si="54"/>
        <v>4.6851876554152025E-3</v>
      </c>
      <c r="K91" s="44">
        <f t="shared" si="54"/>
        <v>0</v>
      </c>
      <c r="L91" s="44">
        <f t="shared" si="54"/>
        <v>0</v>
      </c>
    </row>
    <row r="92" spans="1:12" s="116" customFormat="1" ht="14.25" customHeight="1">
      <c r="A92" s="113">
        <f t="shared" si="45"/>
        <v>93</v>
      </c>
      <c r="B92" s="116" t="s">
        <v>157</v>
      </c>
      <c r="C92" s="41">
        <v>4154271.7309697755</v>
      </c>
      <c r="D92" s="41">
        <v>2921814.5392887867</v>
      </c>
      <c r="E92" s="41">
        <v>760950.8134949127</v>
      </c>
      <c r="F92" s="41">
        <v>309485.93013182236</v>
      </c>
      <c r="G92" s="41">
        <v>96404.884922747035</v>
      </c>
      <c r="H92" s="41">
        <v>11078.676707532108</v>
      </c>
      <c r="I92" s="41">
        <v>35073.343792795546</v>
      </c>
      <c r="J92" s="41">
        <v>19463.542631179938</v>
      </c>
      <c r="K92" s="41">
        <v>0</v>
      </c>
      <c r="L92" s="41">
        <v>0</v>
      </c>
    </row>
    <row r="93" spans="1:12" s="116" customFormat="1" ht="14.25" customHeight="1">
      <c r="A93" s="113">
        <f t="shared" si="45"/>
        <v>94</v>
      </c>
      <c r="B93" s="116" t="s">
        <v>153</v>
      </c>
      <c r="C93" s="121">
        <f t="shared" ref="C93:J93" si="55">C92/C$14</f>
        <v>0.21745438879252851</v>
      </c>
      <c r="D93" s="121">
        <f t="shared" si="55"/>
        <v>0.22416837605622467</v>
      </c>
      <c r="E93" s="121">
        <f t="shared" si="55"/>
        <v>0.30115157434147743</v>
      </c>
      <c r="F93" s="121">
        <f t="shared" si="55"/>
        <v>0.13322002510731379</v>
      </c>
      <c r="G93" s="121">
        <f t="shared" si="55"/>
        <v>0.11899739488192378</v>
      </c>
      <c r="H93" s="121">
        <f>H92/H$14</f>
        <v>0.30239864361644581</v>
      </c>
      <c r="I93" s="121">
        <f t="shared" si="55"/>
        <v>0.10415191840335984</v>
      </c>
      <c r="J93" s="121">
        <f t="shared" si="55"/>
        <v>0.53126822336444857</v>
      </c>
      <c r="K93" s="121">
        <v>0</v>
      </c>
      <c r="L93" s="121">
        <v>0</v>
      </c>
    </row>
    <row r="94" spans="1:12" s="116" customFormat="1" ht="14.25" customHeight="1">
      <c r="A94" s="113">
        <f t="shared" si="45"/>
        <v>95</v>
      </c>
      <c r="B94" s="116" t="s">
        <v>158</v>
      </c>
      <c r="C94" s="122">
        <f t="shared" ref="C94:J94" si="56">C92/C$15</f>
        <v>1.0388593733121735E-3</v>
      </c>
      <c r="D94" s="122">
        <f t="shared" si="56"/>
        <v>1.8240731226963965E-3</v>
      </c>
      <c r="E94" s="122">
        <f t="shared" si="56"/>
        <v>1.4159969706180964E-3</v>
      </c>
      <c r="F94" s="122">
        <f t="shared" si="56"/>
        <v>3.5957284829592174E-4</v>
      </c>
      <c r="G94" s="122">
        <f t="shared" si="56"/>
        <v>2.6902079445669728E-4</v>
      </c>
      <c r="H94" s="122">
        <f>H92/H$15</f>
        <v>2.3376279543467978E-5</v>
      </c>
      <c r="I94" s="122">
        <f t="shared" si="56"/>
        <v>2.2840890050996785E-4</v>
      </c>
      <c r="J94" s="122">
        <f t="shared" si="56"/>
        <v>1.482158405912746E-3</v>
      </c>
      <c r="K94" s="122">
        <v>0</v>
      </c>
      <c r="L94" s="122">
        <v>0</v>
      </c>
    </row>
    <row r="95" spans="1:12" s="116" customFormat="1" ht="14.25" customHeight="1">
      <c r="A95" s="113">
        <f t="shared" si="45"/>
        <v>96</v>
      </c>
      <c r="B95" s="116" t="s">
        <v>159</v>
      </c>
      <c r="C95" s="121">
        <f t="shared" ref="C95:J95" si="57">C92/C$16</f>
        <v>31.382005655066635</v>
      </c>
      <c r="D95" s="121">
        <f t="shared" si="57"/>
        <v>28.014373968862291</v>
      </c>
      <c r="E95" s="121">
        <f t="shared" si="57"/>
        <v>40.808672456786574</v>
      </c>
      <c r="F95" s="121">
        <f t="shared" si="57"/>
        <v>296.30213140715648</v>
      </c>
      <c r="G95" s="121">
        <f t="shared" si="57"/>
        <v>1664.6899415430942</v>
      </c>
      <c r="H95" s="121">
        <f>H92/H$16</f>
        <v>11078.676707532108</v>
      </c>
      <c r="I95" s="121">
        <f t="shared" si="57"/>
        <v>6.667936082280522</v>
      </c>
      <c r="J95" s="121">
        <f t="shared" si="57"/>
        <v>6.3392278681511023</v>
      </c>
      <c r="K95" s="121">
        <v>0</v>
      </c>
      <c r="L95" s="121">
        <v>0</v>
      </c>
    </row>
    <row r="96" spans="1:12" s="116" customFormat="1" ht="14.25" customHeight="1">
      <c r="A96" s="113">
        <f t="shared" si="45"/>
        <v>97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</row>
    <row r="97" spans="1:12" s="116" customFormat="1" ht="14.25" customHeight="1">
      <c r="A97" s="113">
        <f t="shared" si="45"/>
        <v>98</v>
      </c>
      <c r="B97" s="120" t="s">
        <v>172</v>
      </c>
      <c r="C97" s="44">
        <f t="shared" ref="C97:L97" si="58">+C98/$C98</f>
        <v>1</v>
      </c>
      <c r="D97" s="44">
        <f t="shared" si="58"/>
        <v>0.82628697423520692</v>
      </c>
      <c r="E97" s="44">
        <f t="shared" si="58"/>
        <v>0.11539395592448398</v>
      </c>
      <c r="F97" s="44">
        <f t="shared" si="58"/>
        <v>1.382837667835549E-2</v>
      </c>
      <c r="G97" s="44">
        <f t="shared" si="58"/>
        <v>4.8480374009106575E-3</v>
      </c>
      <c r="H97" s="44">
        <f>+H98/$C98</f>
        <v>4.5952775819622892E-3</v>
      </c>
      <c r="I97" s="44">
        <f t="shared" si="58"/>
        <v>2.237360147194278E-2</v>
      </c>
      <c r="J97" s="44">
        <f t="shared" si="58"/>
        <v>1.2673776707137936E-2</v>
      </c>
      <c r="K97" s="44">
        <f t="shared" si="58"/>
        <v>0</v>
      </c>
      <c r="L97" s="44">
        <f t="shared" si="58"/>
        <v>0</v>
      </c>
    </row>
    <row r="98" spans="1:12" s="116" customFormat="1" ht="14.25" customHeight="1">
      <c r="A98" s="113">
        <f t="shared" si="45"/>
        <v>99</v>
      </c>
      <c r="B98" s="116" t="s">
        <v>157</v>
      </c>
      <c r="C98" s="41">
        <v>8157561.5159179848</v>
      </c>
      <c r="D98" s="41">
        <v>6740486.8221254395</v>
      </c>
      <c r="E98" s="41">
        <v>941333.29401910666</v>
      </c>
      <c r="F98" s="41">
        <v>112805.83341897052</v>
      </c>
      <c r="G98" s="41">
        <v>39548.163329399831</v>
      </c>
      <c r="H98" s="41">
        <v>37486.259557576224</v>
      </c>
      <c r="I98" s="41">
        <v>182514.0303400064</v>
      </c>
      <c r="J98" s="41">
        <v>103387.11312748618</v>
      </c>
      <c r="K98" s="41">
        <v>0</v>
      </c>
      <c r="L98" s="41">
        <v>0</v>
      </c>
    </row>
    <row r="99" spans="1:12" s="116" customFormat="1" ht="14.25" customHeight="1">
      <c r="A99" s="113">
        <f t="shared" si="45"/>
        <v>100</v>
      </c>
      <c r="B99" s="116" t="s">
        <v>153</v>
      </c>
      <c r="C99" s="121">
        <f t="shared" ref="C99:J99" si="59">C98/C$14</f>
        <v>0.42700566269103879</v>
      </c>
      <c r="D99" s="121">
        <f t="shared" si="59"/>
        <v>0.51714575460769774</v>
      </c>
      <c r="E99" s="121">
        <f t="shared" si="59"/>
        <v>0.37253919497360261</v>
      </c>
      <c r="F99" s="121">
        <f t="shared" si="59"/>
        <v>4.8557929447473391E-2</v>
      </c>
      <c r="G99" s="121">
        <f t="shared" si="59"/>
        <v>4.8816285734219922E-2</v>
      </c>
      <c r="H99" s="121">
        <f>H98/H$14</f>
        <v>1.0232083076093521</v>
      </c>
      <c r="I99" s="121">
        <f t="shared" si="59"/>
        <v>0.54198386409183452</v>
      </c>
      <c r="J99" s="121">
        <f t="shared" si="59"/>
        <v>2.8220087653533734</v>
      </c>
      <c r="K99" s="121">
        <v>0</v>
      </c>
      <c r="L99" s="121">
        <v>0</v>
      </c>
    </row>
    <row r="100" spans="1:12" s="116" customFormat="1" ht="14.25" customHeight="1">
      <c r="A100" s="113">
        <f t="shared" si="45"/>
        <v>101</v>
      </c>
      <c r="B100" s="116" t="s">
        <v>158</v>
      </c>
      <c r="C100" s="122">
        <f t="shared" ref="C100:J100" si="60">C98/C$15</f>
        <v>2.0399626680664327E-3</v>
      </c>
      <c r="D100" s="122">
        <f t="shared" si="60"/>
        <v>4.2080497173243173E-3</v>
      </c>
      <c r="E100" s="122">
        <f t="shared" si="60"/>
        <v>1.7516573594962327E-3</v>
      </c>
      <c r="F100" s="122">
        <f t="shared" si="60"/>
        <v>1.3106222570304755E-4</v>
      </c>
      <c r="G100" s="122">
        <f t="shared" si="60"/>
        <v>1.1036036531451732E-4</v>
      </c>
      <c r="H100" s="122">
        <f>H98/H$15</f>
        <v>7.9096926969728573E-5</v>
      </c>
      <c r="I100" s="122">
        <f t="shared" si="60"/>
        <v>1.1885900940578958E-3</v>
      </c>
      <c r="J100" s="122">
        <f t="shared" si="60"/>
        <v>7.8729798417825868E-3</v>
      </c>
      <c r="K100" s="122">
        <v>0</v>
      </c>
      <c r="L100" s="122">
        <v>0</v>
      </c>
    </row>
    <row r="101" spans="1:12" s="116" customFormat="1" ht="14.25" customHeight="1">
      <c r="A101" s="113">
        <f t="shared" si="45"/>
        <v>102</v>
      </c>
      <c r="B101" s="116" t="s">
        <v>159</v>
      </c>
      <c r="C101" s="121">
        <f t="shared" ref="C101:J101" si="61">C98/C$16</f>
        <v>61.623470538921922</v>
      </c>
      <c r="D101" s="121">
        <f t="shared" si="61"/>
        <v>64.627824945102233</v>
      </c>
      <c r="E101" s="121">
        <f t="shared" si="61"/>
        <v>50.482319470640157</v>
      </c>
      <c r="F101" s="121">
        <f t="shared" si="61"/>
        <v>108.00041495574528</v>
      </c>
      <c r="G101" s="121">
        <f t="shared" si="61"/>
        <v>682.90553693116101</v>
      </c>
      <c r="H101" s="121">
        <f>H98/H$16</f>
        <v>37486.259557576224</v>
      </c>
      <c r="I101" s="121">
        <f t="shared" si="61"/>
        <v>34.698484855514522</v>
      </c>
      <c r="J101" s="121">
        <f t="shared" si="61"/>
        <v>33.672927953800723</v>
      </c>
      <c r="K101" s="121">
        <v>0</v>
      </c>
      <c r="L101" s="121">
        <v>0</v>
      </c>
    </row>
    <row r="102" spans="1:12" s="116" customFormat="1" ht="14.25" customHeight="1">
      <c r="A102" s="113">
        <f t="shared" si="45"/>
        <v>103</v>
      </c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</row>
    <row r="103" spans="1:12" s="116" customFormat="1" ht="14.25" customHeight="1">
      <c r="A103" s="113">
        <f t="shared" si="45"/>
        <v>104</v>
      </c>
      <c r="B103" s="120" t="s">
        <v>173</v>
      </c>
      <c r="C103" s="44">
        <f t="shared" ref="C103:L103" si="62">+C104/$C104</f>
        <v>1</v>
      </c>
      <c r="D103" s="44">
        <f t="shared" si="62"/>
        <v>0.43089304338941847</v>
      </c>
      <c r="E103" s="44">
        <f t="shared" si="62"/>
        <v>0.13998371476604296</v>
      </c>
      <c r="F103" s="44">
        <f t="shared" si="62"/>
        <v>0.20978049859202505</v>
      </c>
      <c r="G103" s="44">
        <f t="shared" si="62"/>
        <v>8.1536487742484468E-2</v>
      </c>
      <c r="H103" s="44">
        <f>+H104/$C104</f>
        <v>9.6817829280939585E-2</v>
      </c>
      <c r="I103" s="44">
        <f t="shared" si="62"/>
        <v>3.7506994690716819E-2</v>
      </c>
      <c r="J103" s="44">
        <f t="shared" si="62"/>
        <v>3.4814315383726378E-3</v>
      </c>
      <c r="K103" s="44">
        <f t="shared" si="62"/>
        <v>0</v>
      </c>
      <c r="L103" s="44">
        <f t="shared" si="62"/>
        <v>0</v>
      </c>
    </row>
    <row r="104" spans="1:12" s="116" customFormat="1" ht="14.25" customHeight="1">
      <c r="A104" s="113">
        <f t="shared" si="45"/>
        <v>105</v>
      </c>
      <c r="B104" s="116" t="s">
        <v>157</v>
      </c>
      <c r="C104" s="41">
        <v>4916643.1698739147</v>
      </c>
      <c r="D104" s="41">
        <v>2118547.3387267687</v>
      </c>
      <c r="E104" s="41">
        <v>688249.97509804333</v>
      </c>
      <c r="F104" s="41">
        <v>1031415.8555752244</v>
      </c>
      <c r="G104" s="41">
        <v>400885.81555459439</v>
      </c>
      <c r="H104" s="41">
        <v>476018.71905615029</v>
      </c>
      <c r="I104" s="41">
        <v>184408.50926861004</v>
      </c>
      <c r="J104" s="41">
        <v>17116.956594523464</v>
      </c>
      <c r="K104" s="41">
        <v>0</v>
      </c>
      <c r="L104" s="41">
        <v>0</v>
      </c>
    </row>
    <row r="105" spans="1:12" s="116" customFormat="1" ht="14.25" customHeight="1">
      <c r="A105" s="113">
        <f t="shared" si="45"/>
        <v>106</v>
      </c>
      <c r="B105" s="116" t="s">
        <v>153</v>
      </c>
      <c r="C105" s="121">
        <f t="shared" ref="C105:J105" si="63">C104/C$14</f>
        <v>0.25736054467633734</v>
      </c>
      <c r="D105" s="121">
        <f t="shared" si="63"/>
        <v>0.16253985670021917</v>
      </c>
      <c r="E105" s="121">
        <f t="shared" si="63"/>
        <v>0.27237971215158446</v>
      </c>
      <c r="F105" s="121">
        <f t="shared" si="63"/>
        <v>0.44397897544901821</v>
      </c>
      <c r="G105" s="121">
        <f t="shared" si="63"/>
        <v>0.49483351112694635</v>
      </c>
      <c r="H105" s="121">
        <f>H104/H$14</f>
        <v>12.993195737966762</v>
      </c>
      <c r="I105" s="121">
        <f t="shared" si="63"/>
        <v>0.54760960699090022</v>
      </c>
      <c r="J105" s="121">
        <f t="shared" si="63"/>
        <v>0.46721685212696429</v>
      </c>
      <c r="K105" s="121">
        <v>0</v>
      </c>
      <c r="L105" s="121">
        <v>0</v>
      </c>
    </row>
    <row r="106" spans="1:12" s="116" customFormat="1" ht="14.25" customHeight="1">
      <c r="A106" s="113">
        <f t="shared" si="45"/>
        <v>107</v>
      </c>
      <c r="B106" s="116" t="s">
        <v>158</v>
      </c>
      <c r="C106" s="122">
        <f t="shared" ref="C106:J106" si="64">C104/C$15</f>
        <v>1.2295057167727565E-3</v>
      </c>
      <c r="D106" s="122">
        <f t="shared" si="64"/>
        <v>1.3225977240403925E-3</v>
      </c>
      <c r="E106" s="122">
        <f t="shared" si="64"/>
        <v>1.2807133687009655E-3</v>
      </c>
      <c r="F106" s="122">
        <f t="shared" si="64"/>
        <v>1.1983392486010287E-3</v>
      </c>
      <c r="G106" s="122">
        <f t="shared" si="64"/>
        <v>1.1186841898451481E-3</v>
      </c>
      <c r="H106" s="122">
        <f>H104/H$15</f>
        <v>1.0044111709672677E-3</v>
      </c>
      <c r="I106" s="122">
        <f t="shared" si="64"/>
        <v>1.2009275504372486E-3</v>
      </c>
      <c r="J106" s="122">
        <f t="shared" si="64"/>
        <v>1.3034647176498389E-3</v>
      </c>
      <c r="K106" s="122">
        <v>0</v>
      </c>
      <c r="L106" s="122">
        <v>0</v>
      </c>
    </row>
    <row r="107" spans="1:12" s="116" customFormat="1" ht="14.25" customHeight="1">
      <c r="A107" s="113">
        <f t="shared" si="45"/>
        <v>108</v>
      </c>
      <c r="B107" s="116" t="s">
        <v>159</v>
      </c>
      <c r="C107" s="121">
        <f t="shared" ref="C107:J107" si="65">C104/C$16</f>
        <v>37.141076403519087</v>
      </c>
      <c r="D107" s="121">
        <f t="shared" si="65"/>
        <v>20.312643605461794</v>
      </c>
      <c r="E107" s="121">
        <f t="shared" si="65"/>
        <v>36.909833466332628</v>
      </c>
      <c r="F107" s="121">
        <f t="shared" si="65"/>
        <v>987.47854625863965</v>
      </c>
      <c r="G107" s="121">
        <f t="shared" si="65"/>
        <v>6922.3731286625907</v>
      </c>
      <c r="H107" s="121">
        <f>H104/H$16</f>
        <v>476018.71905615029</v>
      </c>
      <c r="I107" s="121">
        <f t="shared" si="65"/>
        <v>35.058651952207235</v>
      </c>
      <c r="J107" s="121">
        <f t="shared" si="65"/>
        <v>5.5749505790435769</v>
      </c>
      <c r="K107" s="121">
        <v>0</v>
      </c>
      <c r="L107" s="121">
        <v>0</v>
      </c>
    </row>
    <row r="108" spans="1:12" s="116" customFormat="1" ht="14.25" customHeight="1">
      <c r="A108" s="113">
        <f t="shared" si="45"/>
        <v>109</v>
      </c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</row>
    <row r="109" spans="1:12">
      <c r="A109" s="113">
        <f t="shared" si="45"/>
        <v>110</v>
      </c>
      <c r="B109" s="120" t="s">
        <v>174</v>
      </c>
    </row>
    <row r="110" spans="1:12">
      <c r="A110" s="113">
        <f t="shared" si="45"/>
        <v>111</v>
      </c>
      <c r="B110" s="116" t="s">
        <v>175</v>
      </c>
      <c r="C110" s="41">
        <f>C32</f>
        <v>75738961.314764351</v>
      </c>
      <c r="D110" s="41">
        <f t="shared" ref="D110:J110" si="66">D32</f>
        <v>33110730.359692406</v>
      </c>
      <c r="E110" s="41">
        <f t="shared" si="66"/>
        <v>10228737.432688151</v>
      </c>
      <c r="F110" s="41">
        <f t="shared" si="66"/>
        <v>16119168.069395168</v>
      </c>
      <c r="G110" s="41">
        <f t="shared" si="66"/>
        <v>6179356.0039237095</v>
      </c>
      <c r="H110" s="41">
        <f>H32</f>
        <v>7393265.9767344426</v>
      </c>
      <c r="I110" s="41">
        <f t="shared" si="66"/>
        <v>2567160.5971882483</v>
      </c>
      <c r="J110" s="41">
        <f t="shared" si="66"/>
        <v>140542.87514219922</v>
      </c>
    </row>
    <row r="111" spans="1:12">
      <c r="A111" s="113">
        <f t="shared" si="45"/>
        <v>112</v>
      </c>
      <c r="B111" s="116" t="s">
        <v>176</v>
      </c>
      <c r="C111" s="41">
        <f>C50</f>
        <v>18205269.057189602</v>
      </c>
      <c r="D111" s="41">
        <f t="shared" ref="D111:J111" si="67">D50</f>
        <v>7853820.7898242436</v>
      </c>
      <c r="E111" s="41">
        <f t="shared" si="67"/>
        <v>2459578.3838902577</v>
      </c>
      <c r="F111" s="41">
        <f t="shared" si="67"/>
        <v>3881470.1548555824</v>
      </c>
      <c r="G111" s="41">
        <f t="shared" si="67"/>
        <v>1508637.9159048989</v>
      </c>
      <c r="H111" s="41">
        <f>H50</f>
        <v>1831193.5960788038</v>
      </c>
      <c r="I111" s="41">
        <f t="shared" si="67"/>
        <v>631894.30499706499</v>
      </c>
      <c r="J111" s="41">
        <f t="shared" si="67"/>
        <v>38673.91163874996</v>
      </c>
    </row>
    <row r="112" spans="1:12">
      <c r="A112" s="113">
        <f t="shared" si="45"/>
        <v>113</v>
      </c>
      <c r="B112" s="116" t="s">
        <v>177</v>
      </c>
      <c r="C112" s="41">
        <f>C68</f>
        <v>5830795.673361673</v>
      </c>
      <c r="D112" s="41">
        <f t="shared" ref="D112:J112" si="68">D68</f>
        <v>2984241.0177561478</v>
      </c>
      <c r="E112" s="41">
        <f t="shared" si="68"/>
        <v>779062.56109515892</v>
      </c>
      <c r="F112" s="41">
        <f t="shared" si="68"/>
        <v>1033484.3093156344</v>
      </c>
      <c r="G112" s="41">
        <f t="shared" si="68"/>
        <v>394554.9907524939</v>
      </c>
      <c r="H112" s="41">
        <f>H68</f>
        <v>264146.18006800959</v>
      </c>
      <c r="I112" s="41">
        <f t="shared" si="68"/>
        <v>338611.69844681112</v>
      </c>
      <c r="J112" s="41">
        <f t="shared" si="68"/>
        <v>36694.915927416871</v>
      </c>
    </row>
    <row r="113" spans="1:10">
      <c r="A113" s="113">
        <f t="shared" si="45"/>
        <v>114</v>
      </c>
      <c r="B113" s="103" t="s">
        <v>178</v>
      </c>
      <c r="C113" s="41">
        <f t="shared" ref="C113:J113" si="69">SUM(C110:C112)</f>
        <v>99775026.045315623</v>
      </c>
      <c r="D113" s="41">
        <f t="shared" si="69"/>
        <v>43948792.167272799</v>
      </c>
      <c r="E113" s="41">
        <f t="shared" si="69"/>
        <v>13467378.377673568</v>
      </c>
      <c r="F113" s="41">
        <f t="shared" si="69"/>
        <v>21034122.533566382</v>
      </c>
      <c r="G113" s="41">
        <f t="shared" si="69"/>
        <v>8082548.9105811026</v>
      </c>
      <c r="H113" s="41">
        <f>SUM(H110:H112)</f>
        <v>9488605.7528812569</v>
      </c>
      <c r="I113" s="41">
        <f t="shared" si="69"/>
        <v>3537666.6006321246</v>
      </c>
      <c r="J113" s="41">
        <f t="shared" si="69"/>
        <v>215911.70270836607</v>
      </c>
    </row>
    <row r="114" spans="1:10">
      <c r="A114" s="113">
        <f t="shared" si="45"/>
        <v>115</v>
      </c>
    </row>
    <row r="115" spans="1:10">
      <c r="A115" s="113">
        <f t="shared" si="45"/>
        <v>116</v>
      </c>
      <c r="B115" s="116" t="s">
        <v>179</v>
      </c>
      <c r="C115" s="41">
        <f>C38</f>
        <v>123574094.77672076</v>
      </c>
      <c r="D115" s="41">
        <f t="shared" ref="D115:J115" si="70">D38</f>
        <v>51383068.321802542</v>
      </c>
      <c r="E115" s="41">
        <f t="shared" si="70"/>
        <v>16674495.190091804</v>
      </c>
      <c r="F115" s="41">
        <f t="shared" si="70"/>
        <v>26538859.114570029</v>
      </c>
      <c r="G115" s="41">
        <f t="shared" si="70"/>
        <v>10675757.081734478</v>
      </c>
      <c r="H115" s="41">
        <f>H38</f>
        <v>13433696.738095431</v>
      </c>
      <c r="I115" s="41">
        <f t="shared" si="70"/>
        <v>4533346.6691965889</v>
      </c>
      <c r="J115" s="41">
        <f t="shared" si="70"/>
        <v>334871.66122986481</v>
      </c>
    </row>
    <row r="116" spans="1:10">
      <c r="A116" s="113">
        <f t="shared" si="45"/>
        <v>117</v>
      </c>
      <c r="B116" s="116" t="s">
        <v>180</v>
      </c>
      <c r="C116" s="41">
        <f>C56</f>
        <v>29703334.801265139</v>
      </c>
      <c r="D116" s="41">
        <f t="shared" ref="D116:J116" si="71">D56</f>
        <v>12471121.117097089</v>
      </c>
      <c r="E116" s="41">
        <f t="shared" si="71"/>
        <v>4011112.6275185207</v>
      </c>
      <c r="F116" s="41">
        <f t="shared" si="71"/>
        <v>6364002.6301225219</v>
      </c>
      <c r="G116" s="41">
        <f t="shared" si="71"/>
        <v>2538601.9674415775</v>
      </c>
      <c r="H116" s="41">
        <f>H56</f>
        <v>3165887.3634332772</v>
      </c>
      <c r="I116" s="41">
        <f t="shared" si="71"/>
        <v>1075792.2511477789</v>
      </c>
      <c r="J116" s="41">
        <f t="shared" si="71"/>
        <v>76816.844504374676</v>
      </c>
    </row>
    <row r="117" spans="1:10">
      <c r="A117" s="113">
        <f t="shared" si="45"/>
        <v>118</v>
      </c>
      <c r="B117" s="116" t="s">
        <v>173</v>
      </c>
      <c r="C117" s="41">
        <f>C104</f>
        <v>4916643.1698739147</v>
      </c>
      <c r="D117" s="41">
        <f t="shared" ref="D117:J117" si="72">D104</f>
        <v>2118547.3387267687</v>
      </c>
      <c r="E117" s="41">
        <f t="shared" si="72"/>
        <v>688249.97509804333</v>
      </c>
      <c r="F117" s="41">
        <f t="shared" si="72"/>
        <v>1031415.8555752244</v>
      </c>
      <c r="G117" s="41">
        <f t="shared" si="72"/>
        <v>400885.81555459439</v>
      </c>
      <c r="H117" s="41">
        <f>H104</f>
        <v>476018.71905615029</v>
      </c>
      <c r="I117" s="41">
        <f t="shared" si="72"/>
        <v>184408.50926861004</v>
      </c>
      <c r="J117" s="41">
        <f t="shared" si="72"/>
        <v>17116.956594523464</v>
      </c>
    </row>
    <row r="118" spans="1:10">
      <c r="A118" s="113">
        <f t="shared" si="45"/>
        <v>119</v>
      </c>
      <c r="B118" s="103" t="s">
        <v>181</v>
      </c>
      <c r="C118" s="41">
        <f>SUM(C115:C117)</f>
        <v>158194072.74785984</v>
      </c>
      <c r="D118" s="41">
        <f t="shared" ref="D118:J118" si="73">SUM(D115:D117)</f>
        <v>65972736.777626395</v>
      </c>
      <c r="E118" s="41">
        <f t="shared" si="73"/>
        <v>21373857.792708367</v>
      </c>
      <c r="F118" s="41">
        <f t="shared" si="73"/>
        <v>33934277.600267775</v>
      </c>
      <c r="G118" s="41">
        <f t="shared" si="73"/>
        <v>13615244.864730651</v>
      </c>
      <c r="H118" s="41">
        <f>SUM(H115:H117)</f>
        <v>17075602.82058486</v>
      </c>
      <c r="I118" s="41">
        <f t="shared" si="73"/>
        <v>5793547.4296129774</v>
      </c>
      <c r="J118" s="41">
        <f t="shared" si="73"/>
        <v>428805.46232876292</v>
      </c>
    </row>
    <row r="119" spans="1:10">
      <c r="A119" s="113">
        <f t="shared" si="45"/>
        <v>120</v>
      </c>
    </row>
    <row r="120" spans="1:10">
      <c r="A120" s="113">
        <f t="shared" si="45"/>
        <v>121</v>
      </c>
      <c r="B120" s="116" t="s">
        <v>182</v>
      </c>
      <c r="C120" s="41">
        <f>C86</f>
        <v>2278547.6822772264</v>
      </c>
      <c r="D120" s="41">
        <f t="shared" ref="D120:J120" si="74">D86</f>
        <v>1528002.3148194659</v>
      </c>
      <c r="E120" s="41">
        <f t="shared" si="74"/>
        <v>361372.19955934177</v>
      </c>
      <c r="F120" s="41">
        <f t="shared" si="74"/>
        <v>187192.51923512499</v>
      </c>
      <c r="G120" s="41">
        <f t="shared" si="74"/>
        <v>38444.024540786006</v>
      </c>
      <c r="H120" s="41">
        <f>H86</f>
        <v>21767.407260267657</v>
      </c>
      <c r="I120" s="41">
        <f t="shared" si="74"/>
        <v>122895.01762526698</v>
      </c>
      <c r="J120" s="41">
        <f t="shared" si="74"/>
        <v>18874.199236973538</v>
      </c>
    </row>
    <row r="121" spans="1:10">
      <c r="A121" s="113">
        <f t="shared" si="45"/>
        <v>122</v>
      </c>
      <c r="B121" s="116" t="s">
        <v>183</v>
      </c>
      <c r="C121" s="41">
        <f>C92</f>
        <v>4154271.7309697755</v>
      </c>
      <c r="D121" s="41">
        <f t="shared" ref="D121:J121" si="75">D92</f>
        <v>2921814.5392887867</v>
      </c>
      <c r="E121" s="41">
        <f t="shared" si="75"/>
        <v>760950.8134949127</v>
      </c>
      <c r="F121" s="41">
        <f t="shared" si="75"/>
        <v>309485.93013182236</v>
      </c>
      <c r="G121" s="41">
        <f t="shared" si="75"/>
        <v>96404.884922747035</v>
      </c>
      <c r="H121" s="41">
        <f>H92</f>
        <v>11078.676707532108</v>
      </c>
      <c r="I121" s="41">
        <f t="shared" si="75"/>
        <v>35073.343792795546</v>
      </c>
      <c r="J121" s="41">
        <f t="shared" si="75"/>
        <v>19463.542631179938</v>
      </c>
    </row>
    <row r="122" spans="1:10">
      <c r="A122" s="113">
        <f t="shared" si="45"/>
        <v>123</v>
      </c>
      <c r="B122" s="116" t="s">
        <v>184</v>
      </c>
      <c r="C122" s="41">
        <f>C98</f>
        <v>8157561.5159179848</v>
      </c>
      <c r="D122" s="41">
        <f t="shared" ref="D122:J122" si="76">D98</f>
        <v>6740486.8221254395</v>
      </c>
      <c r="E122" s="41">
        <f t="shared" si="76"/>
        <v>941333.29401910666</v>
      </c>
      <c r="F122" s="41">
        <f t="shared" si="76"/>
        <v>112805.83341897052</v>
      </c>
      <c r="G122" s="41">
        <f t="shared" si="76"/>
        <v>39548.163329399831</v>
      </c>
      <c r="H122" s="41">
        <f>H98</f>
        <v>37486.259557576224</v>
      </c>
      <c r="I122" s="41">
        <f t="shared" si="76"/>
        <v>182514.0303400064</v>
      </c>
      <c r="J122" s="41">
        <f t="shared" si="76"/>
        <v>103387.11312748618</v>
      </c>
    </row>
    <row r="123" spans="1:10">
      <c r="A123" s="113">
        <f t="shared" si="45"/>
        <v>124</v>
      </c>
      <c r="B123" s="103" t="s">
        <v>185</v>
      </c>
      <c r="C123" s="41">
        <f>SUM(C120:C122)</f>
        <v>14590380.929164987</v>
      </c>
      <c r="D123" s="41">
        <f t="shared" ref="D123:J123" si="77">SUM(D120:D122)</f>
        <v>11190303.676233692</v>
      </c>
      <c r="E123" s="41">
        <f t="shared" si="77"/>
        <v>2063656.3070733612</v>
      </c>
      <c r="F123" s="41">
        <f t="shared" si="77"/>
        <v>609484.28278591787</v>
      </c>
      <c r="G123" s="41">
        <f t="shared" si="77"/>
        <v>174397.07279293286</v>
      </c>
      <c r="H123" s="41">
        <f>SUM(H120:H122)</f>
        <v>70332.343525375996</v>
      </c>
      <c r="I123" s="41">
        <f t="shared" si="77"/>
        <v>340482.39175806893</v>
      </c>
      <c r="J123" s="41">
        <f t="shared" si="77"/>
        <v>141724.85499563965</v>
      </c>
    </row>
    <row r="124" spans="1:10">
      <c r="A124" s="113">
        <f t="shared" si="45"/>
        <v>125</v>
      </c>
      <c r="C124" s="41"/>
      <c r="D124" s="41"/>
      <c r="E124" s="41"/>
      <c r="F124" s="41"/>
      <c r="G124" s="41"/>
      <c r="H124" s="41"/>
      <c r="I124" s="41"/>
      <c r="J124" s="41"/>
    </row>
    <row r="125" spans="1:10">
      <c r="A125" s="113">
        <f t="shared" si="45"/>
        <v>126</v>
      </c>
      <c r="B125" s="116" t="s">
        <v>186</v>
      </c>
      <c r="C125" s="41">
        <f>C74</f>
        <v>22760679.766049892</v>
      </c>
      <c r="D125" s="41">
        <f t="shared" ref="D125:J125" si="78">D74</f>
        <v>13252344.682602743</v>
      </c>
      <c r="E125" s="41">
        <f t="shared" si="78"/>
        <v>3365673.9191797539</v>
      </c>
      <c r="F125" s="41">
        <f t="shared" si="78"/>
        <v>3201429.7499373518</v>
      </c>
      <c r="G125" s="41">
        <f t="shared" si="78"/>
        <v>1206185.2048893566</v>
      </c>
      <c r="H125" s="41">
        <f>H74</f>
        <v>131827.41198843811</v>
      </c>
      <c r="I125" s="41">
        <f t="shared" si="78"/>
        <v>1032754.7456509781</v>
      </c>
      <c r="J125" s="41">
        <f t="shared" si="78"/>
        <v>570464.05180127372</v>
      </c>
    </row>
    <row r="126" spans="1:10">
      <c r="A126" s="113">
        <f t="shared" si="45"/>
        <v>127</v>
      </c>
      <c r="B126" s="116" t="s">
        <v>187</v>
      </c>
      <c r="C126" s="41">
        <f>C80</f>
        <v>7907436.3759814557</v>
      </c>
      <c r="D126" s="41">
        <f t="shared" ref="D126:J126" si="79">D80</f>
        <v>4823796.7455047611</v>
      </c>
      <c r="E126" s="41">
        <f t="shared" si="79"/>
        <v>1106670.0601880385</v>
      </c>
      <c r="F126" s="41">
        <f t="shared" si="79"/>
        <v>1163683.6015061946</v>
      </c>
      <c r="G126" s="41">
        <f t="shared" si="79"/>
        <v>367712.08056074713</v>
      </c>
      <c r="H126" s="41">
        <f>H80</f>
        <v>20736.29506694552</v>
      </c>
      <c r="I126" s="41">
        <f t="shared" si="79"/>
        <v>376560.86209087051</v>
      </c>
      <c r="J126" s="41">
        <f t="shared" si="79"/>
        <v>48276.731063898464</v>
      </c>
    </row>
    <row r="127" spans="1:10">
      <c r="A127" s="113">
        <f t="shared" si="45"/>
        <v>128</v>
      </c>
      <c r="B127" s="103" t="s">
        <v>188</v>
      </c>
      <c r="C127" s="41">
        <f>SUM(C125:C126)</f>
        <v>30668116.142031349</v>
      </c>
      <c r="D127" s="41">
        <f t="shared" ref="D127:J127" si="80">SUM(D125:D126)</f>
        <v>18076141.428107504</v>
      </c>
      <c r="E127" s="41">
        <f t="shared" si="80"/>
        <v>4472343.9793677926</v>
      </c>
      <c r="F127" s="41">
        <f t="shared" si="80"/>
        <v>4365113.3514435459</v>
      </c>
      <c r="G127" s="41">
        <f t="shared" si="80"/>
        <v>1573897.2854501037</v>
      </c>
      <c r="H127" s="41">
        <f>SUM(H125:H126)</f>
        <v>152563.70705538362</v>
      </c>
      <c r="I127" s="41">
        <f t="shared" si="80"/>
        <v>1409315.6077418486</v>
      </c>
      <c r="J127" s="41">
        <f t="shared" si="80"/>
        <v>618740.78286517214</v>
      </c>
    </row>
    <row r="128" spans="1:10">
      <c r="A128" s="113">
        <f t="shared" si="45"/>
        <v>129</v>
      </c>
      <c r="C128" s="41"/>
      <c r="D128" s="41"/>
      <c r="E128" s="41"/>
      <c r="F128" s="41"/>
      <c r="G128" s="41"/>
      <c r="H128" s="41"/>
      <c r="I128" s="41"/>
      <c r="J128" s="41"/>
    </row>
    <row r="129" spans="1:10">
      <c r="A129" s="113">
        <f t="shared" si="45"/>
        <v>130</v>
      </c>
    </row>
    <row r="130" spans="1:10">
      <c r="A130" s="113">
        <f t="shared" si="45"/>
        <v>131</v>
      </c>
      <c r="B130" s="103" t="s">
        <v>189</v>
      </c>
      <c r="C130" s="37">
        <f>C113+C118+C123+C127</f>
        <v>303227595.86437184</v>
      </c>
      <c r="D130" s="37">
        <f t="shared" ref="D130:J130" si="81">D113+D118+D123+D127</f>
        <v>139187974.04924041</v>
      </c>
      <c r="E130" s="37">
        <f t="shared" si="81"/>
        <v>41377236.456823088</v>
      </c>
      <c r="F130" s="37">
        <f t="shared" si="81"/>
        <v>59942997.768063612</v>
      </c>
      <c r="G130" s="37">
        <f t="shared" si="81"/>
        <v>23446088.13355479</v>
      </c>
      <c r="H130" s="37">
        <f>H113+H118+H123+H127</f>
        <v>26787104.624046873</v>
      </c>
      <c r="I130" s="37">
        <f t="shared" si="81"/>
        <v>11081012.02974502</v>
      </c>
      <c r="J130" s="37">
        <f t="shared" si="81"/>
        <v>1405182.8028979409</v>
      </c>
    </row>
    <row r="131" spans="1:10">
      <c r="A131" s="113">
        <f t="shared" si="45"/>
        <v>132</v>
      </c>
      <c r="B131" s="103" t="s">
        <v>190</v>
      </c>
      <c r="C131" s="37">
        <f>C20</f>
        <v>303227595.86437178</v>
      </c>
      <c r="D131" s="37">
        <f t="shared" ref="D131:J131" si="82">D20</f>
        <v>139187974.04924041</v>
      </c>
      <c r="E131" s="37">
        <f t="shared" si="82"/>
        <v>41377236.456823081</v>
      </c>
      <c r="F131" s="37">
        <f t="shared" si="82"/>
        <v>59942997.76806362</v>
      </c>
      <c r="G131" s="37">
        <f t="shared" si="82"/>
        <v>23446088.133554786</v>
      </c>
      <c r="H131" s="37">
        <f>H20</f>
        <v>26787104.624046873</v>
      </c>
      <c r="I131" s="37">
        <f t="shared" si="82"/>
        <v>11081012.02974502</v>
      </c>
      <c r="J131" s="37">
        <f t="shared" si="82"/>
        <v>1405182.8028979409</v>
      </c>
    </row>
    <row r="132" spans="1:10">
      <c r="A132" s="113">
        <f t="shared" si="45"/>
        <v>133</v>
      </c>
      <c r="B132" s="125" t="s">
        <v>87</v>
      </c>
      <c r="C132" s="103">
        <f>C130-C131</f>
        <v>0</v>
      </c>
      <c r="D132" s="103">
        <f t="shared" ref="D132:J132" si="83">D130-D131</f>
        <v>0</v>
      </c>
      <c r="E132" s="103">
        <f t="shared" si="83"/>
        <v>0</v>
      </c>
      <c r="F132" s="103">
        <f t="shared" si="83"/>
        <v>0</v>
      </c>
      <c r="G132" s="103">
        <f t="shared" si="83"/>
        <v>0</v>
      </c>
      <c r="H132" s="103">
        <f>H130-H131</f>
        <v>0</v>
      </c>
      <c r="I132" s="103">
        <f t="shared" si="83"/>
        <v>0</v>
      </c>
      <c r="J132" s="103">
        <f t="shared" si="83"/>
        <v>0</v>
      </c>
    </row>
    <row r="133" spans="1:10">
      <c r="A133" s="113">
        <f t="shared" si="45"/>
        <v>134</v>
      </c>
    </row>
    <row r="134" spans="1:10">
      <c r="A134" s="113">
        <f t="shared" si="45"/>
        <v>135</v>
      </c>
      <c r="B134" s="114" t="s">
        <v>152</v>
      </c>
    </row>
    <row r="135" spans="1:10">
      <c r="A135" s="113">
        <f t="shared" si="45"/>
        <v>136</v>
      </c>
      <c r="B135" s="116" t="s">
        <v>153</v>
      </c>
      <c r="C135" s="41">
        <f>C14</f>
        <v>19104106.171585862</v>
      </c>
      <c r="D135" s="41">
        <f t="shared" ref="D135:J135" si="84">D14</f>
        <v>13034017.512603801</v>
      </c>
      <c r="E135" s="41">
        <f t="shared" si="84"/>
        <v>2526803.3718862995</v>
      </c>
      <c r="F135" s="41">
        <f t="shared" si="84"/>
        <v>2323118.6894201506</v>
      </c>
      <c r="G135" s="41">
        <f t="shared" si="84"/>
        <v>810142.81882729987</v>
      </c>
      <c r="H135" s="41">
        <f>H14</f>
        <v>36636</v>
      </c>
      <c r="I135" s="41">
        <f t="shared" si="84"/>
        <v>336751.77884831082</v>
      </c>
      <c r="J135" s="41">
        <f t="shared" si="84"/>
        <v>36636</v>
      </c>
    </row>
    <row r="136" spans="1:10">
      <c r="A136" s="113">
        <f t="shared" si="45"/>
        <v>137</v>
      </c>
      <c r="B136" s="116" t="s">
        <v>154</v>
      </c>
      <c r="C136" s="41">
        <f t="shared" ref="C136:J138" si="85">C15</f>
        <v>3998877844</v>
      </c>
      <c r="D136" s="41">
        <f t="shared" si="85"/>
        <v>1601807791</v>
      </c>
      <c r="E136" s="41">
        <f t="shared" si="85"/>
        <v>537395792</v>
      </c>
      <c r="F136" s="41">
        <f t="shared" si="85"/>
        <v>860704392.99999988</v>
      </c>
      <c r="G136" s="41">
        <f t="shared" si="85"/>
        <v>358354770</v>
      </c>
      <c r="H136" s="41">
        <f>H15</f>
        <v>473928141</v>
      </c>
      <c r="I136" s="41">
        <f t="shared" si="85"/>
        <v>153555066</v>
      </c>
      <c r="J136" s="41">
        <f t="shared" si="85"/>
        <v>13131891.000000002</v>
      </c>
    </row>
    <row r="137" spans="1:10">
      <c r="A137" s="113">
        <f t="shared" si="45"/>
        <v>138</v>
      </c>
      <c r="B137" s="116" t="s">
        <v>155</v>
      </c>
      <c r="C137" s="41">
        <f t="shared" si="85"/>
        <v>132377.50883838322</v>
      </c>
      <c r="D137" s="41">
        <f t="shared" si="85"/>
        <v>104296.97777777778</v>
      </c>
      <c r="E137" s="41">
        <f t="shared" si="85"/>
        <v>18646.79166666606</v>
      </c>
      <c r="F137" s="41">
        <f t="shared" si="85"/>
        <v>1044.4944444444434</v>
      </c>
      <c r="G137" s="41">
        <f t="shared" si="85"/>
        <v>57.91161616161623</v>
      </c>
      <c r="H137" s="41">
        <f>H16</f>
        <v>1</v>
      </c>
      <c r="I137" s="41">
        <f t="shared" si="85"/>
        <v>5260</v>
      </c>
      <c r="J137" s="41">
        <f t="shared" si="85"/>
        <v>3070.3333333333339</v>
      </c>
    </row>
    <row r="138" spans="1:10">
      <c r="A138" s="113">
        <f t="shared" si="45"/>
        <v>139</v>
      </c>
      <c r="B138" s="117" t="s">
        <v>191</v>
      </c>
      <c r="C138" s="118">
        <f t="shared" si="85"/>
        <v>0</v>
      </c>
      <c r="D138" s="118">
        <f t="shared" si="85"/>
        <v>0</v>
      </c>
      <c r="E138" s="118">
        <f t="shared" si="85"/>
        <v>0</v>
      </c>
      <c r="F138" s="118">
        <f t="shared" si="85"/>
        <v>0</v>
      </c>
      <c r="G138" s="118">
        <f t="shared" si="85"/>
        <v>0</v>
      </c>
      <c r="H138" s="118">
        <f>H17</f>
        <v>0</v>
      </c>
      <c r="I138" s="119">
        <f t="shared" si="85"/>
        <v>0</v>
      </c>
      <c r="J138" s="118">
        <f t="shared" si="85"/>
        <v>0</v>
      </c>
    </row>
    <row r="139" spans="1:10">
      <c r="A139" s="113">
        <f t="shared" si="45"/>
        <v>140</v>
      </c>
    </row>
    <row r="140" spans="1:10">
      <c r="A140" s="113">
        <f t="shared" si="45"/>
        <v>141</v>
      </c>
      <c r="B140" s="120" t="s">
        <v>192</v>
      </c>
    </row>
    <row r="141" spans="1:10">
      <c r="A141" s="113">
        <f t="shared" si="45"/>
        <v>142</v>
      </c>
      <c r="B141" s="116" t="s">
        <v>193</v>
      </c>
      <c r="C141" s="126">
        <f>C$113/C135</f>
        <v>5.2227005623384866</v>
      </c>
      <c r="D141" s="126">
        <f t="shared" ref="D141:J141" si="86">D$113/D135</f>
        <v>3.3718530855720146</v>
      </c>
      <c r="E141" s="126">
        <f t="shared" si="86"/>
        <v>5.3298086141225758</v>
      </c>
      <c r="F141" s="126">
        <f t="shared" si="86"/>
        <v>9.0542608216098035</v>
      </c>
      <c r="G141" s="126">
        <f t="shared" si="86"/>
        <v>9.9766963586504112</v>
      </c>
      <c r="H141" s="126">
        <f>H$113/H135</f>
        <v>258.99677237911499</v>
      </c>
      <c r="I141" s="126">
        <f t="shared" si="86"/>
        <v>10.505264776123601</v>
      </c>
      <c r="J141" s="126">
        <f t="shared" si="86"/>
        <v>5.8934300335289347</v>
      </c>
    </row>
    <row r="142" spans="1:10">
      <c r="A142" s="113">
        <f t="shared" ref="A142:A151" si="87">+A141+1</f>
        <v>143</v>
      </c>
      <c r="B142" s="116" t="s">
        <v>194</v>
      </c>
      <c r="C142" s="127">
        <f>C$118/C136</f>
        <v>3.955961620213469E-2</v>
      </c>
      <c r="D142" s="127">
        <f t="shared" ref="D142:J142" si="88">D$118/D136</f>
        <v>4.1186425205511065E-2</v>
      </c>
      <c r="E142" s="127">
        <f t="shared" si="88"/>
        <v>3.9773027833288968E-2</v>
      </c>
      <c r="F142" s="127">
        <f t="shared" si="88"/>
        <v>3.9426169863022623E-2</v>
      </c>
      <c r="G142" s="127">
        <f t="shared" si="88"/>
        <v>3.7993759270263515E-2</v>
      </c>
      <c r="H142" s="127">
        <f>H$118/H136</f>
        <v>3.6029940709059648E-2</v>
      </c>
      <c r="I142" s="127">
        <f t="shared" si="88"/>
        <v>3.7729445081368905E-2</v>
      </c>
      <c r="J142" s="127">
        <f t="shared" si="88"/>
        <v>3.2653748217127514E-2</v>
      </c>
    </row>
    <row r="143" spans="1:10">
      <c r="A143" s="113">
        <f t="shared" si="87"/>
        <v>144</v>
      </c>
      <c r="B143" s="116" t="s">
        <v>195</v>
      </c>
      <c r="C143" s="128">
        <f>C$123/C137/12</f>
        <v>9.1848312307707687</v>
      </c>
      <c r="D143" s="128">
        <f t="shared" ref="D143:J143" si="89">D$123/D137/12</f>
        <v>8.9410577968971392</v>
      </c>
      <c r="E143" s="128">
        <f t="shared" si="89"/>
        <v>9.2225709385816064</v>
      </c>
      <c r="F143" s="128">
        <f t="shared" si="89"/>
        <v>48.626737240178805</v>
      </c>
      <c r="G143" s="128">
        <f t="shared" si="89"/>
        <v>250.95292382883954</v>
      </c>
      <c r="H143" s="128">
        <f>H$123/H137/12</f>
        <v>5861.0286271146661</v>
      </c>
      <c r="I143" s="128">
        <f t="shared" si="89"/>
        <v>5.3942077274725753</v>
      </c>
      <c r="J143" s="128">
        <f t="shared" si="89"/>
        <v>3.8466196665845085</v>
      </c>
    </row>
    <row r="144" spans="1:10">
      <c r="A144" s="113">
        <f t="shared" si="87"/>
        <v>145</v>
      </c>
      <c r="B144" s="116" t="s">
        <v>196</v>
      </c>
      <c r="C144" s="128">
        <f>C127/C135</f>
        <v>1.6053154157845397</v>
      </c>
      <c r="D144" s="128">
        <f t="shared" ref="D144:J144" si="90">D127/D135</f>
        <v>1.3868434203520139</v>
      </c>
      <c r="E144" s="128">
        <f t="shared" si="90"/>
        <v>1.7699612202231294</v>
      </c>
      <c r="F144" s="128">
        <f t="shared" si="90"/>
        <v>1.8789885214745856</v>
      </c>
      <c r="G144" s="128">
        <f t="shared" si="90"/>
        <v>1.9427405253413907</v>
      </c>
      <c r="H144" s="128">
        <f>H127/H135</f>
        <v>4.1643112527400268</v>
      </c>
      <c r="I144" s="128">
        <f t="shared" si="90"/>
        <v>4.1850279531163874</v>
      </c>
      <c r="J144" s="128">
        <f t="shared" si="90"/>
        <v>16.888873863554213</v>
      </c>
    </row>
    <row r="145" spans="1:10">
      <c r="A145" s="113">
        <f t="shared" si="87"/>
        <v>146</v>
      </c>
    </row>
    <row r="146" spans="1:10">
      <c r="A146" s="113">
        <f t="shared" si="87"/>
        <v>147</v>
      </c>
      <c r="B146" s="103" t="s">
        <v>87</v>
      </c>
    </row>
    <row r="147" spans="1:10">
      <c r="A147" s="113">
        <f t="shared" si="87"/>
        <v>148</v>
      </c>
      <c r="B147" s="116" t="s">
        <v>197</v>
      </c>
      <c r="C147" s="129">
        <f>C141*C135</f>
        <v>99775026.045315638</v>
      </c>
      <c r="D147" s="129">
        <f t="shared" ref="D147:J147" si="91">D141*D135</f>
        <v>43948792.167272799</v>
      </c>
      <c r="E147" s="129">
        <f t="shared" si="91"/>
        <v>13467378.37767357</v>
      </c>
      <c r="F147" s="129">
        <f t="shared" si="91"/>
        <v>21034122.533566382</v>
      </c>
      <c r="G147" s="129">
        <f t="shared" si="91"/>
        <v>8082548.9105811026</v>
      </c>
      <c r="H147" s="129">
        <f>H141*H135</f>
        <v>9488605.7528812569</v>
      </c>
      <c r="I147" s="129">
        <f t="shared" si="91"/>
        <v>3537666.6006321246</v>
      </c>
      <c r="J147" s="129">
        <f t="shared" si="91"/>
        <v>215911.70270836607</v>
      </c>
    </row>
    <row r="148" spans="1:10">
      <c r="A148" s="113">
        <f t="shared" si="87"/>
        <v>149</v>
      </c>
      <c r="B148" s="116" t="s">
        <v>198</v>
      </c>
      <c r="C148" s="129">
        <f t="shared" ref="C148:J148" si="92">C142*C136</f>
        <v>158194072.74785984</v>
      </c>
      <c r="D148" s="129">
        <f t="shared" si="92"/>
        <v>65972736.777626403</v>
      </c>
      <c r="E148" s="129">
        <f t="shared" si="92"/>
        <v>21373857.792708367</v>
      </c>
      <c r="F148" s="129">
        <f t="shared" si="92"/>
        <v>33934277.600267775</v>
      </c>
      <c r="G148" s="129">
        <f t="shared" si="92"/>
        <v>13615244.864730651</v>
      </c>
      <c r="H148" s="129">
        <f>H142*H136</f>
        <v>17075602.82058486</v>
      </c>
      <c r="I148" s="129">
        <f t="shared" si="92"/>
        <v>5793547.4296129774</v>
      </c>
      <c r="J148" s="129">
        <f t="shared" si="92"/>
        <v>428805.46232876292</v>
      </c>
    </row>
    <row r="149" spans="1:10">
      <c r="A149" s="113">
        <f t="shared" si="87"/>
        <v>150</v>
      </c>
      <c r="B149" s="116" t="s">
        <v>199</v>
      </c>
      <c r="C149" s="129">
        <f>C143*C137*12</f>
        <v>14590380.929164987</v>
      </c>
      <c r="D149" s="129">
        <f t="shared" ref="D149:J149" si="93">D143*D137*12</f>
        <v>11190303.676233692</v>
      </c>
      <c r="E149" s="129">
        <f t="shared" si="93"/>
        <v>2063656.307073361</v>
      </c>
      <c r="F149" s="129">
        <f t="shared" si="93"/>
        <v>609484.28278591787</v>
      </c>
      <c r="G149" s="129">
        <f t="shared" si="93"/>
        <v>174397.07279293286</v>
      </c>
      <c r="H149" s="129">
        <f>H143*H137*12</f>
        <v>70332.343525375996</v>
      </c>
      <c r="I149" s="129">
        <f t="shared" si="93"/>
        <v>340482.39175806893</v>
      </c>
      <c r="J149" s="129">
        <f t="shared" si="93"/>
        <v>141724.85499563965</v>
      </c>
    </row>
    <row r="150" spans="1:10">
      <c r="A150" s="113">
        <f t="shared" si="87"/>
        <v>151</v>
      </c>
      <c r="B150" s="116" t="s">
        <v>200</v>
      </c>
      <c r="C150" s="129">
        <f>C144*C135</f>
        <v>30668116.142031349</v>
      </c>
      <c r="D150" s="129">
        <f t="shared" ref="D150:J150" si="94">D144*D135</f>
        <v>18076141.428107504</v>
      </c>
      <c r="E150" s="129">
        <f t="shared" si="94"/>
        <v>4472343.9793677926</v>
      </c>
      <c r="F150" s="129">
        <f t="shared" si="94"/>
        <v>4365113.3514435459</v>
      </c>
      <c r="G150" s="129">
        <f t="shared" si="94"/>
        <v>1573897.2854501037</v>
      </c>
      <c r="H150" s="129">
        <f>H144*H135</f>
        <v>152563.70705538362</v>
      </c>
      <c r="I150" s="129">
        <f t="shared" si="94"/>
        <v>1409315.6077418486</v>
      </c>
      <c r="J150" s="129">
        <f t="shared" si="94"/>
        <v>618740.78286517214</v>
      </c>
    </row>
    <row r="151" spans="1:10">
      <c r="A151" s="113">
        <f t="shared" si="87"/>
        <v>152</v>
      </c>
      <c r="B151" s="116" t="s">
        <v>201</v>
      </c>
      <c r="C151" s="130">
        <f>SUM(C147:C150)</f>
        <v>303227595.86437184</v>
      </c>
      <c r="D151" s="130">
        <f t="shared" ref="D151:J151" si="95">SUM(D147:D150)</f>
        <v>139187974.04924041</v>
      </c>
      <c r="E151" s="130">
        <f t="shared" si="95"/>
        <v>41377236.456823088</v>
      </c>
      <c r="F151" s="130">
        <f t="shared" si="95"/>
        <v>59942997.768063612</v>
      </c>
      <c r="G151" s="130">
        <f t="shared" si="95"/>
        <v>23446088.13355479</v>
      </c>
      <c r="H151" s="130">
        <f>SUM(H147:H150)</f>
        <v>26787104.624046873</v>
      </c>
      <c r="I151" s="130">
        <f t="shared" si="95"/>
        <v>11081012.02974502</v>
      </c>
      <c r="J151" s="130">
        <f t="shared" si="95"/>
        <v>1405182.8028979409</v>
      </c>
    </row>
    <row r="152" spans="1:10">
      <c r="B152" s="116"/>
    </row>
  </sheetData>
  <mergeCells count="6">
    <mergeCell ref="B7:J7"/>
    <mergeCell ref="B2:J2"/>
    <mergeCell ref="B3:J3"/>
    <mergeCell ref="B4:J4"/>
    <mergeCell ref="B5:J5"/>
    <mergeCell ref="B6:J6"/>
  </mergeCells>
  <printOptions horizontalCentered="1" verticalCentered="1"/>
  <pageMargins left="0.25" right="0.25" top="0.1" bottom="0.1" header="0.25" footer="0.25"/>
  <pageSetup scale="55" orientation="landscape" r:id="rId1"/>
  <headerFooter alignWithMargins="0">
    <oddFooter>&amp;LExhibit No.____(RMM-4)&amp;CTAB  4 - Page 3&amp;R&amp;F.xls</oddFooter>
  </headerFooter>
  <rowBreaks count="1" manualBreakCount="1">
    <brk id="59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4"/>
  <sheetViews>
    <sheetView tabSelected="1" view="pageBreakPreview" topLeftCell="A13" zoomScale="60" zoomScaleNormal="100" workbookViewId="0">
      <selection activeCell="E50" sqref="E50"/>
    </sheetView>
  </sheetViews>
  <sheetFormatPr defaultRowHeight="15"/>
  <cols>
    <col min="1" max="1" width="5" bestFit="1" customWidth="1"/>
    <col min="2" max="2" width="53.85546875" bestFit="1" customWidth="1"/>
    <col min="3" max="3" width="14.42578125" bestFit="1" customWidth="1"/>
  </cols>
  <sheetData>
    <row r="1" spans="1:4">
      <c r="A1" s="2"/>
      <c r="B1" s="321" t="s">
        <v>1108</v>
      </c>
      <c r="C1" s="321"/>
    </row>
    <row r="2" spans="1:4">
      <c r="A2" s="2"/>
      <c r="B2" s="321" t="s">
        <v>1109</v>
      </c>
      <c r="C2" s="321"/>
    </row>
    <row r="3" spans="1:4">
      <c r="B3" s="322" t="s">
        <v>1110</v>
      </c>
      <c r="C3" s="322"/>
    </row>
    <row r="4" spans="1:4">
      <c r="A4" s="2"/>
      <c r="B4" s="321" t="s">
        <v>1111</v>
      </c>
      <c r="C4" s="321"/>
    </row>
    <row r="5" spans="1:4">
      <c r="A5" s="2"/>
      <c r="B5" s="2"/>
      <c r="C5" s="2"/>
    </row>
    <row r="6" spans="1:4">
      <c r="A6" s="6"/>
      <c r="B6" s="5"/>
      <c r="C6" s="5"/>
      <c r="D6" s="5"/>
    </row>
    <row r="7" spans="1:4">
      <c r="A7" s="3"/>
      <c r="B7" s="305" t="s">
        <v>1006</v>
      </c>
      <c r="C7" s="306">
        <v>7.7499999999999999E-2</v>
      </c>
      <c r="D7" s="5"/>
    </row>
    <row r="8" spans="1:4">
      <c r="A8" s="4" t="s">
        <v>1005</v>
      </c>
      <c r="B8" s="307"/>
      <c r="C8" s="308" t="s">
        <v>115</v>
      </c>
      <c r="D8" s="5"/>
    </row>
    <row r="9" spans="1:4">
      <c r="A9" s="7" t="s">
        <v>107</v>
      </c>
      <c r="B9" s="309" t="s">
        <v>23</v>
      </c>
      <c r="C9" s="310" t="s">
        <v>1004</v>
      </c>
      <c r="D9" s="5"/>
    </row>
    <row r="10" spans="1:4">
      <c r="A10" s="8"/>
      <c r="B10" s="311"/>
      <c r="C10" s="311"/>
      <c r="D10" s="5"/>
    </row>
    <row r="11" spans="1:4">
      <c r="A11" s="8">
        <v>1</v>
      </c>
      <c r="B11" s="312" t="s">
        <v>0</v>
      </c>
      <c r="C11" s="313">
        <f>'Distribution Summary (from COS)'!F369</f>
        <v>42197365.628931358</v>
      </c>
      <c r="D11" s="5"/>
    </row>
    <row r="12" spans="1:4">
      <c r="A12" s="8">
        <v>2</v>
      </c>
      <c r="B12" s="312" t="s">
        <v>1</v>
      </c>
      <c r="C12" s="313">
        <f>'Distribution Summary (from COS)'!F392</f>
        <v>-19966026.794970695</v>
      </c>
      <c r="D12" s="5"/>
    </row>
    <row r="13" spans="1:4">
      <c r="A13" s="8">
        <v>3</v>
      </c>
      <c r="B13" s="312" t="s">
        <v>2</v>
      </c>
      <c r="C13" s="314">
        <f>SUM(C11:C12)</f>
        <v>22231338.833960664</v>
      </c>
      <c r="D13" s="5"/>
    </row>
    <row r="14" spans="1:4">
      <c r="A14" s="8">
        <v>4</v>
      </c>
      <c r="B14" s="312"/>
      <c r="C14" s="314"/>
      <c r="D14" s="5"/>
    </row>
    <row r="15" spans="1:4">
      <c r="A15" s="8">
        <v>5</v>
      </c>
      <c r="B15" s="312" t="s">
        <v>3</v>
      </c>
      <c r="C15" s="314">
        <f>'Distribution Summary (from COS)'!F301</f>
        <v>8603915.1289302856</v>
      </c>
      <c r="D15" s="5"/>
    </row>
    <row r="16" spans="1:4">
      <c r="A16" s="8">
        <v>6</v>
      </c>
      <c r="B16" s="312" t="s">
        <v>4</v>
      </c>
      <c r="C16" s="314">
        <f>'Distribution Summary (from COS)'!F324</f>
        <v>-2712332.1183847473</v>
      </c>
      <c r="D16" s="5"/>
    </row>
    <row r="17" spans="1:4">
      <c r="A17" s="8">
        <v>7</v>
      </c>
      <c r="B17" s="312" t="s">
        <v>5</v>
      </c>
      <c r="C17" s="314">
        <f>SUM(C15:C16)</f>
        <v>5891583.0105455387</v>
      </c>
      <c r="D17" s="5"/>
    </row>
    <row r="18" spans="1:4">
      <c r="A18" s="8">
        <v>8</v>
      </c>
      <c r="B18" s="312"/>
      <c r="C18" s="314"/>
      <c r="D18" s="5"/>
    </row>
    <row r="19" spans="1:4">
      <c r="A19" s="8">
        <v>9</v>
      </c>
      <c r="B19" s="312" t="s">
        <v>6</v>
      </c>
      <c r="C19" s="314">
        <f>C13+C17</f>
        <v>28122921.844506204</v>
      </c>
      <c r="D19" s="5"/>
    </row>
    <row r="20" spans="1:4">
      <c r="A20" s="8">
        <v>10</v>
      </c>
      <c r="B20" s="312"/>
      <c r="C20" s="314"/>
      <c r="D20" s="5"/>
    </row>
    <row r="21" spans="1:4">
      <c r="A21" s="8">
        <v>11</v>
      </c>
      <c r="B21" s="312" t="str">
        <f>"Return on Rate Base @ "&amp;TEXT(C7,"0.00%")</f>
        <v>Return on Rate Base @ 7.75%</v>
      </c>
      <c r="C21" s="314">
        <f>C19*ROUND(C7,5)</f>
        <v>2179526.4429492308</v>
      </c>
      <c r="D21" s="5"/>
    </row>
    <row r="22" spans="1:4">
      <c r="A22" s="8">
        <v>12</v>
      </c>
      <c r="B22" s="312" t="s">
        <v>7</v>
      </c>
      <c r="C22" s="315">
        <f>'Results (from JAM)'!D167</f>
        <v>0.61939999999999995</v>
      </c>
      <c r="D22" s="5"/>
    </row>
    <row r="23" spans="1:4">
      <c r="A23" s="8">
        <v>13</v>
      </c>
      <c r="B23" s="312" t="s">
        <v>8</v>
      </c>
      <c r="C23" s="314">
        <f>C21/C22</f>
        <v>3518770.4923300468</v>
      </c>
      <c r="D23" s="5"/>
    </row>
    <row r="24" spans="1:4">
      <c r="A24" s="8">
        <v>14</v>
      </c>
      <c r="B24" s="316"/>
      <c r="C24" s="314"/>
      <c r="D24" s="5"/>
    </row>
    <row r="25" spans="1:4">
      <c r="A25" s="8">
        <v>15</v>
      </c>
      <c r="B25" s="317" t="s">
        <v>9</v>
      </c>
      <c r="C25" s="314">
        <f>'Distribution Summary (from COS)'!F356+'Distribution Summary (from COS)'!F357</f>
        <v>1059309.8195695442</v>
      </c>
      <c r="D25" s="5"/>
    </row>
    <row r="26" spans="1:4">
      <c r="A26" s="8">
        <v>16</v>
      </c>
      <c r="B26" s="317" t="s">
        <v>10</v>
      </c>
      <c r="C26" s="314">
        <f>'Distribution Summary (from COS)'!F288+'Distribution Summary (from COS)'!F289</f>
        <v>329720.47710073431</v>
      </c>
      <c r="D26" s="5"/>
    </row>
    <row r="27" spans="1:4">
      <c r="A27" s="8">
        <v>17</v>
      </c>
      <c r="B27" s="317" t="s">
        <v>11</v>
      </c>
      <c r="C27" s="314">
        <f>'Distribution Summary (from COS)'!F355</f>
        <v>257260.28656607377</v>
      </c>
      <c r="D27" s="5"/>
    </row>
    <row r="28" spans="1:4">
      <c r="A28" s="8">
        <v>18</v>
      </c>
      <c r="B28" s="317" t="s">
        <v>12</v>
      </c>
      <c r="C28" s="314">
        <f>'Distribution Summary (from COS)'!F287</f>
        <v>798014.87202178314</v>
      </c>
      <c r="D28" s="5"/>
    </row>
    <row r="29" spans="1:4">
      <c r="A29" s="8">
        <v>19</v>
      </c>
      <c r="B29" s="317" t="s">
        <v>13</v>
      </c>
      <c r="C29" s="314">
        <f>'G+T+D+R+M (from COS)'!I518+'G+T+D+R+M (from COS)'!I520</f>
        <v>3961905.0357290595</v>
      </c>
      <c r="D29" s="5"/>
    </row>
    <row r="30" spans="1:4">
      <c r="A30" s="8">
        <v>20</v>
      </c>
      <c r="B30" s="317" t="s">
        <v>14</v>
      </c>
      <c r="C30" s="314">
        <f>'Distribution Summary (from COS)'!F358+'Distribution Summary (from COS)'!F359+'Distribution Summary (from COS)'!F361</f>
        <v>654489.47187211644</v>
      </c>
      <c r="D30" s="5"/>
    </row>
    <row r="31" spans="1:4">
      <c r="A31" s="8">
        <v>21</v>
      </c>
      <c r="B31" s="317" t="s">
        <v>15</v>
      </c>
      <c r="C31" s="314">
        <f>'Distribution Summary (from COS)'!F290+'Distribution Summary (from COS)'!F291+'Distribution Summary (from COS)'!F293</f>
        <v>146535.34683575918</v>
      </c>
      <c r="D31" s="5"/>
    </row>
    <row r="32" spans="1:4">
      <c r="A32" s="8">
        <v>22</v>
      </c>
      <c r="B32" s="317" t="s">
        <v>16</v>
      </c>
      <c r="C32" s="314">
        <f>'Distribution Summary (from COS)'!F295+'Distribution Summary (from COS)'!F363</f>
        <v>245.0675453798157</v>
      </c>
      <c r="D32" s="5"/>
    </row>
    <row r="33" spans="1:4">
      <c r="A33" s="8">
        <v>23</v>
      </c>
      <c r="B33" s="317" t="s">
        <v>17</v>
      </c>
      <c r="C33" s="314">
        <f>SUM(C25:C32)</f>
        <v>7207480.3772404501</v>
      </c>
      <c r="D33" s="5"/>
    </row>
    <row r="34" spans="1:4">
      <c r="A34" s="8">
        <v>24</v>
      </c>
      <c r="B34" s="317" t="s">
        <v>7</v>
      </c>
      <c r="C34" s="318">
        <f>'Results (from JAM)'!D159</f>
        <v>0.95292200000000005</v>
      </c>
      <c r="D34" s="5"/>
    </row>
    <row r="35" spans="1:4">
      <c r="A35" s="8">
        <v>25</v>
      </c>
      <c r="B35" s="317" t="s">
        <v>18</v>
      </c>
      <c r="C35" s="314">
        <f>C33/C34</f>
        <v>7563557.5390645294</v>
      </c>
      <c r="D35" s="5"/>
    </row>
    <row r="36" spans="1:4">
      <c r="A36" s="8">
        <v>26</v>
      </c>
      <c r="B36" s="317"/>
      <c r="C36" s="314"/>
      <c r="D36" s="5"/>
    </row>
    <row r="37" spans="1:4">
      <c r="A37" s="8">
        <v>27</v>
      </c>
      <c r="B37" s="317" t="s">
        <v>19</v>
      </c>
      <c r="C37" s="314">
        <f>C23+C35</f>
        <v>11082328.031394577</v>
      </c>
      <c r="D37" s="5"/>
    </row>
    <row r="38" spans="1:4">
      <c r="A38" s="8">
        <v>28</v>
      </c>
      <c r="B38" s="316"/>
      <c r="C38" s="314"/>
      <c r="D38" s="5"/>
    </row>
    <row r="39" spans="1:4">
      <c r="A39" s="8">
        <v>29</v>
      </c>
      <c r="B39" s="316" t="s">
        <v>20</v>
      </c>
      <c r="C39" s="314">
        <f>'Unit Costs-target (from COS)'!D137*12</f>
        <v>1251563.7333333334</v>
      </c>
      <c r="D39" s="5"/>
    </row>
    <row r="40" spans="1:4">
      <c r="A40" s="8">
        <v>30</v>
      </c>
      <c r="B40" s="316"/>
      <c r="C40" s="314"/>
      <c r="D40" s="5"/>
    </row>
    <row r="41" spans="1:4">
      <c r="A41" s="8">
        <v>31</v>
      </c>
      <c r="B41" s="316" t="s">
        <v>21</v>
      </c>
      <c r="C41" s="319">
        <f>C37/C39</f>
        <v>8.8547852068856496</v>
      </c>
      <c r="D41" s="5"/>
    </row>
    <row r="42" spans="1:4">
      <c r="A42" s="8"/>
      <c r="B42" s="1"/>
      <c r="C42" s="52"/>
    </row>
    <row r="43" spans="1:4">
      <c r="A43" s="8"/>
    </row>
    <row r="44" spans="1:4">
      <c r="A44" s="8"/>
      <c r="B44" s="232" t="s">
        <v>1008</v>
      </c>
      <c r="C44" s="304">
        <f>'Unit Costs-target (from COS)'!D143</f>
        <v>9.962123422692331</v>
      </c>
    </row>
  </sheetData>
  <mergeCells count="4">
    <mergeCell ref="B1:C1"/>
    <mergeCell ref="B2:C2"/>
    <mergeCell ref="B3:C3"/>
    <mergeCell ref="B4:C4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3"/>
  <dimension ref="A1:M172"/>
  <sheetViews>
    <sheetView zoomScaleNormal="100" zoomScaleSheetLayoutView="100" workbookViewId="0">
      <selection activeCell="H143" sqref="H143"/>
    </sheetView>
  </sheetViews>
  <sheetFormatPr defaultRowHeight="12.75"/>
  <cols>
    <col min="1" max="1" width="2.5703125" style="235" customWidth="1"/>
    <col min="2" max="2" width="26" style="235" customWidth="1"/>
    <col min="3" max="3" width="14.7109375" style="235" customWidth="1"/>
    <col min="4" max="4" width="17.5703125" style="235" bestFit="1" customWidth="1"/>
    <col min="5" max="5" width="13.42578125" style="235" customWidth="1"/>
    <col min="6" max="6" width="16.5703125" style="235" bestFit="1" customWidth="1"/>
    <col min="7" max="7" width="14" style="235" bestFit="1" customWidth="1"/>
    <col min="8" max="8" width="19.28515625" style="235" customWidth="1"/>
    <col min="9" max="9" width="2.5703125" style="235" customWidth="1"/>
    <col min="10" max="10" width="26" style="235" customWidth="1"/>
    <col min="11" max="13" width="14.7109375" style="235" customWidth="1"/>
    <col min="14" max="256" width="9.140625" style="235"/>
    <col min="257" max="257" width="2.5703125" style="235" customWidth="1"/>
    <col min="258" max="258" width="26" style="235" customWidth="1"/>
    <col min="259" max="259" width="14.7109375" style="235" customWidth="1"/>
    <col min="260" max="260" width="17.5703125" style="235" bestFit="1" customWidth="1"/>
    <col min="261" max="261" width="13.42578125" style="235" customWidth="1"/>
    <col min="262" max="262" width="16.5703125" style="235" bestFit="1" customWidth="1"/>
    <col min="263" max="263" width="14" style="235" bestFit="1" customWidth="1"/>
    <col min="264" max="264" width="19.28515625" style="235" customWidth="1"/>
    <col min="265" max="265" width="2.5703125" style="235" customWidth="1"/>
    <col min="266" max="266" width="26" style="235" customWidth="1"/>
    <col min="267" max="269" width="14.7109375" style="235" customWidth="1"/>
    <col min="270" max="512" width="9.140625" style="235"/>
    <col min="513" max="513" width="2.5703125" style="235" customWidth="1"/>
    <col min="514" max="514" width="26" style="235" customWidth="1"/>
    <col min="515" max="515" width="14.7109375" style="235" customWidth="1"/>
    <col min="516" max="516" width="17.5703125" style="235" bestFit="1" customWidth="1"/>
    <col min="517" max="517" width="13.42578125" style="235" customWidth="1"/>
    <col min="518" max="518" width="16.5703125" style="235" bestFit="1" customWidth="1"/>
    <col min="519" max="519" width="14" style="235" bestFit="1" customWidth="1"/>
    <col min="520" max="520" width="19.28515625" style="235" customWidth="1"/>
    <col min="521" max="521" width="2.5703125" style="235" customWidth="1"/>
    <col min="522" max="522" width="26" style="235" customWidth="1"/>
    <col min="523" max="525" width="14.7109375" style="235" customWidth="1"/>
    <col min="526" max="768" width="9.140625" style="235"/>
    <col min="769" max="769" width="2.5703125" style="235" customWidth="1"/>
    <col min="770" max="770" width="26" style="235" customWidth="1"/>
    <col min="771" max="771" width="14.7109375" style="235" customWidth="1"/>
    <col min="772" max="772" width="17.5703125" style="235" bestFit="1" customWidth="1"/>
    <col min="773" max="773" width="13.42578125" style="235" customWidth="1"/>
    <col min="774" max="774" width="16.5703125" style="235" bestFit="1" customWidth="1"/>
    <col min="775" max="775" width="14" style="235" bestFit="1" customWidth="1"/>
    <col min="776" max="776" width="19.28515625" style="235" customWidth="1"/>
    <col min="777" max="777" width="2.5703125" style="235" customWidth="1"/>
    <col min="778" max="778" width="26" style="235" customWidth="1"/>
    <col min="779" max="781" width="14.7109375" style="235" customWidth="1"/>
    <col min="782" max="1024" width="9.140625" style="235"/>
    <col min="1025" max="1025" width="2.5703125" style="235" customWidth="1"/>
    <col min="1026" max="1026" width="26" style="235" customWidth="1"/>
    <col min="1027" max="1027" width="14.7109375" style="235" customWidth="1"/>
    <col min="1028" max="1028" width="17.5703125" style="235" bestFit="1" customWidth="1"/>
    <col min="1029" max="1029" width="13.42578125" style="235" customWidth="1"/>
    <col min="1030" max="1030" width="16.5703125" style="235" bestFit="1" customWidth="1"/>
    <col min="1031" max="1031" width="14" style="235" bestFit="1" customWidth="1"/>
    <col min="1032" max="1032" width="19.28515625" style="235" customWidth="1"/>
    <col min="1033" max="1033" width="2.5703125" style="235" customWidth="1"/>
    <col min="1034" max="1034" width="26" style="235" customWidth="1"/>
    <col min="1035" max="1037" width="14.7109375" style="235" customWidth="1"/>
    <col min="1038" max="1280" width="9.140625" style="235"/>
    <col min="1281" max="1281" width="2.5703125" style="235" customWidth="1"/>
    <col min="1282" max="1282" width="26" style="235" customWidth="1"/>
    <col min="1283" max="1283" width="14.7109375" style="235" customWidth="1"/>
    <col min="1284" max="1284" width="17.5703125" style="235" bestFit="1" customWidth="1"/>
    <col min="1285" max="1285" width="13.42578125" style="235" customWidth="1"/>
    <col min="1286" max="1286" width="16.5703125" style="235" bestFit="1" customWidth="1"/>
    <col min="1287" max="1287" width="14" style="235" bestFit="1" customWidth="1"/>
    <col min="1288" max="1288" width="19.28515625" style="235" customWidth="1"/>
    <col min="1289" max="1289" width="2.5703125" style="235" customWidth="1"/>
    <col min="1290" max="1290" width="26" style="235" customWidth="1"/>
    <col min="1291" max="1293" width="14.7109375" style="235" customWidth="1"/>
    <col min="1294" max="1536" width="9.140625" style="235"/>
    <col min="1537" max="1537" width="2.5703125" style="235" customWidth="1"/>
    <col min="1538" max="1538" width="26" style="235" customWidth="1"/>
    <col min="1539" max="1539" width="14.7109375" style="235" customWidth="1"/>
    <col min="1540" max="1540" width="17.5703125" style="235" bestFit="1" customWidth="1"/>
    <col min="1541" max="1541" width="13.42578125" style="235" customWidth="1"/>
    <col min="1542" max="1542" width="16.5703125" style="235" bestFit="1" customWidth="1"/>
    <col min="1543" max="1543" width="14" style="235" bestFit="1" customWidth="1"/>
    <col min="1544" max="1544" width="19.28515625" style="235" customWidth="1"/>
    <col min="1545" max="1545" width="2.5703125" style="235" customWidth="1"/>
    <col min="1546" max="1546" width="26" style="235" customWidth="1"/>
    <col min="1547" max="1549" width="14.7109375" style="235" customWidth="1"/>
    <col min="1550" max="1792" width="9.140625" style="235"/>
    <col min="1793" max="1793" width="2.5703125" style="235" customWidth="1"/>
    <col min="1794" max="1794" width="26" style="235" customWidth="1"/>
    <col min="1795" max="1795" width="14.7109375" style="235" customWidth="1"/>
    <col min="1796" max="1796" width="17.5703125" style="235" bestFit="1" customWidth="1"/>
    <col min="1797" max="1797" width="13.42578125" style="235" customWidth="1"/>
    <col min="1798" max="1798" width="16.5703125" style="235" bestFit="1" customWidth="1"/>
    <col min="1799" max="1799" width="14" style="235" bestFit="1" customWidth="1"/>
    <col min="1800" max="1800" width="19.28515625" style="235" customWidth="1"/>
    <col min="1801" max="1801" width="2.5703125" style="235" customWidth="1"/>
    <col min="1802" max="1802" width="26" style="235" customWidth="1"/>
    <col min="1803" max="1805" width="14.7109375" style="235" customWidth="1"/>
    <col min="1806" max="2048" width="9.140625" style="235"/>
    <col min="2049" max="2049" width="2.5703125" style="235" customWidth="1"/>
    <col min="2050" max="2050" width="26" style="235" customWidth="1"/>
    <col min="2051" max="2051" width="14.7109375" style="235" customWidth="1"/>
    <col min="2052" max="2052" width="17.5703125" style="235" bestFit="1" customWidth="1"/>
    <col min="2053" max="2053" width="13.42578125" style="235" customWidth="1"/>
    <col min="2054" max="2054" width="16.5703125" style="235" bestFit="1" customWidth="1"/>
    <col min="2055" max="2055" width="14" style="235" bestFit="1" customWidth="1"/>
    <col min="2056" max="2056" width="19.28515625" style="235" customWidth="1"/>
    <col min="2057" max="2057" width="2.5703125" style="235" customWidth="1"/>
    <col min="2058" max="2058" width="26" style="235" customWidth="1"/>
    <col min="2059" max="2061" width="14.7109375" style="235" customWidth="1"/>
    <col min="2062" max="2304" width="9.140625" style="235"/>
    <col min="2305" max="2305" width="2.5703125" style="235" customWidth="1"/>
    <col min="2306" max="2306" width="26" style="235" customWidth="1"/>
    <col min="2307" max="2307" width="14.7109375" style="235" customWidth="1"/>
    <col min="2308" max="2308" width="17.5703125" style="235" bestFit="1" customWidth="1"/>
    <col min="2309" max="2309" width="13.42578125" style="235" customWidth="1"/>
    <col min="2310" max="2310" width="16.5703125" style="235" bestFit="1" customWidth="1"/>
    <col min="2311" max="2311" width="14" style="235" bestFit="1" customWidth="1"/>
    <col min="2312" max="2312" width="19.28515625" style="235" customWidth="1"/>
    <col min="2313" max="2313" width="2.5703125" style="235" customWidth="1"/>
    <col min="2314" max="2314" width="26" style="235" customWidth="1"/>
    <col min="2315" max="2317" width="14.7109375" style="235" customWidth="1"/>
    <col min="2318" max="2560" width="9.140625" style="235"/>
    <col min="2561" max="2561" width="2.5703125" style="235" customWidth="1"/>
    <col min="2562" max="2562" width="26" style="235" customWidth="1"/>
    <col min="2563" max="2563" width="14.7109375" style="235" customWidth="1"/>
    <col min="2564" max="2564" width="17.5703125" style="235" bestFit="1" customWidth="1"/>
    <col min="2565" max="2565" width="13.42578125" style="235" customWidth="1"/>
    <col min="2566" max="2566" width="16.5703125" style="235" bestFit="1" customWidth="1"/>
    <col min="2567" max="2567" width="14" style="235" bestFit="1" customWidth="1"/>
    <col min="2568" max="2568" width="19.28515625" style="235" customWidth="1"/>
    <col min="2569" max="2569" width="2.5703125" style="235" customWidth="1"/>
    <col min="2570" max="2570" width="26" style="235" customWidth="1"/>
    <col min="2571" max="2573" width="14.7109375" style="235" customWidth="1"/>
    <col min="2574" max="2816" width="9.140625" style="235"/>
    <col min="2817" max="2817" width="2.5703125" style="235" customWidth="1"/>
    <col min="2818" max="2818" width="26" style="235" customWidth="1"/>
    <col min="2819" max="2819" width="14.7109375" style="235" customWidth="1"/>
    <col min="2820" max="2820" width="17.5703125" style="235" bestFit="1" customWidth="1"/>
    <col min="2821" max="2821" width="13.42578125" style="235" customWidth="1"/>
    <col min="2822" max="2822" width="16.5703125" style="235" bestFit="1" customWidth="1"/>
    <col min="2823" max="2823" width="14" style="235" bestFit="1" customWidth="1"/>
    <col min="2824" max="2824" width="19.28515625" style="235" customWidth="1"/>
    <col min="2825" max="2825" width="2.5703125" style="235" customWidth="1"/>
    <col min="2826" max="2826" width="26" style="235" customWidth="1"/>
    <col min="2827" max="2829" width="14.7109375" style="235" customWidth="1"/>
    <col min="2830" max="3072" width="9.140625" style="235"/>
    <col min="3073" max="3073" width="2.5703125" style="235" customWidth="1"/>
    <col min="3074" max="3074" width="26" style="235" customWidth="1"/>
    <col min="3075" max="3075" width="14.7109375" style="235" customWidth="1"/>
    <col min="3076" max="3076" width="17.5703125" style="235" bestFit="1" customWidth="1"/>
    <col min="3077" max="3077" width="13.42578125" style="235" customWidth="1"/>
    <col min="3078" max="3078" width="16.5703125" style="235" bestFit="1" customWidth="1"/>
    <col min="3079" max="3079" width="14" style="235" bestFit="1" customWidth="1"/>
    <col min="3080" max="3080" width="19.28515625" style="235" customWidth="1"/>
    <col min="3081" max="3081" width="2.5703125" style="235" customWidth="1"/>
    <col min="3082" max="3082" width="26" style="235" customWidth="1"/>
    <col min="3083" max="3085" width="14.7109375" style="235" customWidth="1"/>
    <col min="3086" max="3328" width="9.140625" style="235"/>
    <col min="3329" max="3329" width="2.5703125" style="235" customWidth="1"/>
    <col min="3330" max="3330" width="26" style="235" customWidth="1"/>
    <col min="3331" max="3331" width="14.7109375" style="235" customWidth="1"/>
    <col min="3332" max="3332" width="17.5703125" style="235" bestFit="1" customWidth="1"/>
    <col min="3333" max="3333" width="13.42578125" style="235" customWidth="1"/>
    <col min="3334" max="3334" width="16.5703125" style="235" bestFit="1" customWidth="1"/>
    <col min="3335" max="3335" width="14" style="235" bestFit="1" customWidth="1"/>
    <col min="3336" max="3336" width="19.28515625" style="235" customWidth="1"/>
    <col min="3337" max="3337" width="2.5703125" style="235" customWidth="1"/>
    <col min="3338" max="3338" width="26" style="235" customWidth="1"/>
    <col min="3339" max="3341" width="14.7109375" style="235" customWidth="1"/>
    <col min="3342" max="3584" width="9.140625" style="235"/>
    <col min="3585" max="3585" width="2.5703125" style="235" customWidth="1"/>
    <col min="3586" max="3586" width="26" style="235" customWidth="1"/>
    <col min="3587" max="3587" width="14.7109375" style="235" customWidth="1"/>
    <col min="3588" max="3588" width="17.5703125" style="235" bestFit="1" customWidth="1"/>
    <col min="3589" max="3589" width="13.42578125" style="235" customWidth="1"/>
    <col min="3590" max="3590" width="16.5703125" style="235" bestFit="1" customWidth="1"/>
    <col min="3591" max="3591" width="14" style="235" bestFit="1" customWidth="1"/>
    <col min="3592" max="3592" width="19.28515625" style="235" customWidth="1"/>
    <col min="3593" max="3593" width="2.5703125" style="235" customWidth="1"/>
    <col min="3594" max="3594" width="26" style="235" customWidth="1"/>
    <col min="3595" max="3597" width="14.7109375" style="235" customWidth="1"/>
    <col min="3598" max="3840" width="9.140625" style="235"/>
    <col min="3841" max="3841" width="2.5703125" style="235" customWidth="1"/>
    <col min="3842" max="3842" width="26" style="235" customWidth="1"/>
    <col min="3843" max="3843" width="14.7109375" style="235" customWidth="1"/>
    <col min="3844" max="3844" width="17.5703125" style="235" bestFit="1" customWidth="1"/>
    <col min="3845" max="3845" width="13.42578125" style="235" customWidth="1"/>
    <col min="3846" max="3846" width="16.5703125" style="235" bestFit="1" customWidth="1"/>
    <col min="3847" max="3847" width="14" style="235" bestFit="1" customWidth="1"/>
    <col min="3848" max="3848" width="19.28515625" style="235" customWidth="1"/>
    <col min="3849" max="3849" width="2.5703125" style="235" customWidth="1"/>
    <col min="3850" max="3850" width="26" style="235" customWidth="1"/>
    <col min="3851" max="3853" width="14.7109375" style="235" customWidth="1"/>
    <col min="3854" max="4096" width="9.140625" style="235"/>
    <col min="4097" max="4097" width="2.5703125" style="235" customWidth="1"/>
    <col min="4098" max="4098" width="26" style="235" customWidth="1"/>
    <col min="4099" max="4099" width="14.7109375" style="235" customWidth="1"/>
    <col min="4100" max="4100" width="17.5703125" style="235" bestFit="1" customWidth="1"/>
    <col min="4101" max="4101" width="13.42578125" style="235" customWidth="1"/>
    <col min="4102" max="4102" width="16.5703125" style="235" bestFit="1" customWidth="1"/>
    <col min="4103" max="4103" width="14" style="235" bestFit="1" customWidth="1"/>
    <col min="4104" max="4104" width="19.28515625" style="235" customWidth="1"/>
    <col min="4105" max="4105" width="2.5703125" style="235" customWidth="1"/>
    <col min="4106" max="4106" width="26" style="235" customWidth="1"/>
    <col min="4107" max="4109" width="14.7109375" style="235" customWidth="1"/>
    <col min="4110" max="4352" width="9.140625" style="235"/>
    <col min="4353" max="4353" width="2.5703125" style="235" customWidth="1"/>
    <col min="4354" max="4354" width="26" style="235" customWidth="1"/>
    <col min="4355" max="4355" width="14.7109375" style="235" customWidth="1"/>
    <col min="4356" max="4356" width="17.5703125" style="235" bestFit="1" customWidth="1"/>
    <col min="4357" max="4357" width="13.42578125" style="235" customWidth="1"/>
    <col min="4358" max="4358" width="16.5703125" style="235" bestFit="1" customWidth="1"/>
    <col min="4359" max="4359" width="14" style="235" bestFit="1" customWidth="1"/>
    <col min="4360" max="4360" width="19.28515625" style="235" customWidth="1"/>
    <col min="4361" max="4361" width="2.5703125" style="235" customWidth="1"/>
    <col min="4362" max="4362" width="26" style="235" customWidth="1"/>
    <col min="4363" max="4365" width="14.7109375" style="235" customWidth="1"/>
    <col min="4366" max="4608" width="9.140625" style="235"/>
    <col min="4609" max="4609" width="2.5703125" style="235" customWidth="1"/>
    <col min="4610" max="4610" width="26" style="235" customWidth="1"/>
    <col min="4611" max="4611" width="14.7109375" style="235" customWidth="1"/>
    <col min="4612" max="4612" width="17.5703125" style="235" bestFit="1" customWidth="1"/>
    <col min="4613" max="4613" width="13.42578125" style="235" customWidth="1"/>
    <col min="4614" max="4614" width="16.5703125" style="235" bestFit="1" customWidth="1"/>
    <col min="4615" max="4615" width="14" style="235" bestFit="1" customWidth="1"/>
    <col min="4616" max="4616" width="19.28515625" style="235" customWidth="1"/>
    <col min="4617" max="4617" width="2.5703125" style="235" customWidth="1"/>
    <col min="4618" max="4618" width="26" style="235" customWidth="1"/>
    <col min="4619" max="4621" width="14.7109375" style="235" customWidth="1"/>
    <col min="4622" max="4864" width="9.140625" style="235"/>
    <col min="4865" max="4865" width="2.5703125" style="235" customWidth="1"/>
    <col min="4866" max="4866" width="26" style="235" customWidth="1"/>
    <col min="4867" max="4867" width="14.7109375" style="235" customWidth="1"/>
    <col min="4868" max="4868" width="17.5703125" style="235" bestFit="1" customWidth="1"/>
    <col min="4869" max="4869" width="13.42578125" style="235" customWidth="1"/>
    <col min="4870" max="4870" width="16.5703125" style="235" bestFit="1" customWidth="1"/>
    <col min="4871" max="4871" width="14" style="235" bestFit="1" customWidth="1"/>
    <col min="4872" max="4872" width="19.28515625" style="235" customWidth="1"/>
    <col min="4873" max="4873" width="2.5703125" style="235" customWidth="1"/>
    <col min="4874" max="4874" width="26" style="235" customWidth="1"/>
    <col min="4875" max="4877" width="14.7109375" style="235" customWidth="1"/>
    <col min="4878" max="5120" width="9.140625" style="235"/>
    <col min="5121" max="5121" width="2.5703125" style="235" customWidth="1"/>
    <col min="5122" max="5122" width="26" style="235" customWidth="1"/>
    <col min="5123" max="5123" width="14.7109375" style="235" customWidth="1"/>
    <col min="5124" max="5124" width="17.5703125" style="235" bestFit="1" customWidth="1"/>
    <col min="5125" max="5125" width="13.42578125" style="235" customWidth="1"/>
    <col min="5126" max="5126" width="16.5703125" style="235" bestFit="1" customWidth="1"/>
    <col min="5127" max="5127" width="14" style="235" bestFit="1" customWidth="1"/>
    <col min="5128" max="5128" width="19.28515625" style="235" customWidth="1"/>
    <col min="5129" max="5129" width="2.5703125" style="235" customWidth="1"/>
    <col min="5130" max="5130" width="26" style="235" customWidth="1"/>
    <col min="5131" max="5133" width="14.7109375" style="235" customWidth="1"/>
    <col min="5134" max="5376" width="9.140625" style="235"/>
    <col min="5377" max="5377" width="2.5703125" style="235" customWidth="1"/>
    <col min="5378" max="5378" width="26" style="235" customWidth="1"/>
    <col min="5379" max="5379" width="14.7109375" style="235" customWidth="1"/>
    <col min="5380" max="5380" width="17.5703125" style="235" bestFit="1" customWidth="1"/>
    <col min="5381" max="5381" width="13.42578125" style="235" customWidth="1"/>
    <col min="5382" max="5382" width="16.5703125" style="235" bestFit="1" customWidth="1"/>
    <col min="5383" max="5383" width="14" style="235" bestFit="1" customWidth="1"/>
    <col min="5384" max="5384" width="19.28515625" style="235" customWidth="1"/>
    <col min="5385" max="5385" width="2.5703125" style="235" customWidth="1"/>
    <col min="5386" max="5386" width="26" style="235" customWidth="1"/>
    <col min="5387" max="5389" width="14.7109375" style="235" customWidth="1"/>
    <col min="5390" max="5632" width="9.140625" style="235"/>
    <col min="5633" max="5633" width="2.5703125" style="235" customWidth="1"/>
    <col min="5634" max="5634" width="26" style="235" customWidth="1"/>
    <col min="5635" max="5635" width="14.7109375" style="235" customWidth="1"/>
    <col min="5636" max="5636" width="17.5703125" style="235" bestFit="1" customWidth="1"/>
    <col min="5637" max="5637" width="13.42578125" style="235" customWidth="1"/>
    <col min="5638" max="5638" width="16.5703125" style="235" bestFit="1" customWidth="1"/>
    <col min="5639" max="5639" width="14" style="235" bestFit="1" customWidth="1"/>
    <col min="5640" max="5640" width="19.28515625" style="235" customWidth="1"/>
    <col min="5641" max="5641" width="2.5703125" style="235" customWidth="1"/>
    <col min="5642" max="5642" width="26" style="235" customWidth="1"/>
    <col min="5643" max="5645" width="14.7109375" style="235" customWidth="1"/>
    <col min="5646" max="5888" width="9.140625" style="235"/>
    <col min="5889" max="5889" width="2.5703125" style="235" customWidth="1"/>
    <col min="5890" max="5890" width="26" style="235" customWidth="1"/>
    <col min="5891" max="5891" width="14.7109375" style="235" customWidth="1"/>
    <col min="5892" max="5892" width="17.5703125" style="235" bestFit="1" customWidth="1"/>
    <col min="5893" max="5893" width="13.42578125" style="235" customWidth="1"/>
    <col min="5894" max="5894" width="16.5703125" style="235" bestFit="1" customWidth="1"/>
    <col min="5895" max="5895" width="14" style="235" bestFit="1" customWidth="1"/>
    <col min="5896" max="5896" width="19.28515625" style="235" customWidth="1"/>
    <col min="5897" max="5897" width="2.5703125" style="235" customWidth="1"/>
    <col min="5898" max="5898" width="26" style="235" customWidth="1"/>
    <col min="5899" max="5901" width="14.7109375" style="235" customWidth="1"/>
    <col min="5902" max="6144" width="9.140625" style="235"/>
    <col min="6145" max="6145" width="2.5703125" style="235" customWidth="1"/>
    <col min="6146" max="6146" width="26" style="235" customWidth="1"/>
    <col min="6147" max="6147" width="14.7109375" style="235" customWidth="1"/>
    <col min="6148" max="6148" width="17.5703125" style="235" bestFit="1" customWidth="1"/>
    <col min="6149" max="6149" width="13.42578125" style="235" customWidth="1"/>
    <col min="6150" max="6150" width="16.5703125" style="235" bestFit="1" customWidth="1"/>
    <col min="6151" max="6151" width="14" style="235" bestFit="1" customWidth="1"/>
    <col min="6152" max="6152" width="19.28515625" style="235" customWidth="1"/>
    <col min="6153" max="6153" width="2.5703125" style="235" customWidth="1"/>
    <col min="6154" max="6154" width="26" style="235" customWidth="1"/>
    <col min="6155" max="6157" width="14.7109375" style="235" customWidth="1"/>
    <col min="6158" max="6400" width="9.140625" style="235"/>
    <col min="6401" max="6401" width="2.5703125" style="235" customWidth="1"/>
    <col min="6402" max="6402" width="26" style="235" customWidth="1"/>
    <col min="6403" max="6403" width="14.7109375" style="235" customWidth="1"/>
    <col min="6404" max="6404" width="17.5703125" style="235" bestFit="1" customWidth="1"/>
    <col min="6405" max="6405" width="13.42578125" style="235" customWidth="1"/>
    <col min="6406" max="6406" width="16.5703125" style="235" bestFit="1" customWidth="1"/>
    <col min="6407" max="6407" width="14" style="235" bestFit="1" customWidth="1"/>
    <col min="6408" max="6408" width="19.28515625" style="235" customWidth="1"/>
    <col min="6409" max="6409" width="2.5703125" style="235" customWidth="1"/>
    <col min="6410" max="6410" width="26" style="235" customWidth="1"/>
    <col min="6411" max="6413" width="14.7109375" style="235" customWidth="1"/>
    <col min="6414" max="6656" width="9.140625" style="235"/>
    <col min="6657" max="6657" width="2.5703125" style="235" customWidth="1"/>
    <col min="6658" max="6658" width="26" style="235" customWidth="1"/>
    <col min="6659" max="6659" width="14.7109375" style="235" customWidth="1"/>
    <col min="6660" max="6660" width="17.5703125" style="235" bestFit="1" customWidth="1"/>
    <col min="6661" max="6661" width="13.42578125" style="235" customWidth="1"/>
    <col min="6662" max="6662" width="16.5703125" style="235" bestFit="1" customWidth="1"/>
    <col min="6663" max="6663" width="14" style="235" bestFit="1" customWidth="1"/>
    <col min="6664" max="6664" width="19.28515625" style="235" customWidth="1"/>
    <col min="6665" max="6665" width="2.5703125" style="235" customWidth="1"/>
    <col min="6666" max="6666" width="26" style="235" customWidth="1"/>
    <col min="6667" max="6669" width="14.7109375" style="235" customWidth="1"/>
    <col min="6670" max="6912" width="9.140625" style="235"/>
    <col min="6913" max="6913" width="2.5703125" style="235" customWidth="1"/>
    <col min="6914" max="6914" width="26" style="235" customWidth="1"/>
    <col min="6915" max="6915" width="14.7109375" style="235" customWidth="1"/>
    <col min="6916" max="6916" width="17.5703125" style="235" bestFit="1" customWidth="1"/>
    <col min="6917" max="6917" width="13.42578125" style="235" customWidth="1"/>
    <col min="6918" max="6918" width="16.5703125" style="235" bestFit="1" customWidth="1"/>
    <col min="6919" max="6919" width="14" style="235" bestFit="1" customWidth="1"/>
    <col min="6920" max="6920" width="19.28515625" style="235" customWidth="1"/>
    <col min="6921" max="6921" width="2.5703125" style="235" customWidth="1"/>
    <col min="6922" max="6922" width="26" style="235" customWidth="1"/>
    <col min="6923" max="6925" width="14.7109375" style="235" customWidth="1"/>
    <col min="6926" max="7168" width="9.140625" style="235"/>
    <col min="7169" max="7169" width="2.5703125" style="235" customWidth="1"/>
    <col min="7170" max="7170" width="26" style="235" customWidth="1"/>
    <col min="7171" max="7171" width="14.7109375" style="235" customWidth="1"/>
    <col min="7172" max="7172" width="17.5703125" style="235" bestFit="1" customWidth="1"/>
    <col min="7173" max="7173" width="13.42578125" style="235" customWidth="1"/>
    <col min="7174" max="7174" width="16.5703125" style="235" bestFit="1" customWidth="1"/>
    <col min="7175" max="7175" width="14" style="235" bestFit="1" customWidth="1"/>
    <col min="7176" max="7176" width="19.28515625" style="235" customWidth="1"/>
    <col min="7177" max="7177" width="2.5703125" style="235" customWidth="1"/>
    <col min="7178" max="7178" width="26" style="235" customWidth="1"/>
    <col min="7179" max="7181" width="14.7109375" style="235" customWidth="1"/>
    <col min="7182" max="7424" width="9.140625" style="235"/>
    <col min="7425" max="7425" width="2.5703125" style="235" customWidth="1"/>
    <col min="7426" max="7426" width="26" style="235" customWidth="1"/>
    <col min="7427" max="7427" width="14.7109375" style="235" customWidth="1"/>
    <col min="7428" max="7428" width="17.5703125" style="235" bestFit="1" customWidth="1"/>
    <col min="7429" max="7429" width="13.42578125" style="235" customWidth="1"/>
    <col min="7430" max="7430" width="16.5703125" style="235" bestFit="1" customWidth="1"/>
    <col min="7431" max="7431" width="14" style="235" bestFit="1" customWidth="1"/>
    <col min="7432" max="7432" width="19.28515625" style="235" customWidth="1"/>
    <col min="7433" max="7433" width="2.5703125" style="235" customWidth="1"/>
    <col min="7434" max="7434" width="26" style="235" customWidth="1"/>
    <col min="7435" max="7437" width="14.7109375" style="235" customWidth="1"/>
    <col min="7438" max="7680" width="9.140625" style="235"/>
    <col min="7681" max="7681" width="2.5703125" style="235" customWidth="1"/>
    <col min="7682" max="7682" width="26" style="235" customWidth="1"/>
    <col min="7683" max="7683" width="14.7109375" style="235" customWidth="1"/>
    <col min="7684" max="7684" width="17.5703125" style="235" bestFit="1" customWidth="1"/>
    <col min="7685" max="7685" width="13.42578125" style="235" customWidth="1"/>
    <col min="7686" max="7686" width="16.5703125" style="235" bestFit="1" customWidth="1"/>
    <col min="7687" max="7687" width="14" style="235" bestFit="1" customWidth="1"/>
    <col min="7688" max="7688" width="19.28515625" style="235" customWidth="1"/>
    <col min="7689" max="7689" width="2.5703125" style="235" customWidth="1"/>
    <col min="7690" max="7690" width="26" style="235" customWidth="1"/>
    <col min="7691" max="7693" width="14.7109375" style="235" customWidth="1"/>
    <col min="7694" max="7936" width="9.140625" style="235"/>
    <col min="7937" max="7937" width="2.5703125" style="235" customWidth="1"/>
    <col min="7938" max="7938" width="26" style="235" customWidth="1"/>
    <col min="7939" max="7939" width="14.7109375" style="235" customWidth="1"/>
    <col min="7940" max="7940" width="17.5703125" style="235" bestFit="1" customWidth="1"/>
    <col min="7941" max="7941" width="13.42578125" style="235" customWidth="1"/>
    <col min="7942" max="7942" width="16.5703125" style="235" bestFit="1" customWidth="1"/>
    <col min="7943" max="7943" width="14" style="235" bestFit="1" customWidth="1"/>
    <col min="7944" max="7944" width="19.28515625" style="235" customWidth="1"/>
    <col min="7945" max="7945" width="2.5703125" style="235" customWidth="1"/>
    <col min="7946" max="7946" width="26" style="235" customWidth="1"/>
    <col min="7947" max="7949" width="14.7109375" style="235" customWidth="1"/>
    <col min="7950" max="8192" width="9.140625" style="235"/>
    <col min="8193" max="8193" width="2.5703125" style="235" customWidth="1"/>
    <col min="8194" max="8194" width="26" style="235" customWidth="1"/>
    <col min="8195" max="8195" width="14.7109375" style="235" customWidth="1"/>
    <col min="8196" max="8196" width="17.5703125" style="235" bestFit="1" customWidth="1"/>
    <col min="8197" max="8197" width="13.42578125" style="235" customWidth="1"/>
    <col min="8198" max="8198" width="16.5703125" style="235" bestFit="1" customWidth="1"/>
    <col min="8199" max="8199" width="14" style="235" bestFit="1" customWidth="1"/>
    <col min="8200" max="8200" width="19.28515625" style="235" customWidth="1"/>
    <col min="8201" max="8201" width="2.5703125" style="235" customWidth="1"/>
    <col min="8202" max="8202" width="26" style="235" customWidth="1"/>
    <col min="8203" max="8205" width="14.7109375" style="235" customWidth="1"/>
    <col min="8206" max="8448" width="9.140625" style="235"/>
    <col min="8449" max="8449" width="2.5703125" style="235" customWidth="1"/>
    <col min="8450" max="8450" width="26" style="235" customWidth="1"/>
    <col min="8451" max="8451" width="14.7109375" style="235" customWidth="1"/>
    <col min="8452" max="8452" width="17.5703125" style="235" bestFit="1" customWidth="1"/>
    <col min="8453" max="8453" width="13.42578125" style="235" customWidth="1"/>
    <col min="8454" max="8454" width="16.5703125" style="235" bestFit="1" customWidth="1"/>
    <col min="8455" max="8455" width="14" style="235" bestFit="1" customWidth="1"/>
    <col min="8456" max="8456" width="19.28515625" style="235" customWidth="1"/>
    <col min="8457" max="8457" width="2.5703125" style="235" customWidth="1"/>
    <col min="8458" max="8458" width="26" style="235" customWidth="1"/>
    <col min="8459" max="8461" width="14.7109375" style="235" customWidth="1"/>
    <col min="8462" max="8704" width="9.140625" style="235"/>
    <col min="8705" max="8705" width="2.5703125" style="235" customWidth="1"/>
    <col min="8706" max="8706" width="26" style="235" customWidth="1"/>
    <col min="8707" max="8707" width="14.7109375" style="235" customWidth="1"/>
    <col min="8708" max="8708" width="17.5703125" style="235" bestFit="1" customWidth="1"/>
    <col min="8709" max="8709" width="13.42578125" style="235" customWidth="1"/>
    <col min="8710" max="8710" width="16.5703125" style="235" bestFit="1" customWidth="1"/>
    <col min="8711" max="8711" width="14" style="235" bestFit="1" customWidth="1"/>
    <col min="8712" max="8712" width="19.28515625" style="235" customWidth="1"/>
    <col min="8713" max="8713" width="2.5703125" style="235" customWidth="1"/>
    <col min="8714" max="8714" width="26" style="235" customWidth="1"/>
    <col min="8715" max="8717" width="14.7109375" style="235" customWidth="1"/>
    <col min="8718" max="8960" width="9.140625" style="235"/>
    <col min="8961" max="8961" width="2.5703125" style="235" customWidth="1"/>
    <col min="8962" max="8962" width="26" style="235" customWidth="1"/>
    <col min="8963" max="8963" width="14.7109375" style="235" customWidth="1"/>
    <col min="8964" max="8964" width="17.5703125" style="235" bestFit="1" customWidth="1"/>
    <col min="8965" max="8965" width="13.42578125" style="235" customWidth="1"/>
    <col min="8966" max="8966" width="16.5703125" style="235" bestFit="1" customWidth="1"/>
    <col min="8967" max="8967" width="14" style="235" bestFit="1" customWidth="1"/>
    <col min="8968" max="8968" width="19.28515625" style="235" customWidth="1"/>
    <col min="8969" max="8969" width="2.5703125" style="235" customWidth="1"/>
    <col min="8970" max="8970" width="26" style="235" customWidth="1"/>
    <col min="8971" max="8973" width="14.7109375" style="235" customWidth="1"/>
    <col min="8974" max="9216" width="9.140625" style="235"/>
    <col min="9217" max="9217" width="2.5703125" style="235" customWidth="1"/>
    <col min="9218" max="9218" width="26" style="235" customWidth="1"/>
    <col min="9219" max="9219" width="14.7109375" style="235" customWidth="1"/>
    <col min="9220" max="9220" width="17.5703125" style="235" bestFit="1" customWidth="1"/>
    <col min="9221" max="9221" width="13.42578125" style="235" customWidth="1"/>
    <col min="9222" max="9222" width="16.5703125" style="235" bestFit="1" customWidth="1"/>
    <col min="9223" max="9223" width="14" style="235" bestFit="1" customWidth="1"/>
    <col min="9224" max="9224" width="19.28515625" style="235" customWidth="1"/>
    <col min="9225" max="9225" width="2.5703125" style="235" customWidth="1"/>
    <col min="9226" max="9226" width="26" style="235" customWidth="1"/>
    <col min="9227" max="9229" width="14.7109375" style="235" customWidth="1"/>
    <col min="9230" max="9472" width="9.140625" style="235"/>
    <col min="9473" max="9473" width="2.5703125" style="235" customWidth="1"/>
    <col min="9474" max="9474" width="26" style="235" customWidth="1"/>
    <col min="9475" max="9475" width="14.7109375" style="235" customWidth="1"/>
    <col min="9476" max="9476" width="17.5703125" style="235" bestFit="1" customWidth="1"/>
    <col min="9477" max="9477" width="13.42578125" style="235" customWidth="1"/>
    <col min="9478" max="9478" width="16.5703125" style="235" bestFit="1" customWidth="1"/>
    <col min="9479" max="9479" width="14" style="235" bestFit="1" customWidth="1"/>
    <col min="9480" max="9480" width="19.28515625" style="235" customWidth="1"/>
    <col min="9481" max="9481" width="2.5703125" style="235" customWidth="1"/>
    <col min="9482" max="9482" width="26" style="235" customWidth="1"/>
    <col min="9483" max="9485" width="14.7109375" style="235" customWidth="1"/>
    <col min="9486" max="9728" width="9.140625" style="235"/>
    <col min="9729" max="9729" width="2.5703125" style="235" customWidth="1"/>
    <col min="9730" max="9730" width="26" style="235" customWidth="1"/>
    <col min="9731" max="9731" width="14.7109375" style="235" customWidth="1"/>
    <col min="9732" max="9732" width="17.5703125" style="235" bestFit="1" customWidth="1"/>
    <col min="9733" max="9733" width="13.42578125" style="235" customWidth="1"/>
    <col min="9734" max="9734" width="16.5703125" style="235" bestFit="1" customWidth="1"/>
    <col min="9735" max="9735" width="14" style="235" bestFit="1" customWidth="1"/>
    <col min="9736" max="9736" width="19.28515625" style="235" customWidth="1"/>
    <col min="9737" max="9737" width="2.5703125" style="235" customWidth="1"/>
    <col min="9738" max="9738" width="26" style="235" customWidth="1"/>
    <col min="9739" max="9741" width="14.7109375" style="235" customWidth="1"/>
    <col min="9742" max="9984" width="9.140625" style="235"/>
    <col min="9985" max="9985" width="2.5703125" style="235" customWidth="1"/>
    <col min="9986" max="9986" width="26" style="235" customWidth="1"/>
    <col min="9987" max="9987" width="14.7109375" style="235" customWidth="1"/>
    <col min="9988" max="9988" width="17.5703125" style="235" bestFit="1" customWidth="1"/>
    <col min="9989" max="9989" width="13.42578125" style="235" customWidth="1"/>
    <col min="9990" max="9990" width="16.5703125" style="235" bestFit="1" customWidth="1"/>
    <col min="9991" max="9991" width="14" style="235" bestFit="1" customWidth="1"/>
    <col min="9992" max="9992" width="19.28515625" style="235" customWidth="1"/>
    <col min="9993" max="9993" width="2.5703125" style="235" customWidth="1"/>
    <col min="9994" max="9994" width="26" style="235" customWidth="1"/>
    <col min="9995" max="9997" width="14.7109375" style="235" customWidth="1"/>
    <col min="9998" max="10240" width="9.140625" style="235"/>
    <col min="10241" max="10241" width="2.5703125" style="235" customWidth="1"/>
    <col min="10242" max="10242" width="26" style="235" customWidth="1"/>
    <col min="10243" max="10243" width="14.7109375" style="235" customWidth="1"/>
    <col min="10244" max="10244" width="17.5703125" style="235" bestFit="1" customWidth="1"/>
    <col min="10245" max="10245" width="13.42578125" style="235" customWidth="1"/>
    <col min="10246" max="10246" width="16.5703125" style="235" bestFit="1" customWidth="1"/>
    <col min="10247" max="10247" width="14" style="235" bestFit="1" customWidth="1"/>
    <col min="10248" max="10248" width="19.28515625" style="235" customWidth="1"/>
    <col min="10249" max="10249" width="2.5703125" style="235" customWidth="1"/>
    <col min="10250" max="10250" width="26" style="235" customWidth="1"/>
    <col min="10251" max="10253" width="14.7109375" style="235" customWidth="1"/>
    <col min="10254" max="10496" width="9.140625" style="235"/>
    <col min="10497" max="10497" width="2.5703125" style="235" customWidth="1"/>
    <col min="10498" max="10498" width="26" style="235" customWidth="1"/>
    <col min="10499" max="10499" width="14.7109375" style="235" customWidth="1"/>
    <col min="10500" max="10500" width="17.5703125" style="235" bestFit="1" customWidth="1"/>
    <col min="10501" max="10501" width="13.42578125" style="235" customWidth="1"/>
    <col min="10502" max="10502" width="16.5703125" style="235" bestFit="1" customWidth="1"/>
    <col min="10503" max="10503" width="14" style="235" bestFit="1" customWidth="1"/>
    <col min="10504" max="10504" width="19.28515625" style="235" customWidth="1"/>
    <col min="10505" max="10505" width="2.5703125" style="235" customWidth="1"/>
    <col min="10506" max="10506" width="26" style="235" customWidth="1"/>
    <col min="10507" max="10509" width="14.7109375" style="235" customWidth="1"/>
    <col min="10510" max="10752" width="9.140625" style="235"/>
    <col min="10753" max="10753" width="2.5703125" style="235" customWidth="1"/>
    <col min="10754" max="10754" width="26" style="235" customWidth="1"/>
    <col min="10755" max="10755" width="14.7109375" style="235" customWidth="1"/>
    <col min="10756" max="10756" width="17.5703125" style="235" bestFit="1" customWidth="1"/>
    <col min="10757" max="10757" width="13.42578125" style="235" customWidth="1"/>
    <col min="10758" max="10758" width="16.5703125" style="235" bestFit="1" customWidth="1"/>
    <col min="10759" max="10759" width="14" style="235" bestFit="1" customWidth="1"/>
    <col min="10760" max="10760" width="19.28515625" style="235" customWidth="1"/>
    <col min="10761" max="10761" width="2.5703125" style="235" customWidth="1"/>
    <col min="10762" max="10762" width="26" style="235" customWidth="1"/>
    <col min="10763" max="10765" width="14.7109375" style="235" customWidth="1"/>
    <col min="10766" max="11008" width="9.140625" style="235"/>
    <col min="11009" max="11009" width="2.5703125" style="235" customWidth="1"/>
    <col min="11010" max="11010" width="26" style="235" customWidth="1"/>
    <col min="11011" max="11011" width="14.7109375" style="235" customWidth="1"/>
    <col min="11012" max="11012" width="17.5703125" style="235" bestFit="1" customWidth="1"/>
    <col min="11013" max="11013" width="13.42578125" style="235" customWidth="1"/>
    <col min="11014" max="11014" width="16.5703125" style="235" bestFit="1" customWidth="1"/>
    <col min="11015" max="11015" width="14" style="235" bestFit="1" customWidth="1"/>
    <col min="11016" max="11016" width="19.28515625" style="235" customWidth="1"/>
    <col min="11017" max="11017" width="2.5703125" style="235" customWidth="1"/>
    <col min="11018" max="11018" width="26" style="235" customWidth="1"/>
    <col min="11019" max="11021" width="14.7109375" style="235" customWidth="1"/>
    <col min="11022" max="11264" width="9.140625" style="235"/>
    <col min="11265" max="11265" width="2.5703125" style="235" customWidth="1"/>
    <col min="11266" max="11266" width="26" style="235" customWidth="1"/>
    <col min="11267" max="11267" width="14.7109375" style="235" customWidth="1"/>
    <col min="11268" max="11268" width="17.5703125" style="235" bestFit="1" customWidth="1"/>
    <col min="11269" max="11269" width="13.42578125" style="235" customWidth="1"/>
    <col min="11270" max="11270" width="16.5703125" style="235" bestFit="1" customWidth="1"/>
    <col min="11271" max="11271" width="14" style="235" bestFit="1" customWidth="1"/>
    <col min="11272" max="11272" width="19.28515625" style="235" customWidth="1"/>
    <col min="11273" max="11273" width="2.5703125" style="235" customWidth="1"/>
    <col min="11274" max="11274" width="26" style="235" customWidth="1"/>
    <col min="11275" max="11277" width="14.7109375" style="235" customWidth="1"/>
    <col min="11278" max="11520" width="9.140625" style="235"/>
    <col min="11521" max="11521" width="2.5703125" style="235" customWidth="1"/>
    <col min="11522" max="11522" width="26" style="235" customWidth="1"/>
    <col min="11523" max="11523" width="14.7109375" style="235" customWidth="1"/>
    <col min="11524" max="11524" width="17.5703125" style="235" bestFit="1" customWidth="1"/>
    <col min="11525" max="11525" width="13.42578125" style="235" customWidth="1"/>
    <col min="11526" max="11526" width="16.5703125" style="235" bestFit="1" customWidth="1"/>
    <col min="11527" max="11527" width="14" style="235" bestFit="1" customWidth="1"/>
    <col min="11528" max="11528" width="19.28515625" style="235" customWidth="1"/>
    <col min="11529" max="11529" width="2.5703125" style="235" customWidth="1"/>
    <col min="11530" max="11530" width="26" style="235" customWidth="1"/>
    <col min="11531" max="11533" width="14.7109375" style="235" customWidth="1"/>
    <col min="11534" max="11776" width="9.140625" style="235"/>
    <col min="11777" max="11777" width="2.5703125" style="235" customWidth="1"/>
    <col min="11778" max="11778" width="26" style="235" customWidth="1"/>
    <col min="11779" max="11779" width="14.7109375" style="235" customWidth="1"/>
    <col min="11780" max="11780" width="17.5703125" style="235" bestFit="1" customWidth="1"/>
    <col min="11781" max="11781" width="13.42578125" style="235" customWidth="1"/>
    <col min="11782" max="11782" width="16.5703125" style="235" bestFit="1" customWidth="1"/>
    <col min="11783" max="11783" width="14" style="235" bestFit="1" customWidth="1"/>
    <col min="11784" max="11784" width="19.28515625" style="235" customWidth="1"/>
    <col min="11785" max="11785" width="2.5703125" style="235" customWidth="1"/>
    <col min="11786" max="11786" width="26" style="235" customWidth="1"/>
    <col min="11787" max="11789" width="14.7109375" style="235" customWidth="1"/>
    <col min="11790" max="12032" width="9.140625" style="235"/>
    <col min="12033" max="12033" width="2.5703125" style="235" customWidth="1"/>
    <col min="12034" max="12034" width="26" style="235" customWidth="1"/>
    <col min="12035" max="12035" width="14.7109375" style="235" customWidth="1"/>
    <col min="12036" max="12036" width="17.5703125" style="235" bestFit="1" customWidth="1"/>
    <col min="12037" max="12037" width="13.42578125" style="235" customWidth="1"/>
    <col min="12038" max="12038" width="16.5703125" style="235" bestFit="1" customWidth="1"/>
    <col min="12039" max="12039" width="14" style="235" bestFit="1" customWidth="1"/>
    <col min="12040" max="12040" width="19.28515625" style="235" customWidth="1"/>
    <col min="12041" max="12041" width="2.5703125" style="235" customWidth="1"/>
    <col min="12042" max="12042" width="26" style="235" customWidth="1"/>
    <col min="12043" max="12045" width="14.7109375" style="235" customWidth="1"/>
    <col min="12046" max="12288" width="9.140625" style="235"/>
    <col min="12289" max="12289" width="2.5703125" style="235" customWidth="1"/>
    <col min="12290" max="12290" width="26" style="235" customWidth="1"/>
    <col min="12291" max="12291" width="14.7109375" style="235" customWidth="1"/>
    <col min="12292" max="12292" width="17.5703125" style="235" bestFit="1" customWidth="1"/>
    <col min="12293" max="12293" width="13.42578125" style="235" customWidth="1"/>
    <col min="12294" max="12294" width="16.5703125" style="235" bestFit="1" customWidth="1"/>
    <col min="12295" max="12295" width="14" style="235" bestFit="1" customWidth="1"/>
    <col min="12296" max="12296" width="19.28515625" style="235" customWidth="1"/>
    <col min="12297" max="12297" width="2.5703125" style="235" customWidth="1"/>
    <col min="12298" max="12298" width="26" style="235" customWidth="1"/>
    <col min="12299" max="12301" width="14.7109375" style="235" customWidth="1"/>
    <col min="12302" max="12544" width="9.140625" style="235"/>
    <col min="12545" max="12545" width="2.5703125" style="235" customWidth="1"/>
    <col min="12546" max="12546" width="26" style="235" customWidth="1"/>
    <col min="12547" max="12547" width="14.7109375" style="235" customWidth="1"/>
    <col min="12548" max="12548" width="17.5703125" style="235" bestFit="1" customWidth="1"/>
    <col min="12549" max="12549" width="13.42578125" style="235" customWidth="1"/>
    <col min="12550" max="12550" width="16.5703125" style="235" bestFit="1" customWidth="1"/>
    <col min="12551" max="12551" width="14" style="235" bestFit="1" customWidth="1"/>
    <col min="12552" max="12552" width="19.28515625" style="235" customWidth="1"/>
    <col min="12553" max="12553" width="2.5703125" style="235" customWidth="1"/>
    <col min="12554" max="12554" width="26" style="235" customWidth="1"/>
    <col min="12555" max="12557" width="14.7109375" style="235" customWidth="1"/>
    <col min="12558" max="12800" width="9.140625" style="235"/>
    <col min="12801" max="12801" width="2.5703125" style="235" customWidth="1"/>
    <col min="12802" max="12802" width="26" style="235" customWidth="1"/>
    <col min="12803" max="12803" width="14.7109375" style="235" customWidth="1"/>
    <col min="12804" max="12804" width="17.5703125" style="235" bestFit="1" customWidth="1"/>
    <col min="12805" max="12805" width="13.42578125" style="235" customWidth="1"/>
    <col min="12806" max="12806" width="16.5703125" style="235" bestFit="1" customWidth="1"/>
    <col min="12807" max="12807" width="14" style="235" bestFit="1" customWidth="1"/>
    <col min="12808" max="12808" width="19.28515625" style="235" customWidth="1"/>
    <col min="12809" max="12809" width="2.5703125" style="235" customWidth="1"/>
    <col min="12810" max="12810" width="26" style="235" customWidth="1"/>
    <col min="12811" max="12813" width="14.7109375" style="235" customWidth="1"/>
    <col min="12814" max="13056" width="9.140625" style="235"/>
    <col min="13057" max="13057" width="2.5703125" style="235" customWidth="1"/>
    <col min="13058" max="13058" width="26" style="235" customWidth="1"/>
    <col min="13059" max="13059" width="14.7109375" style="235" customWidth="1"/>
    <col min="13060" max="13060" width="17.5703125" style="235" bestFit="1" customWidth="1"/>
    <col min="13061" max="13061" width="13.42578125" style="235" customWidth="1"/>
    <col min="13062" max="13062" width="16.5703125" style="235" bestFit="1" customWidth="1"/>
    <col min="13063" max="13063" width="14" style="235" bestFit="1" customWidth="1"/>
    <col min="13064" max="13064" width="19.28515625" style="235" customWidth="1"/>
    <col min="13065" max="13065" width="2.5703125" style="235" customWidth="1"/>
    <col min="13066" max="13066" width="26" style="235" customWidth="1"/>
    <col min="13067" max="13069" width="14.7109375" style="235" customWidth="1"/>
    <col min="13070" max="13312" width="9.140625" style="235"/>
    <col min="13313" max="13313" width="2.5703125" style="235" customWidth="1"/>
    <col min="13314" max="13314" width="26" style="235" customWidth="1"/>
    <col min="13315" max="13315" width="14.7109375" style="235" customWidth="1"/>
    <col min="13316" max="13316" width="17.5703125" style="235" bestFit="1" customWidth="1"/>
    <col min="13317" max="13317" width="13.42578125" style="235" customWidth="1"/>
    <col min="13318" max="13318" width="16.5703125" style="235" bestFit="1" customWidth="1"/>
    <col min="13319" max="13319" width="14" style="235" bestFit="1" customWidth="1"/>
    <col min="13320" max="13320" width="19.28515625" style="235" customWidth="1"/>
    <col min="13321" max="13321" width="2.5703125" style="235" customWidth="1"/>
    <col min="13322" max="13322" width="26" style="235" customWidth="1"/>
    <col min="13323" max="13325" width="14.7109375" style="235" customWidth="1"/>
    <col min="13326" max="13568" width="9.140625" style="235"/>
    <col min="13569" max="13569" width="2.5703125" style="235" customWidth="1"/>
    <col min="13570" max="13570" width="26" style="235" customWidth="1"/>
    <col min="13571" max="13571" width="14.7109375" style="235" customWidth="1"/>
    <col min="13572" max="13572" width="17.5703125" style="235" bestFit="1" customWidth="1"/>
    <col min="13573" max="13573" width="13.42578125" style="235" customWidth="1"/>
    <col min="13574" max="13574" width="16.5703125" style="235" bestFit="1" customWidth="1"/>
    <col min="13575" max="13575" width="14" style="235" bestFit="1" customWidth="1"/>
    <col min="13576" max="13576" width="19.28515625" style="235" customWidth="1"/>
    <col min="13577" max="13577" width="2.5703125" style="235" customWidth="1"/>
    <col min="13578" max="13578" width="26" style="235" customWidth="1"/>
    <col min="13579" max="13581" width="14.7109375" style="235" customWidth="1"/>
    <col min="13582" max="13824" width="9.140625" style="235"/>
    <col min="13825" max="13825" width="2.5703125" style="235" customWidth="1"/>
    <col min="13826" max="13826" width="26" style="235" customWidth="1"/>
    <col min="13827" max="13827" width="14.7109375" style="235" customWidth="1"/>
    <col min="13828" max="13828" width="17.5703125" style="235" bestFit="1" customWidth="1"/>
    <col min="13829" max="13829" width="13.42578125" style="235" customWidth="1"/>
    <col min="13830" max="13830" width="16.5703125" style="235" bestFit="1" customWidth="1"/>
    <col min="13831" max="13831" width="14" style="235" bestFit="1" customWidth="1"/>
    <col min="13832" max="13832" width="19.28515625" style="235" customWidth="1"/>
    <col min="13833" max="13833" width="2.5703125" style="235" customWidth="1"/>
    <col min="13834" max="13834" width="26" style="235" customWidth="1"/>
    <col min="13835" max="13837" width="14.7109375" style="235" customWidth="1"/>
    <col min="13838" max="14080" width="9.140625" style="235"/>
    <col min="14081" max="14081" width="2.5703125" style="235" customWidth="1"/>
    <col min="14082" max="14082" width="26" style="235" customWidth="1"/>
    <col min="14083" max="14083" width="14.7109375" style="235" customWidth="1"/>
    <col min="14084" max="14084" width="17.5703125" style="235" bestFit="1" customWidth="1"/>
    <col min="14085" max="14085" width="13.42578125" style="235" customWidth="1"/>
    <col min="14086" max="14086" width="16.5703125" style="235" bestFit="1" customWidth="1"/>
    <col min="14087" max="14087" width="14" style="235" bestFit="1" customWidth="1"/>
    <col min="14088" max="14088" width="19.28515625" style="235" customWidth="1"/>
    <col min="14089" max="14089" width="2.5703125" style="235" customWidth="1"/>
    <col min="14090" max="14090" width="26" style="235" customWidth="1"/>
    <col min="14091" max="14093" width="14.7109375" style="235" customWidth="1"/>
    <col min="14094" max="14336" width="9.140625" style="235"/>
    <col min="14337" max="14337" width="2.5703125" style="235" customWidth="1"/>
    <col min="14338" max="14338" width="26" style="235" customWidth="1"/>
    <col min="14339" max="14339" width="14.7109375" style="235" customWidth="1"/>
    <col min="14340" max="14340" width="17.5703125" style="235" bestFit="1" customWidth="1"/>
    <col min="14341" max="14341" width="13.42578125" style="235" customWidth="1"/>
    <col min="14342" max="14342" width="16.5703125" style="235" bestFit="1" customWidth="1"/>
    <col min="14343" max="14343" width="14" style="235" bestFit="1" customWidth="1"/>
    <col min="14344" max="14344" width="19.28515625" style="235" customWidth="1"/>
    <col min="14345" max="14345" width="2.5703125" style="235" customWidth="1"/>
    <col min="14346" max="14346" width="26" style="235" customWidth="1"/>
    <col min="14347" max="14349" width="14.7109375" style="235" customWidth="1"/>
    <col min="14350" max="14592" width="9.140625" style="235"/>
    <col min="14593" max="14593" width="2.5703125" style="235" customWidth="1"/>
    <col min="14594" max="14594" width="26" style="235" customWidth="1"/>
    <col min="14595" max="14595" width="14.7109375" style="235" customWidth="1"/>
    <col min="14596" max="14596" width="17.5703125" style="235" bestFit="1" customWidth="1"/>
    <col min="14597" max="14597" width="13.42578125" style="235" customWidth="1"/>
    <col min="14598" max="14598" width="16.5703125" style="235" bestFit="1" customWidth="1"/>
    <col min="14599" max="14599" width="14" style="235" bestFit="1" customWidth="1"/>
    <col min="14600" max="14600" width="19.28515625" style="235" customWidth="1"/>
    <col min="14601" max="14601" width="2.5703125" style="235" customWidth="1"/>
    <col min="14602" max="14602" width="26" style="235" customWidth="1"/>
    <col min="14603" max="14605" width="14.7109375" style="235" customWidth="1"/>
    <col min="14606" max="14848" width="9.140625" style="235"/>
    <col min="14849" max="14849" width="2.5703125" style="235" customWidth="1"/>
    <col min="14850" max="14850" width="26" style="235" customWidth="1"/>
    <col min="14851" max="14851" width="14.7109375" style="235" customWidth="1"/>
    <col min="14852" max="14852" width="17.5703125" style="235" bestFit="1" customWidth="1"/>
    <col min="14853" max="14853" width="13.42578125" style="235" customWidth="1"/>
    <col min="14854" max="14854" width="16.5703125" style="235" bestFit="1" customWidth="1"/>
    <col min="14855" max="14855" width="14" style="235" bestFit="1" customWidth="1"/>
    <col min="14856" max="14856" width="19.28515625" style="235" customWidth="1"/>
    <col min="14857" max="14857" width="2.5703125" style="235" customWidth="1"/>
    <col min="14858" max="14858" width="26" style="235" customWidth="1"/>
    <col min="14859" max="14861" width="14.7109375" style="235" customWidth="1"/>
    <col min="14862" max="15104" width="9.140625" style="235"/>
    <col min="15105" max="15105" width="2.5703125" style="235" customWidth="1"/>
    <col min="15106" max="15106" width="26" style="235" customWidth="1"/>
    <col min="15107" max="15107" width="14.7109375" style="235" customWidth="1"/>
    <col min="15108" max="15108" width="17.5703125" style="235" bestFit="1" customWidth="1"/>
    <col min="15109" max="15109" width="13.42578125" style="235" customWidth="1"/>
    <col min="15110" max="15110" width="16.5703125" style="235" bestFit="1" customWidth="1"/>
    <col min="15111" max="15111" width="14" style="235" bestFit="1" customWidth="1"/>
    <col min="15112" max="15112" width="19.28515625" style="235" customWidth="1"/>
    <col min="15113" max="15113" width="2.5703125" style="235" customWidth="1"/>
    <col min="15114" max="15114" width="26" style="235" customWidth="1"/>
    <col min="15115" max="15117" width="14.7109375" style="235" customWidth="1"/>
    <col min="15118" max="15360" width="9.140625" style="235"/>
    <col min="15361" max="15361" width="2.5703125" style="235" customWidth="1"/>
    <col min="15362" max="15362" width="26" style="235" customWidth="1"/>
    <col min="15363" max="15363" width="14.7109375" style="235" customWidth="1"/>
    <col min="15364" max="15364" width="17.5703125" style="235" bestFit="1" customWidth="1"/>
    <col min="15365" max="15365" width="13.42578125" style="235" customWidth="1"/>
    <col min="15366" max="15366" width="16.5703125" style="235" bestFit="1" customWidth="1"/>
    <col min="15367" max="15367" width="14" style="235" bestFit="1" customWidth="1"/>
    <col min="15368" max="15368" width="19.28515625" style="235" customWidth="1"/>
    <col min="15369" max="15369" width="2.5703125" style="235" customWidth="1"/>
    <col min="15370" max="15370" width="26" style="235" customWidth="1"/>
    <col min="15371" max="15373" width="14.7109375" style="235" customWidth="1"/>
    <col min="15374" max="15616" width="9.140625" style="235"/>
    <col min="15617" max="15617" width="2.5703125" style="235" customWidth="1"/>
    <col min="15618" max="15618" width="26" style="235" customWidth="1"/>
    <col min="15619" max="15619" width="14.7109375" style="235" customWidth="1"/>
    <col min="15620" max="15620" width="17.5703125" style="235" bestFit="1" customWidth="1"/>
    <col min="15621" max="15621" width="13.42578125" style="235" customWidth="1"/>
    <col min="15622" max="15622" width="16.5703125" style="235" bestFit="1" customWidth="1"/>
    <col min="15623" max="15623" width="14" style="235" bestFit="1" customWidth="1"/>
    <col min="15624" max="15624" width="19.28515625" style="235" customWidth="1"/>
    <col min="15625" max="15625" width="2.5703125" style="235" customWidth="1"/>
    <col min="15626" max="15626" width="26" style="235" customWidth="1"/>
    <col min="15627" max="15629" width="14.7109375" style="235" customWidth="1"/>
    <col min="15630" max="15872" width="9.140625" style="235"/>
    <col min="15873" max="15873" width="2.5703125" style="235" customWidth="1"/>
    <col min="15874" max="15874" width="26" style="235" customWidth="1"/>
    <col min="15875" max="15875" width="14.7109375" style="235" customWidth="1"/>
    <col min="15876" max="15876" width="17.5703125" style="235" bestFit="1" customWidth="1"/>
    <col min="15877" max="15877" width="13.42578125" style="235" customWidth="1"/>
    <col min="15878" max="15878" width="16.5703125" style="235" bestFit="1" customWidth="1"/>
    <col min="15879" max="15879" width="14" style="235" bestFit="1" customWidth="1"/>
    <col min="15880" max="15880" width="19.28515625" style="235" customWidth="1"/>
    <col min="15881" max="15881" width="2.5703125" style="235" customWidth="1"/>
    <col min="15882" max="15882" width="26" style="235" customWidth="1"/>
    <col min="15883" max="15885" width="14.7109375" style="235" customWidth="1"/>
    <col min="15886" max="16128" width="9.140625" style="235"/>
    <col min="16129" max="16129" width="2.5703125" style="235" customWidth="1"/>
    <col min="16130" max="16130" width="26" style="235" customWidth="1"/>
    <col min="16131" max="16131" width="14.7109375" style="235" customWidth="1"/>
    <col min="16132" max="16132" width="17.5703125" style="235" bestFit="1" customWidth="1"/>
    <col min="16133" max="16133" width="13.42578125" style="235" customWidth="1"/>
    <col min="16134" max="16134" width="16.5703125" style="235" bestFit="1" customWidth="1"/>
    <col min="16135" max="16135" width="14" style="235" bestFit="1" customWidth="1"/>
    <col min="16136" max="16136" width="19.28515625" style="235" customWidth="1"/>
    <col min="16137" max="16137" width="2.5703125" style="235" customWidth="1"/>
    <col min="16138" max="16138" width="26" style="235" customWidth="1"/>
    <col min="16139" max="16141" width="14.7109375" style="235" customWidth="1"/>
    <col min="16142" max="16384" width="9.140625" style="235"/>
  </cols>
  <sheetData>
    <row r="1" spans="1:13">
      <c r="A1" s="233" t="s">
        <v>22</v>
      </c>
      <c r="B1" s="233"/>
      <c r="C1" s="233"/>
      <c r="D1" s="233"/>
      <c r="E1" s="233"/>
      <c r="F1" s="234"/>
      <c r="G1" s="234" t="s">
        <v>1009</v>
      </c>
      <c r="H1" s="234"/>
    </row>
    <row r="2" spans="1:13">
      <c r="A2" s="233" t="s">
        <v>1147</v>
      </c>
      <c r="B2" s="233"/>
      <c r="C2" s="233"/>
      <c r="D2" s="233"/>
      <c r="E2" s="233"/>
    </row>
    <row r="3" spans="1:13">
      <c r="A3" s="233" t="s">
        <v>1146</v>
      </c>
      <c r="B3" s="233"/>
      <c r="C3" s="233"/>
      <c r="D3" s="233"/>
      <c r="E3" s="233"/>
    </row>
    <row r="4" spans="1:13">
      <c r="A4" s="236" t="s">
        <v>1148</v>
      </c>
      <c r="B4" s="233"/>
      <c r="C4" s="233"/>
      <c r="D4" s="233"/>
      <c r="E4" s="233"/>
    </row>
    <row r="5" spans="1:13" ht="10.35" customHeight="1">
      <c r="A5" s="237"/>
      <c r="B5" s="237"/>
      <c r="C5" s="237"/>
      <c r="D5" s="237"/>
      <c r="E5" s="237"/>
    </row>
    <row r="6" spans="1:13" ht="10.35" customHeight="1">
      <c r="A6" s="237"/>
      <c r="B6" s="237"/>
      <c r="C6" s="238" t="s">
        <v>1010</v>
      </c>
      <c r="D6" s="238" t="s">
        <v>1011</v>
      </c>
      <c r="E6" s="238" t="s">
        <v>1012</v>
      </c>
      <c r="F6" s="239"/>
      <c r="G6" s="239"/>
    </row>
    <row r="7" spans="1:13" ht="10.35" customHeight="1">
      <c r="A7" s="237"/>
      <c r="B7" s="237"/>
      <c r="C7" s="240" t="s">
        <v>1013</v>
      </c>
      <c r="D7" s="241"/>
      <c r="E7" s="238" t="s">
        <v>1014</v>
      </c>
      <c r="F7" s="239"/>
      <c r="G7" s="238"/>
      <c r="I7" s="242"/>
    </row>
    <row r="8" spans="1:13" ht="10.35" customHeight="1">
      <c r="A8" s="243"/>
      <c r="B8" s="244"/>
      <c r="C8" s="240" t="s">
        <v>1015</v>
      </c>
      <c r="D8" s="240" t="s">
        <v>1016</v>
      </c>
      <c r="E8" s="238" t="s">
        <v>1016</v>
      </c>
      <c r="F8" s="239"/>
      <c r="G8" s="238"/>
      <c r="K8" s="245">
        <v>39818379.5920619</v>
      </c>
      <c r="L8" s="245">
        <f>$D$10</f>
        <v>36933862.903335467</v>
      </c>
      <c r="M8" s="245">
        <f>L8-K8</f>
        <v>-2884516.6887264326</v>
      </c>
    </row>
    <row r="9" spans="1:13" ht="10.35" customHeight="1">
      <c r="A9" s="246">
        <v>1</v>
      </c>
      <c r="B9" s="246" t="s">
        <v>1017</v>
      </c>
      <c r="C9" s="247"/>
      <c r="D9" s="247"/>
      <c r="E9" s="247"/>
      <c r="F9" s="239"/>
      <c r="G9" s="247"/>
      <c r="I9" s="246">
        <v>1</v>
      </c>
      <c r="J9" s="246" t="s">
        <v>1017</v>
      </c>
      <c r="K9" s="247"/>
    </row>
    <row r="10" spans="1:13" ht="10.35" customHeight="1">
      <c r="A10" s="246">
        <v>2</v>
      </c>
      <c r="B10" s="246" t="s">
        <v>1018</v>
      </c>
      <c r="C10" s="242">
        <v>304063210.35000002</v>
      </c>
      <c r="D10" s="242">
        <v>36933862.903335467</v>
      </c>
      <c r="E10" s="242">
        <f>SUM(C10:D10)</f>
        <v>340997073.25333548</v>
      </c>
      <c r="F10" s="248">
        <v>0</v>
      </c>
      <c r="G10" s="249">
        <v>9.6857547760009766E-8</v>
      </c>
      <c r="H10" s="250">
        <v>42800673.490590788</v>
      </c>
      <c r="I10" s="246">
        <v>2</v>
      </c>
      <c r="J10" s="246" t="s">
        <v>1018</v>
      </c>
      <c r="K10" s="242">
        <v>304063210.35000002</v>
      </c>
      <c r="L10" s="242">
        <f t="shared" ref="L10:L73" si="0">C10</f>
        <v>304063210.35000002</v>
      </c>
      <c r="M10" s="242">
        <f t="shared" ref="M10:M73" si="1">L10-K10</f>
        <v>0</v>
      </c>
    </row>
    <row r="11" spans="1:13" ht="10.35" customHeight="1">
      <c r="A11" s="246">
        <v>3</v>
      </c>
      <c r="B11" s="246" t="s">
        <v>262</v>
      </c>
      <c r="C11" s="242">
        <v>0</v>
      </c>
      <c r="D11" s="242"/>
      <c r="E11" s="242"/>
      <c r="F11" s="248">
        <v>0</v>
      </c>
      <c r="G11" s="251"/>
      <c r="H11" s="252">
        <f>D10-H10</f>
        <v>-5866810.5872553214</v>
      </c>
      <c r="I11" s="246">
        <v>3</v>
      </c>
      <c r="J11" s="246" t="s">
        <v>262</v>
      </c>
      <c r="K11" s="242">
        <v>0</v>
      </c>
      <c r="L11" s="242">
        <f t="shared" si="0"/>
        <v>0</v>
      </c>
      <c r="M11" s="242">
        <f t="shared" si="1"/>
        <v>0</v>
      </c>
    </row>
    <row r="12" spans="1:13" ht="10.35" customHeight="1">
      <c r="A12" s="246">
        <v>4</v>
      </c>
      <c r="B12" s="246" t="s">
        <v>1019</v>
      </c>
      <c r="C12" s="242">
        <v>16010911.623994814</v>
      </c>
      <c r="D12" s="242"/>
      <c r="E12" s="242"/>
      <c r="F12" s="248">
        <v>0</v>
      </c>
      <c r="G12" s="248"/>
      <c r="H12" s="250">
        <v>-108453.01254805177</v>
      </c>
      <c r="I12" s="246">
        <v>4</v>
      </c>
      <c r="J12" s="246" t="s">
        <v>1019</v>
      </c>
      <c r="K12" s="242">
        <v>17001667.092285361</v>
      </c>
      <c r="L12" s="242">
        <f t="shared" si="0"/>
        <v>16010911.623994814</v>
      </c>
      <c r="M12" s="242">
        <f t="shared" si="1"/>
        <v>-990755.46829054691</v>
      </c>
    </row>
    <row r="13" spans="1:13" ht="10.35" customHeight="1">
      <c r="A13" s="246">
        <v>5</v>
      </c>
      <c r="B13" s="246" t="s">
        <v>1020</v>
      </c>
      <c r="C13" s="242">
        <v>6880240.5751354368</v>
      </c>
      <c r="D13" s="242"/>
      <c r="E13" s="242"/>
      <c r="F13" s="248">
        <v>0</v>
      </c>
      <c r="G13" s="248"/>
      <c r="H13" s="250">
        <v>37042315.915883601</v>
      </c>
      <c r="I13" s="246">
        <v>5</v>
      </c>
      <c r="J13" s="246" t="s">
        <v>1020</v>
      </c>
      <c r="K13" s="242">
        <v>6880240.5751354368</v>
      </c>
      <c r="L13" s="242">
        <f t="shared" si="0"/>
        <v>6880240.5751354368</v>
      </c>
      <c r="M13" s="242">
        <f t="shared" si="1"/>
        <v>0</v>
      </c>
    </row>
    <row r="14" spans="1:13" ht="10.35" customHeight="1">
      <c r="A14" s="246">
        <v>6</v>
      </c>
      <c r="B14" s="246" t="s">
        <v>1021</v>
      </c>
      <c r="C14" s="253">
        <f>SUM(C10:C13)</f>
        <v>326954362.54913026</v>
      </c>
      <c r="D14" s="253"/>
      <c r="E14" s="253"/>
      <c r="F14" s="248">
        <v>0</v>
      </c>
      <c r="G14" s="248"/>
      <c r="H14" s="250">
        <f>D10-H13</f>
        <v>-108453.01254813373</v>
      </c>
      <c r="I14" s="246">
        <v>6</v>
      </c>
      <c r="J14" s="246" t="s">
        <v>1021</v>
      </c>
      <c r="K14" s="253">
        <v>327945118.01742077</v>
      </c>
      <c r="L14" s="253">
        <f t="shared" si="0"/>
        <v>326954362.54913026</v>
      </c>
      <c r="M14" s="253">
        <f t="shared" si="1"/>
        <v>-990755.46829050779</v>
      </c>
    </row>
    <row r="15" spans="1:13" ht="10.35" customHeight="1">
      <c r="A15" s="246">
        <v>7</v>
      </c>
      <c r="B15" s="246"/>
      <c r="C15" s="242"/>
      <c r="D15" s="242"/>
      <c r="E15" s="242"/>
      <c r="F15" s="248">
        <v>0</v>
      </c>
      <c r="G15" s="248"/>
      <c r="H15" s="254"/>
      <c r="I15" s="246">
        <v>7</v>
      </c>
      <c r="J15" s="246"/>
      <c r="K15" s="242">
        <v>0</v>
      </c>
      <c r="L15" s="242">
        <f t="shared" si="0"/>
        <v>0</v>
      </c>
      <c r="M15" s="242">
        <f t="shared" si="1"/>
        <v>0</v>
      </c>
    </row>
    <row r="16" spans="1:13" ht="10.35" customHeight="1">
      <c r="A16" s="246">
        <v>8</v>
      </c>
      <c r="B16" s="246" t="s">
        <v>1022</v>
      </c>
      <c r="C16" s="242"/>
      <c r="D16" s="242"/>
      <c r="E16" s="242"/>
      <c r="F16" s="248">
        <v>0</v>
      </c>
      <c r="G16" s="255"/>
      <c r="H16" s="254"/>
      <c r="I16" s="246">
        <v>8</v>
      </c>
      <c r="J16" s="246" t="s">
        <v>1022</v>
      </c>
      <c r="K16" s="242">
        <v>0</v>
      </c>
      <c r="L16" s="242">
        <f t="shared" si="0"/>
        <v>0</v>
      </c>
      <c r="M16" s="242">
        <f t="shared" si="1"/>
        <v>0</v>
      </c>
    </row>
    <row r="17" spans="1:13" ht="10.35" customHeight="1">
      <c r="A17" s="246">
        <v>9</v>
      </c>
      <c r="B17" s="246" t="s">
        <v>1023</v>
      </c>
      <c r="C17" s="242">
        <v>60809978.254683025</v>
      </c>
      <c r="D17" s="242"/>
      <c r="E17" s="242"/>
      <c r="F17" s="248">
        <v>0</v>
      </c>
      <c r="G17" s="256"/>
      <c r="H17" s="250"/>
      <c r="I17" s="246">
        <v>9</v>
      </c>
      <c r="J17" s="246" t="s">
        <v>1023</v>
      </c>
      <c r="K17" s="242">
        <v>61282473.758743264</v>
      </c>
      <c r="L17" s="242">
        <f t="shared" si="0"/>
        <v>60809978.254683025</v>
      </c>
      <c r="M17" s="242">
        <f t="shared" si="1"/>
        <v>-472495.5040602386</v>
      </c>
    </row>
    <row r="18" spans="1:13" ht="10.35" customHeight="1">
      <c r="A18" s="246">
        <v>10</v>
      </c>
      <c r="B18" s="246" t="s">
        <v>1024</v>
      </c>
      <c r="C18" s="242">
        <v>0</v>
      </c>
      <c r="D18" s="242"/>
      <c r="E18" s="242"/>
      <c r="F18" s="248">
        <v>0</v>
      </c>
      <c r="G18" s="242"/>
      <c r="H18" s="254"/>
      <c r="I18" s="246">
        <v>10</v>
      </c>
      <c r="J18" s="246" t="s">
        <v>1024</v>
      </c>
      <c r="K18" s="242">
        <v>0</v>
      </c>
      <c r="L18" s="242">
        <f t="shared" si="0"/>
        <v>0</v>
      </c>
      <c r="M18" s="242">
        <f t="shared" si="1"/>
        <v>0</v>
      </c>
    </row>
    <row r="19" spans="1:13" ht="10.35" customHeight="1">
      <c r="A19" s="246">
        <v>11</v>
      </c>
      <c r="B19" s="246" t="s">
        <v>1025</v>
      </c>
      <c r="C19" s="242">
        <v>6729497.075726416</v>
      </c>
      <c r="D19" s="242"/>
      <c r="E19" s="242"/>
      <c r="F19" s="248">
        <v>0</v>
      </c>
      <c r="G19" s="242"/>
      <c r="H19" s="254"/>
      <c r="I19" s="246">
        <v>11</v>
      </c>
      <c r="J19" s="246" t="s">
        <v>1025</v>
      </c>
      <c r="K19" s="242">
        <v>6824248.4406179767</v>
      </c>
      <c r="L19" s="242">
        <f t="shared" si="0"/>
        <v>6729497.075726416</v>
      </c>
      <c r="M19" s="242">
        <f t="shared" si="1"/>
        <v>-94751.364891560748</v>
      </c>
    </row>
    <row r="20" spans="1:13" ht="10.35" customHeight="1">
      <c r="A20" s="246">
        <v>12</v>
      </c>
      <c r="B20" s="246" t="s">
        <v>1026</v>
      </c>
      <c r="C20" s="242">
        <v>85407113.428960443</v>
      </c>
      <c r="D20" s="242"/>
      <c r="E20" s="242"/>
      <c r="F20" s="248">
        <v>0</v>
      </c>
      <c r="G20" s="242"/>
      <c r="H20" s="254"/>
      <c r="I20" s="246">
        <v>12</v>
      </c>
      <c r="J20" s="246" t="s">
        <v>1026</v>
      </c>
      <c r="K20" s="242">
        <v>88046916.818442956</v>
      </c>
      <c r="L20" s="242">
        <f t="shared" si="0"/>
        <v>85407113.428960443</v>
      </c>
      <c r="M20" s="242">
        <f t="shared" si="1"/>
        <v>-2639803.3894825131</v>
      </c>
    </row>
    <row r="21" spans="1:13" ht="10.35" customHeight="1">
      <c r="A21" s="246">
        <v>13</v>
      </c>
      <c r="B21" s="246" t="s">
        <v>219</v>
      </c>
      <c r="C21" s="242">
        <v>30646133.768382657</v>
      </c>
      <c r="D21" s="242"/>
      <c r="E21" s="242"/>
      <c r="F21" s="248">
        <v>0</v>
      </c>
      <c r="G21" s="239"/>
      <c r="I21" s="246">
        <v>13</v>
      </c>
      <c r="J21" s="246" t="s">
        <v>219</v>
      </c>
      <c r="K21" s="242">
        <v>30896292.355553187</v>
      </c>
      <c r="L21" s="242">
        <f t="shared" si="0"/>
        <v>30646133.768382657</v>
      </c>
      <c r="M21" s="242">
        <f t="shared" si="1"/>
        <v>-250158.58717053011</v>
      </c>
    </row>
    <row r="22" spans="1:13" ht="10.35" customHeight="1">
      <c r="A22" s="246">
        <v>14</v>
      </c>
      <c r="B22" s="246" t="s">
        <v>94</v>
      </c>
      <c r="C22" s="242">
        <v>11748990.140843913</v>
      </c>
      <c r="D22" s="242"/>
      <c r="E22" s="242"/>
      <c r="F22" s="248">
        <v>0</v>
      </c>
      <c r="G22" s="239"/>
      <c r="I22" s="246">
        <v>14</v>
      </c>
      <c r="J22" s="246" t="s">
        <v>94</v>
      </c>
      <c r="K22" s="242">
        <v>11786842.906412244</v>
      </c>
      <c r="L22" s="242">
        <f t="shared" si="0"/>
        <v>11748990.140843913</v>
      </c>
      <c r="M22" s="242">
        <f t="shared" si="1"/>
        <v>-37852.765568330884</v>
      </c>
    </row>
    <row r="23" spans="1:13" ht="10.35" customHeight="1">
      <c r="A23" s="246">
        <v>15</v>
      </c>
      <c r="B23" s="246" t="s">
        <v>1027</v>
      </c>
      <c r="C23" s="242">
        <v>7145879.0682678791</v>
      </c>
      <c r="D23" s="242">
        <v>243763.49516201409</v>
      </c>
      <c r="E23" s="242">
        <f>SUM(C23:D23)</f>
        <v>7389642.563429893</v>
      </c>
      <c r="F23" s="248">
        <v>0</v>
      </c>
      <c r="G23" s="257"/>
      <c r="I23" s="246">
        <v>15</v>
      </c>
      <c r="J23" s="246" t="s">
        <v>1027</v>
      </c>
      <c r="K23" s="242">
        <v>7191357.1952478159</v>
      </c>
      <c r="L23" s="242">
        <f t="shared" si="0"/>
        <v>7145879.0682678791</v>
      </c>
      <c r="M23" s="242">
        <f t="shared" si="1"/>
        <v>-45478.126979936846</v>
      </c>
    </row>
    <row r="24" spans="1:13" ht="10.35" customHeight="1">
      <c r="A24" s="246">
        <v>16</v>
      </c>
      <c r="B24" s="246" t="s">
        <v>1028</v>
      </c>
      <c r="C24" s="242">
        <v>905896.9607950655</v>
      </c>
      <c r="D24" s="242"/>
      <c r="E24" s="242"/>
      <c r="F24" s="248">
        <v>0</v>
      </c>
      <c r="G24" s="239"/>
      <c r="I24" s="246">
        <v>16</v>
      </c>
      <c r="J24" s="246" t="s">
        <v>1028</v>
      </c>
      <c r="K24" s="242">
        <v>909598.87765549694</v>
      </c>
      <c r="L24" s="242">
        <f t="shared" si="0"/>
        <v>905896.9607950655</v>
      </c>
      <c r="M24" s="242">
        <f t="shared" si="1"/>
        <v>-3701.9168604314327</v>
      </c>
    </row>
    <row r="25" spans="1:13" ht="10.35" customHeight="1">
      <c r="A25" s="246">
        <v>17</v>
      </c>
      <c r="B25" s="246" t="s">
        <v>1029</v>
      </c>
      <c r="C25" s="242">
        <v>0</v>
      </c>
      <c r="D25" s="242"/>
      <c r="E25" s="242"/>
      <c r="F25" s="248">
        <v>0</v>
      </c>
      <c r="G25" s="239"/>
      <c r="I25" s="246">
        <v>17</v>
      </c>
      <c r="J25" s="246" t="s">
        <v>1029</v>
      </c>
      <c r="K25" s="242">
        <v>0</v>
      </c>
      <c r="L25" s="242">
        <f t="shared" si="0"/>
        <v>0</v>
      </c>
      <c r="M25" s="242">
        <f t="shared" si="1"/>
        <v>0</v>
      </c>
    </row>
    <row r="26" spans="1:13" ht="10.35" customHeight="1">
      <c r="A26" s="246">
        <v>18</v>
      </c>
      <c r="B26" s="246" t="s">
        <v>1030</v>
      </c>
      <c r="C26" s="258">
        <v>9895072.6405997761</v>
      </c>
      <c r="D26" s="258"/>
      <c r="E26" s="258"/>
      <c r="F26" s="248">
        <v>0</v>
      </c>
      <c r="G26" s="239"/>
      <c r="I26" s="246">
        <v>18</v>
      </c>
      <c r="J26" s="246" t="s">
        <v>1030</v>
      </c>
      <c r="K26" s="258">
        <v>9947058.6842935681</v>
      </c>
      <c r="L26" s="258">
        <f t="shared" si="0"/>
        <v>9895072.6405997761</v>
      </c>
      <c r="M26" s="258">
        <f t="shared" si="1"/>
        <v>-51986.043693792075</v>
      </c>
    </row>
    <row r="27" spans="1:13" ht="10.35" customHeight="1">
      <c r="A27" s="246">
        <v>19</v>
      </c>
      <c r="B27" s="246" t="s">
        <v>1031</v>
      </c>
      <c r="C27" s="242">
        <v>213288561.33825919</v>
      </c>
      <c r="D27" s="242"/>
      <c r="E27" s="242"/>
      <c r="F27" s="248">
        <v>0</v>
      </c>
      <c r="G27" s="239"/>
      <c r="I27" s="246">
        <v>19</v>
      </c>
      <c r="J27" s="246" t="s">
        <v>1031</v>
      </c>
      <c r="K27" s="242">
        <v>216884789.03696653</v>
      </c>
      <c r="L27" s="242">
        <f t="shared" si="0"/>
        <v>213288561.33825919</v>
      </c>
      <c r="M27" s="242">
        <f t="shared" si="1"/>
        <v>-3596227.6987073421</v>
      </c>
    </row>
    <row r="28" spans="1:13" ht="10.35" customHeight="1">
      <c r="A28" s="246">
        <v>20</v>
      </c>
      <c r="B28" s="246" t="s">
        <v>1032</v>
      </c>
      <c r="C28" s="242">
        <v>41655407.419913366</v>
      </c>
      <c r="D28" s="242"/>
      <c r="E28" s="242"/>
      <c r="F28" s="248">
        <v>0</v>
      </c>
      <c r="G28" s="239"/>
      <c r="I28" s="246">
        <v>20</v>
      </c>
      <c r="J28" s="246" t="s">
        <v>1032</v>
      </c>
      <c r="K28" s="242">
        <v>41035531.646672763</v>
      </c>
      <c r="L28" s="242">
        <f t="shared" si="0"/>
        <v>41655407.419913366</v>
      </c>
      <c r="M28" s="242">
        <f t="shared" si="1"/>
        <v>619875.77324060351</v>
      </c>
    </row>
    <row r="29" spans="1:13" ht="10.35" customHeight="1">
      <c r="A29" s="246">
        <v>21</v>
      </c>
      <c r="B29" s="246" t="s">
        <v>1033</v>
      </c>
      <c r="C29" s="242">
        <v>5547662.1601642752</v>
      </c>
      <c r="D29" s="242"/>
      <c r="E29" s="242"/>
      <c r="F29" s="248">
        <v>0</v>
      </c>
      <c r="G29" s="239"/>
      <c r="I29" s="246">
        <v>21</v>
      </c>
      <c r="J29" s="246" t="s">
        <v>1033</v>
      </c>
      <c r="K29" s="242">
        <v>5547662.1601642752</v>
      </c>
      <c r="L29" s="242">
        <f t="shared" si="0"/>
        <v>5547662.1601642752</v>
      </c>
      <c r="M29" s="242">
        <f t="shared" si="1"/>
        <v>0</v>
      </c>
    </row>
    <row r="30" spans="1:13" ht="10.35" customHeight="1">
      <c r="A30" s="246">
        <v>22</v>
      </c>
      <c r="B30" s="246" t="s">
        <v>45</v>
      </c>
      <c r="C30" s="242">
        <v>19826049.911568969</v>
      </c>
      <c r="D30" s="242">
        <v>1495008.902601213</v>
      </c>
      <c r="E30" s="242">
        <f>SUM(C30:D30)</f>
        <v>21321058.814170182</v>
      </c>
      <c r="F30" s="248">
        <v>0</v>
      </c>
      <c r="G30" s="239"/>
      <c r="I30" s="246">
        <v>22</v>
      </c>
      <c r="J30" s="246" t="s">
        <v>45</v>
      </c>
      <c r="K30" s="242">
        <v>19826049.911568969</v>
      </c>
      <c r="L30" s="242">
        <f t="shared" si="0"/>
        <v>19826049.911568969</v>
      </c>
      <c r="M30" s="242">
        <f t="shared" si="1"/>
        <v>0</v>
      </c>
    </row>
    <row r="31" spans="1:13" ht="10.35" customHeight="1">
      <c r="A31" s="246">
        <v>23</v>
      </c>
      <c r="B31" s="246" t="s">
        <v>46</v>
      </c>
      <c r="C31" s="242">
        <v>-14197872.368982799</v>
      </c>
      <c r="D31" s="242">
        <f>(D10-D23-D30-D32)*0.35</f>
        <v>12318281.676950281</v>
      </c>
      <c r="E31" s="242">
        <f>SUM(C31:D31)</f>
        <v>-1879590.6920325179</v>
      </c>
      <c r="F31" s="248">
        <v>0</v>
      </c>
      <c r="G31" s="239"/>
      <c r="I31" s="246">
        <v>23</v>
      </c>
      <c r="J31" s="246" t="s">
        <v>46</v>
      </c>
      <c r="K31" s="242">
        <v>-8681970.4565109648</v>
      </c>
      <c r="L31" s="242">
        <f t="shared" si="0"/>
        <v>-14197872.368982799</v>
      </c>
      <c r="M31" s="242">
        <f t="shared" si="1"/>
        <v>-5515901.9124718346</v>
      </c>
    </row>
    <row r="32" spans="1:13" ht="10.35" customHeight="1">
      <c r="A32" s="246">
        <v>24</v>
      </c>
      <c r="B32" s="246" t="s">
        <v>47</v>
      </c>
      <c r="C32" s="242">
        <v>0</v>
      </c>
      <c r="D32" s="242">
        <v>0</v>
      </c>
      <c r="E32" s="242">
        <f>SUM(C32:D32)</f>
        <v>0</v>
      </c>
      <c r="F32" s="248">
        <v>0</v>
      </c>
      <c r="G32" s="239"/>
      <c r="I32" s="246">
        <v>24</v>
      </c>
      <c r="J32" s="246" t="s">
        <v>47</v>
      </c>
      <c r="K32" s="242">
        <v>0</v>
      </c>
      <c r="L32" s="242">
        <f t="shared" si="0"/>
        <v>0</v>
      </c>
      <c r="M32" s="242">
        <f t="shared" si="1"/>
        <v>0</v>
      </c>
    </row>
    <row r="33" spans="1:13" ht="10.35" customHeight="1">
      <c r="A33" s="246">
        <v>25</v>
      </c>
      <c r="B33" s="246" t="s">
        <v>1034</v>
      </c>
      <c r="C33" s="242">
        <v>20664229.355672419</v>
      </c>
      <c r="D33" s="242"/>
      <c r="E33" s="242"/>
      <c r="F33" s="248">
        <v>0</v>
      </c>
      <c r="G33" s="239"/>
      <c r="I33" s="246">
        <v>25</v>
      </c>
      <c r="J33" s="246" t="s">
        <v>1034</v>
      </c>
      <c r="K33" s="242">
        <v>15158107.717401864</v>
      </c>
      <c r="L33" s="242">
        <f t="shared" si="0"/>
        <v>20664229.355672419</v>
      </c>
      <c r="M33" s="242">
        <f t="shared" si="1"/>
        <v>5506121.6382705551</v>
      </c>
    </row>
    <row r="34" spans="1:13" ht="10.35" customHeight="1">
      <c r="A34" s="246">
        <v>26</v>
      </c>
      <c r="B34" s="246" t="s">
        <v>1035</v>
      </c>
      <c r="C34" s="242">
        <v>0</v>
      </c>
      <c r="D34" s="242"/>
      <c r="E34" s="242"/>
      <c r="F34" s="248">
        <v>0</v>
      </c>
      <c r="G34" s="239"/>
      <c r="I34" s="246">
        <v>26</v>
      </c>
      <c r="J34" s="246" t="s">
        <v>1035</v>
      </c>
      <c r="K34" s="242">
        <v>0</v>
      </c>
      <c r="L34" s="242">
        <f t="shared" si="0"/>
        <v>0</v>
      </c>
      <c r="M34" s="242">
        <f t="shared" si="1"/>
        <v>0</v>
      </c>
    </row>
    <row r="35" spans="1:13" ht="10.35" customHeight="1">
      <c r="A35" s="246">
        <v>27</v>
      </c>
      <c r="B35" s="246" t="s">
        <v>1036</v>
      </c>
      <c r="C35" s="242">
        <v>-842347.32514905161</v>
      </c>
      <c r="D35" s="242"/>
      <c r="E35" s="242"/>
      <c r="F35" s="248">
        <v>0</v>
      </c>
      <c r="G35" s="239"/>
      <c r="I35" s="246">
        <v>27</v>
      </c>
      <c r="J35" s="246" t="s">
        <v>1036</v>
      </c>
      <c r="K35" s="242">
        <v>-842347.32514905161</v>
      </c>
      <c r="L35" s="242">
        <f t="shared" si="0"/>
        <v>-842347.32514905161</v>
      </c>
      <c r="M35" s="242">
        <f t="shared" si="1"/>
        <v>0</v>
      </c>
    </row>
    <row r="36" spans="1:13" ht="10.35" customHeight="1">
      <c r="A36" s="246">
        <v>28</v>
      </c>
      <c r="B36" s="246" t="s">
        <v>1037</v>
      </c>
      <c r="C36" s="253">
        <v>285941690.49144638</v>
      </c>
      <c r="D36" s="253">
        <f>SUM(D23,D30:D32)</f>
        <v>14057054.07471351</v>
      </c>
      <c r="E36" s="253">
        <f>C36+D36</f>
        <v>299998744.5661599</v>
      </c>
      <c r="F36" s="248">
        <v>0</v>
      </c>
      <c r="G36" s="239"/>
      <c r="I36" s="246">
        <v>28</v>
      </c>
      <c r="J36" s="246" t="s">
        <v>1037</v>
      </c>
      <c r="K36" s="253">
        <v>288927822.69111437</v>
      </c>
      <c r="L36" s="253">
        <f t="shared" si="0"/>
        <v>285941690.49144638</v>
      </c>
      <c r="M36" s="253">
        <f t="shared" si="1"/>
        <v>-2986132.1996679902</v>
      </c>
    </row>
    <row r="37" spans="1:13" ht="10.35" customHeight="1">
      <c r="A37" s="246">
        <v>29</v>
      </c>
      <c r="B37" s="246"/>
      <c r="C37" s="242"/>
      <c r="D37" s="242"/>
      <c r="E37" s="242"/>
      <c r="F37" s="248">
        <v>0</v>
      </c>
      <c r="G37" s="239"/>
      <c r="I37" s="246">
        <v>29</v>
      </c>
      <c r="J37" s="246"/>
      <c r="K37" s="242">
        <v>0</v>
      </c>
      <c r="L37" s="242">
        <f t="shared" si="0"/>
        <v>0</v>
      </c>
      <c r="M37" s="242">
        <f t="shared" si="1"/>
        <v>0</v>
      </c>
    </row>
    <row r="38" spans="1:13" ht="10.35" customHeight="1" thickBot="1">
      <c r="A38" s="246">
        <v>30</v>
      </c>
      <c r="B38" s="246" t="s">
        <v>1038</v>
      </c>
      <c r="C38" s="259">
        <f>C14-C36</f>
        <v>41012672.057683885</v>
      </c>
      <c r="D38" s="259">
        <f>D10-D36</f>
        <v>22876808.828621957</v>
      </c>
      <c r="E38" s="259">
        <f>(C38+D10-D23-D30-D31-D32)</f>
        <v>63889480.886305846</v>
      </c>
      <c r="F38" s="248">
        <v>-5.9604644775390625E-8</v>
      </c>
      <c r="G38" s="239"/>
      <c r="I38" s="246">
        <v>30</v>
      </c>
      <c r="J38" s="246" t="s">
        <v>1038</v>
      </c>
      <c r="K38" s="259">
        <v>39017295.326306403</v>
      </c>
      <c r="L38" s="259">
        <f t="shared" si="0"/>
        <v>41012672.057683885</v>
      </c>
      <c r="M38" s="259">
        <f t="shared" si="1"/>
        <v>1995376.7313774824</v>
      </c>
    </row>
    <row r="39" spans="1:13" ht="10.35" customHeight="1" thickTop="1">
      <c r="A39" s="246">
        <v>31</v>
      </c>
      <c r="B39" s="246"/>
      <c r="C39" s="242"/>
      <c r="D39" s="242"/>
      <c r="E39" s="242"/>
      <c r="F39" s="248">
        <v>0</v>
      </c>
      <c r="G39" s="239"/>
      <c r="I39" s="246">
        <v>31</v>
      </c>
      <c r="J39" s="246"/>
      <c r="K39" s="242">
        <v>0</v>
      </c>
      <c r="L39" s="242">
        <f t="shared" si="0"/>
        <v>0</v>
      </c>
      <c r="M39" s="242">
        <f t="shared" si="1"/>
        <v>0</v>
      </c>
    </row>
    <row r="40" spans="1:13" ht="10.35" customHeight="1">
      <c r="A40" s="246">
        <v>32</v>
      </c>
      <c r="B40" s="246" t="s">
        <v>1039</v>
      </c>
      <c r="C40" s="242"/>
      <c r="D40" s="242"/>
      <c r="E40" s="242"/>
      <c r="F40" s="248">
        <v>0</v>
      </c>
      <c r="G40" s="239"/>
      <c r="I40" s="246">
        <v>32</v>
      </c>
      <c r="J40" s="246" t="s">
        <v>1039</v>
      </c>
      <c r="K40" s="242">
        <v>0</v>
      </c>
      <c r="L40" s="242">
        <f t="shared" si="0"/>
        <v>0</v>
      </c>
      <c r="M40" s="242">
        <f t="shared" si="1"/>
        <v>0</v>
      </c>
    </row>
    <row r="41" spans="1:13" ht="10.35" customHeight="1">
      <c r="A41" s="246">
        <v>33</v>
      </c>
      <c r="B41" s="246" t="s">
        <v>53</v>
      </c>
      <c r="C41" s="242">
        <v>1653542823.0897913</v>
      </c>
      <c r="D41" s="242"/>
      <c r="E41" s="242"/>
      <c r="F41" s="248">
        <v>0</v>
      </c>
      <c r="G41" s="257"/>
      <c r="I41" s="246">
        <v>33</v>
      </c>
      <c r="J41" s="246" t="s">
        <v>53</v>
      </c>
      <c r="K41" s="242">
        <v>1642375340.853385</v>
      </c>
      <c r="L41" s="242">
        <f t="shared" si="0"/>
        <v>1653542823.0897913</v>
      </c>
      <c r="M41" s="242">
        <f t="shared" si="1"/>
        <v>11167482.236406326</v>
      </c>
    </row>
    <row r="42" spans="1:13" ht="10.35" customHeight="1">
      <c r="A42" s="246">
        <v>34</v>
      </c>
      <c r="B42" s="246" t="s">
        <v>1040</v>
      </c>
      <c r="C42" s="242">
        <v>43755.273337945968</v>
      </c>
      <c r="D42" s="242"/>
      <c r="E42" s="242"/>
      <c r="F42" s="248">
        <v>0</v>
      </c>
      <c r="G42" s="239"/>
      <c r="I42" s="246">
        <v>34</v>
      </c>
      <c r="J42" s="246" t="s">
        <v>1040</v>
      </c>
      <c r="K42" s="242">
        <v>43755.273337945968</v>
      </c>
      <c r="L42" s="242">
        <f t="shared" si="0"/>
        <v>43755.273337945968</v>
      </c>
      <c r="M42" s="242">
        <f t="shared" si="1"/>
        <v>0</v>
      </c>
    </row>
    <row r="43" spans="1:13" ht="10.35" customHeight="1">
      <c r="A43" s="246">
        <v>35</v>
      </c>
      <c r="B43" s="246" t="s">
        <v>60</v>
      </c>
      <c r="C43" s="242">
        <v>14751212.805516912</v>
      </c>
      <c r="D43" s="242"/>
      <c r="E43" s="242"/>
      <c r="F43" s="248">
        <v>0</v>
      </c>
      <c r="G43" s="239"/>
      <c r="I43" s="246">
        <v>35</v>
      </c>
      <c r="J43" s="246" t="s">
        <v>60</v>
      </c>
      <c r="K43" s="242">
        <v>14763825.12108233</v>
      </c>
      <c r="L43" s="242">
        <f t="shared" si="0"/>
        <v>14751212.805516912</v>
      </c>
      <c r="M43" s="242">
        <f t="shared" si="1"/>
        <v>-12612.315565418452</v>
      </c>
    </row>
    <row r="44" spans="1:13" ht="10.35" customHeight="1">
      <c r="A44" s="246">
        <v>36</v>
      </c>
      <c r="B44" s="246" t="s">
        <v>1041</v>
      </c>
      <c r="C44" s="242">
        <v>0</v>
      </c>
      <c r="D44" s="242"/>
      <c r="E44" s="242"/>
      <c r="F44" s="248">
        <v>0</v>
      </c>
      <c r="G44" s="239"/>
      <c r="I44" s="246">
        <v>36</v>
      </c>
      <c r="J44" s="246" t="s">
        <v>1041</v>
      </c>
      <c r="K44" s="242">
        <v>0</v>
      </c>
      <c r="L44" s="242">
        <f t="shared" si="0"/>
        <v>0</v>
      </c>
      <c r="M44" s="242">
        <f t="shared" si="1"/>
        <v>0</v>
      </c>
    </row>
    <row r="45" spans="1:13" ht="10.35" customHeight="1">
      <c r="A45" s="246">
        <v>37</v>
      </c>
      <c r="B45" s="246" t="s">
        <v>56</v>
      </c>
      <c r="C45" s="242">
        <v>0</v>
      </c>
      <c r="D45" s="242"/>
      <c r="E45" s="242"/>
      <c r="F45" s="248">
        <v>0</v>
      </c>
      <c r="G45" s="239"/>
      <c r="I45" s="246">
        <v>37</v>
      </c>
      <c r="J45" s="246" t="s">
        <v>56</v>
      </c>
      <c r="K45" s="242">
        <v>0</v>
      </c>
      <c r="L45" s="242">
        <f t="shared" si="0"/>
        <v>0</v>
      </c>
      <c r="M45" s="242">
        <f t="shared" si="1"/>
        <v>0</v>
      </c>
    </row>
    <row r="46" spans="1:13" ht="10.35" customHeight="1">
      <c r="A46" s="246">
        <v>38</v>
      </c>
      <c r="B46" s="246" t="s">
        <v>57</v>
      </c>
      <c r="C46" s="242">
        <v>-1.0372605174779892E-7</v>
      </c>
      <c r="D46" s="242"/>
      <c r="E46" s="242"/>
      <c r="F46" s="248">
        <v>-1.1641532182693481E-10</v>
      </c>
      <c r="G46" s="239"/>
      <c r="I46" s="246">
        <v>38</v>
      </c>
      <c r="J46" s="246" t="s">
        <v>57</v>
      </c>
      <c r="K46" s="242">
        <v>-1.0372605174779892E-7</v>
      </c>
      <c r="L46" s="242">
        <f t="shared" si="0"/>
        <v>-1.0372605174779892E-7</v>
      </c>
      <c r="M46" s="242">
        <f t="shared" si="1"/>
        <v>0</v>
      </c>
    </row>
    <row r="47" spans="1:13" ht="10.35" customHeight="1">
      <c r="A47" s="246">
        <v>39</v>
      </c>
      <c r="B47" s="246" t="s">
        <v>58</v>
      </c>
      <c r="C47" s="242">
        <v>-1.5174737200140953E-7</v>
      </c>
      <c r="D47" s="242"/>
      <c r="E47" s="242"/>
      <c r="F47" s="248">
        <v>-8.7311491370201111E-10</v>
      </c>
      <c r="G47" s="239"/>
      <c r="I47" s="246">
        <v>39</v>
      </c>
      <c r="J47" s="246" t="s">
        <v>58</v>
      </c>
      <c r="K47" s="242">
        <v>-1.5174737200140953E-7</v>
      </c>
      <c r="L47" s="242">
        <f t="shared" si="0"/>
        <v>-1.5174737200140953E-7</v>
      </c>
      <c r="M47" s="242">
        <f t="shared" si="1"/>
        <v>0</v>
      </c>
    </row>
    <row r="48" spans="1:13" ht="10.35" customHeight="1">
      <c r="A48" s="246">
        <v>40</v>
      </c>
      <c r="B48" s="246" t="s">
        <v>1042</v>
      </c>
      <c r="C48" s="242">
        <v>1.4560635463567451E-4</v>
      </c>
      <c r="D48" s="242"/>
      <c r="E48" s="242"/>
      <c r="F48" s="248">
        <v>-3.4197000786662102E-10</v>
      </c>
      <c r="G48" s="239"/>
      <c r="I48" s="246">
        <v>40</v>
      </c>
      <c r="J48" s="246" t="s">
        <v>1042</v>
      </c>
      <c r="K48" s="242">
        <v>1.4560635463567451E-4</v>
      </c>
      <c r="L48" s="242">
        <f t="shared" si="0"/>
        <v>1.4560635463567451E-4</v>
      </c>
      <c r="M48" s="242">
        <f t="shared" si="1"/>
        <v>0</v>
      </c>
    </row>
    <row r="49" spans="1:13" ht="10.35" customHeight="1">
      <c r="A49" s="246">
        <v>41</v>
      </c>
      <c r="B49" s="246" t="s">
        <v>1043</v>
      </c>
      <c r="C49" s="242">
        <v>28493963.911447994</v>
      </c>
      <c r="D49" s="242"/>
      <c r="E49" s="242"/>
      <c r="F49" s="248">
        <v>0</v>
      </c>
      <c r="G49" s="239"/>
      <c r="I49" s="246">
        <v>41</v>
      </c>
      <c r="J49" s="246" t="s">
        <v>1043</v>
      </c>
      <c r="K49" s="242">
        <v>28493963.911447994</v>
      </c>
      <c r="L49" s="242">
        <f t="shared" si="0"/>
        <v>28493963.911447994</v>
      </c>
      <c r="M49" s="242">
        <f t="shared" si="1"/>
        <v>0</v>
      </c>
    </row>
    <row r="50" spans="1:13" ht="10.35" customHeight="1">
      <c r="A50" s="246">
        <v>42</v>
      </c>
      <c r="B50" s="246" t="s">
        <v>62</v>
      </c>
      <c r="C50" s="242">
        <v>1957722.3254914517</v>
      </c>
      <c r="D50" s="242"/>
      <c r="E50" s="242"/>
      <c r="F50" s="248">
        <v>0</v>
      </c>
      <c r="G50" s="239"/>
      <c r="I50" s="246">
        <v>42</v>
      </c>
      <c r="J50" s="246" t="s">
        <v>62</v>
      </c>
      <c r="K50" s="242">
        <v>1957722.3254914517</v>
      </c>
      <c r="L50" s="242">
        <f t="shared" si="0"/>
        <v>1957722.3254914517</v>
      </c>
      <c r="M50" s="242">
        <f t="shared" si="1"/>
        <v>0</v>
      </c>
    </row>
    <row r="51" spans="1:13" ht="10.35" customHeight="1">
      <c r="A51" s="246">
        <v>43</v>
      </c>
      <c r="B51" s="246" t="s">
        <v>1044</v>
      </c>
      <c r="C51" s="242">
        <v>0</v>
      </c>
      <c r="D51" s="242"/>
      <c r="E51" s="242"/>
      <c r="F51" s="248">
        <v>0</v>
      </c>
      <c r="G51" s="239"/>
      <c r="I51" s="246">
        <v>43</v>
      </c>
      <c r="J51" s="246" t="s">
        <v>1044</v>
      </c>
      <c r="K51" s="242">
        <v>0</v>
      </c>
      <c r="L51" s="242">
        <f t="shared" si="0"/>
        <v>0</v>
      </c>
      <c r="M51" s="242">
        <f t="shared" si="1"/>
        <v>0</v>
      </c>
    </row>
    <row r="52" spans="1:13" ht="10.35" customHeight="1">
      <c r="A52" s="246">
        <v>44</v>
      </c>
      <c r="B52" s="246" t="s">
        <v>1045</v>
      </c>
      <c r="C52" s="253">
        <v>1698789477.405731</v>
      </c>
      <c r="D52" s="253">
        <v>0</v>
      </c>
      <c r="E52" s="253">
        <f>SUM(C52:D52)</f>
        <v>1698789477.405731</v>
      </c>
      <c r="F52" s="248">
        <v>0</v>
      </c>
      <c r="G52" s="239"/>
      <c r="I52" s="246">
        <v>44</v>
      </c>
      <c r="J52" s="246" t="s">
        <v>1045</v>
      </c>
      <c r="K52" s="253">
        <v>1687634607.48489</v>
      </c>
      <c r="L52" s="253">
        <f t="shared" si="0"/>
        <v>1698789477.405731</v>
      </c>
      <c r="M52" s="253">
        <f t="shared" si="1"/>
        <v>11154869.920840979</v>
      </c>
    </row>
    <row r="53" spans="1:13" ht="10.35" customHeight="1">
      <c r="A53" s="246">
        <v>45</v>
      </c>
      <c r="B53" s="246"/>
      <c r="C53" s="242"/>
      <c r="D53" s="242"/>
      <c r="E53" s="242"/>
      <c r="F53" s="248">
        <v>0</v>
      </c>
      <c r="G53" s="239"/>
      <c r="I53" s="246">
        <v>45</v>
      </c>
      <c r="J53" s="246"/>
      <c r="K53" s="242">
        <v>0</v>
      </c>
      <c r="L53" s="242">
        <f t="shared" si="0"/>
        <v>0</v>
      </c>
      <c r="M53" s="242">
        <f t="shared" si="1"/>
        <v>0</v>
      </c>
    </row>
    <row r="54" spans="1:13" ht="10.35" customHeight="1">
      <c r="A54" s="246">
        <v>46</v>
      </c>
      <c r="B54" s="246" t="s">
        <v>1046</v>
      </c>
      <c r="C54" s="242"/>
      <c r="D54" s="242"/>
      <c r="E54" s="242"/>
      <c r="F54" s="248">
        <v>0</v>
      </c>
      <c r="G54" s="239"/>
      <c r="I54" s="246">
        <v>46</v>
      </c>
      <c r="J54" s="246" t="s">
        <v>1046</v>
      </c>
      <c r="K54" s="242">
        <v>0</v>
      </c>
      <c r="L54" s="242">
        <f t="shared" si="0"/>
        <v>0</v>
      </c>
      <c r="M54" s="242">
        <f t="shared" si="1"/>
        <v>0</v>
      </c>
    </row>
    <row r="55" spans="1:13" ht="10.35" customHeight="1">
      <c r="A55" s="246">
        <v>47</v>
      </c>
      <c r="B55" s="246" t="s">
        <v>1047</v>
      </c>
      <c r="C55" s="242">
        <v>-589462103.08747637</v>
      </c>
      <c r="D55" s="242"/>
      <c r="E55" s="242"/>
      <c r="F55" s="248">
        <v>0</v>
      </c>
      <c r="G55" s="239"/>
      <c r="I55" s="246">
        <v>47</v>
      </c>
      <c r="J55" s="246" t="s">
        <v>1047</v>
      </c>
      <c r="K55" s="242">
        <v>-589176582.97884846</v>
      </c>
      <c r="L55" s="242">
        <f t="shared" si="0"/>
        <v>-589462103.08747637</v>
      </c>
      <c r="M55" s="242">
        <f t="shared" si="1"/>
        <v>-285520.10862791538</v>
      </c>
    </row>
    <row r="56" spans="1:13" ht="10.35" customHeight="1">
      <c r="A56" s="246">
        <v>48</v>
      </c>
      <c r="B56" s="246" t="s">
        <v>1048</v>
      </c>
      <c r="C56" s="242">
        <v>-43465840.659182236</v>
      </c>
      <c r="D56" s="242"/>
      <c r="E56" s="242"/>
      <c r="F56" s="248">
        <v>0</v>
      </c>
      <c r="G56" s="239"/>
      <c r="I56" s="246">
        <v>48</v>
      </c>
      <c r="J56" s="246" t="s">
        <v>1048</v>
      </c>
      <c r="K56" s="242">
        <v>-43465840.659182236</v>
      </c>
      <c r="L56" s="242">
        <f t="shared" si="0"/>
        <v>-43465840.659182236</v>
      </c>
      <c r="M56" s="242">
        <f t="shared" si="1"/>
        <v>0</v>
      </c>
    </row>
    <row r="57" spans="1:13" ht="10.35" customHeight="1">
      <c r="A57" s="246">
        <v>49</v>
      </c>
      <c r="B57" s="246" t="s">
        <v>1049</v>
      </c>
      <c r="C57" s="242">
        <v>-234128868.9776949</v>
      </c>
      <c r="D57" s="242"/>
      <c r="E57" s="242"/>
      <c r="F57" s="248">
        <v>0</v>
      </c>
      <c r="G57" s="239"/>
      <c r="I57" s="246">
        <v>49</v>
      </c>
      <c r="J57" s="246" t="s">
        <v>1049</v>
      </c>
      <c r="K57" s="242">
        <v>-231520933.32451075</v>
      </c>
      <c r="L57" s="242">
        <f t="shared" si="0"/>
        <v>-234128868.9776949</v>
      </c>
      <c r="M57" s="242">
        <f t="shared" si="1"/>
        <v>-2607935.6531841457</v>
      </c>
    </row>
    <row r="58" spans="1:13" ht="10.35" customHeight="1">
      <c r="A58" s="246">
        <v>50</v>
      </c>
      <c r="B58" s="246" t="s">
        <v>69</v>
      </c>
      <c r="C58" s="242">
        <v>-523327.77337234258</v>
      </c>
      <c r="D58" s="242"/>
      <c r="E58" s="242"/>
      <c r="F58" s="248">
        <v>0</v>
      </c>
      <c r="G58" s="239"/>
      <c r="I58" s="246">
        <v>50</v>
      </c>
      <c r="J58" s="246" t="s">
        <v>69</v>
      </c>
      <c r="K58" s="242">
        <v>-523327.77337234258</v>
      </c>
      <c r="L58" s="242">
        <f t="shared" si="0"/>
        <v>-523327.77337234258</v>
      </c>
      <c r="M58" s="242">
        <f t="shared" si="1"/>
        <v>0</v>
      </c>
    </row>
    <row r="59" spans="1:13" ht="10.35" customHeight="1">
      <c r="A59" s="246">
        <v>51</v>
      </c>
      <c r="B59" s="246" t="s">
        <v>1050</v>
      </c>
      <c r="C59" s="242">
        <v>-143878.99867603625</v>
      </c>
      <c r="D59" s="242"/>
      <c r="E59" s="242"/>
      <c r="F59" s="248">
        <v>0</v>
      </c>
      <c r="G59" s="239"/>
      <c r="I59" s="246">
        <v>51</v>
      </c>
      <c r="J59" s="246" t="s">
        <v>1050</v>
      </c>
      <c r="K59" s="242">
        <v>-143878.99867603625</v>
      </c>
      <c r="L59" s="242">
        <f t="shared" si="0"/>
        <v>-143878.99867603625</v>
      </c>
      <c r="M59" s="242">
        <f t="shared" si="1"/>
        <v>0</v>
      </c>
    </row>
    <row r="60" spans="1:13" ht="10.35" customHeight="1">
      <c r="A60" s="246">
        <v>52</v>
      </c>
      <c r="B60" s="246" t="s">
        <v>71</v>
      </c>
      <c r="C60" s="242">
        <v>-3236612.0862499997</v>
      </c>
      <c r="D60" s="242"/>
      <c r="E60" s="242"/>
      <c r="F60" s="248">
        <v>0</v>
      </c>
      <c r="G60" s="239"/>
      <c r="I60" s="246">
        <v>52</v>
      </c>
      <c r="J60" s="246" t="s">
        <v>71</v>
      </c>
      <c r="K60" s="242">
        <v>-3236612.0862499997</v>
      </c>
      <c r="L60" s="242">
        <f t="shared" si="0"/>
        <v>-3236612.0862499997</v>
      </c>
      <c r="M60" s="242">
        <f t="shared" si="1"/>
        <v>0</v>
      </c>
    </row>
    <row r="61" spans="1:13" ht="10.35" customHeight="1">
      <c r="A61" s="246">
        <v>53</v>
      </c>
      <c r="B61" s="246" t="s">
        <v>72</v>
      </c>
      <c r="C61" s="242">
        <v>-3448113.6939195897</v>
      </c>
      <c r="D61" s="242"/>
      <c r="E61" s="242"/>
      <c r="F61" s="248">
        <v>0</v>
      </c>
      <c r="G61" s="239"/>
      <c r="I61" s="246">
        <v>53</v>
      </c>
      <c r="J61" s="246" t="s">
        <v>72</v>
      </c>
      <c r="K61" s="242">
        <v>-3448113.6939195897</v>
      </c>
      <c r="L61" s="242">
        <f t="shared" si="0"/>
        <v>-3448113.6939195897</v>
      </c>
      <c r="M61" s="242">
        <f t="shared" si="1"/>
        <v>0</v>
      </c>
    </row>
    <row r="62" spans="1:13" ht="10.35" customHeight="1">
      <c r="A62" s="246">
        <v>54</v>
      </c>
      <c r="B62" s="246"/>
      <c r="C62" s="242"/>
      <c r="D62" s="242"/>
      <c r="E62" s="242"/>
      <c r="F62" s="248">
        <v>0</v>
      </c>
      <c r="G62" s="239"/>
      <c r="I62" s="246">
        <v>54</v>
      </c>
      <c r="J62" s="246"/>
      <c r="K62" s="242">
        <v>0</v>
      </c>
      <c r="L62" s="242">
        <f t="shared" si="0"/>
        <v>0</v>
      </c>
      <c r="M62" s="242">
        <f t="shared" si="1"/>
        <v>0</v>
      </c>
    </row>
    <row r="63" spans="1:13" ht="10.35" customHeight="1">
      <c r="A63" s="246">
        <v>55</v>
      </c>
      <c r="B63" s="246" t="s">
        <v>1051</v>
      </c>
      <c r="C63" s="253">
        <v>-874408745.27657127</v>
      </c>
      <c r="D63" s="253">
        <v>0</v>
      </c>
      <c r="E63" s="253">
        <f>SUM(C63:D63)</f>
        <v>-874408745.27657127</v>
      </c>
      <c r="F63" s="248">
        <v>0</v>
      </c>
      <c r="G63" s="239"/>
      <c r="I63" s="246">
        <v>55</v>
      </c>
      <c r="J63" s="246" t="s">
        <v>1051</v>
      </c>
      <c r="K63" s="253">
        <v>-871515289.51475918</v>
      </c>
      <c r="L63" s="253">
        <f t="shared" si="0"/>
        <v>-874408745.27657127</v>
      </c>
      <c r="M63" s="253">
        <f t="shared" si="1"/>
        <v>-2893455.7618120909</v>
      </c>
    </row>
    <row r="64" spans="1:13" ht="10.35" customHeight="1">
      <c r="A64" s="246">
        <v>56</v>
      </c>
      <c r="B64" s="246"/>
      <c r="C64" s="242"/>
      <c r="D64" s="242"/>
      <c r="E64" s="242"/>
      <c r="F64" s="248">
        <v>0</v>
      </c>
      <c r="G64" s="239"/>
      <c r="I64" s="246">
        <v>56</v>
      </c>
      <c r="J64" s="246"/>
      <c r="K64" s="242">
        <v>0</v>
      </c>
      <c r="L64" s="242">
        <f t="shared" si="0"/>
        <v>0</v>
      </c>
      <c r="M64" s="242">
        <f t="shared" si="1"/>
        <v>0</v>
      </c>
    </row>
    <row r="65" spans="1:13" ht="10.35" customHeight="1" thickBot="1">
      <c r="A65" s="246">
        <v>57</v>
      </c>
      <c r="B65" s="246" t="s">
        <v>1052</v>
      </c>
      <c r="C65" s="259">
        <f>SUM(C52,C63)</f>
        <v>824380732.12915969</v>
      </c>
      <c r="D65" s="259">
        <v>0</v>
      </c>
      <c r="E65" s="259">
        <f>SUM(C65:D65)</f>
        <v>824380732.12915969</v>
      </c>
      <c r="F65" s="248">
        <v>0</v>
      </c>
      <c r="G65" s="239"/>
      <c r="I65" s="246">
        <v>57</v>
      </c>
      <c r="J65" s="246" t="s">
        <v>1052</v>
      </c>
      <c r="K65" s="259">
        <v>816119317.9701308</v>
      </c>
      <c r="L65" s="259">
        <f t="shared" si="0"/>
        <v>824380732.12915969</v>
      </c>
      <c r="M65" s="259">
        <f t="shared" si="1"/>
        <v>8261414.1590288877</v>
      </c>
    </row>
    <row r="66" spans="1:13" ht="10.35" customHeight="1" thickTop="1">
      <c r="A66" s="246">
        <v>58</v>
      </c>
      <c r="B66" s="246"/>
      <c r="C66" s="246"/>
      <c r="D66" s="246"/>
      <c r="E66" s="246"/>
      <c r="F66" s="248">
        <v>0</v>
      </c>
      <c r="G66" s="239"/>
      <c r="I66" s="246">
        <v>58</v>
      </c>
      <c r="J66" s="246"/>
      <c r="K66" s="260">
        <v>0</v>
      </c>
      <c r="L66" s="260">
        <f t="shared" si="0"/>
        <v>0</v>
      </c>
      <c r="M66" s="260">
        <f t="shared" si="1"/>
        <v>0</v>
      </c>
    </row>
    <row r="67" spans="1:13" ht="10.35" customHeight="1">
      <c r="A67" s="246">
        <v>59</v>
      </c>
      <c r="B67" s="246" t="s">
        <v>1053</v>
      </c>
      <c r="C67" s="261">
        <f>C38/C65</f>
        <v>4.9749673250803532E-2</v>
      </c>
      <c r="D67" s="262"/>
      <c r="E67" s="262">
        <f>E38/E65</f>
        <v>7.749996863863623E-2</v>
      </c>
      <c r="F67" s="248">
        <v>-6.9388939039072284E-17</v>
      </c>
      <c r="G67" s="239"/>
      <c r="I67" s="246">
        <v>59</v>
      </c>
      <c r="J67" s="246" t="s">
        <v>1053</v>
      </c>
      <c r="K67" s="260">
        <v>4.7808322223459973E-2</v>
      </c>
      <c r="L67" s="260">
        <f t="shared" si="0"/>
        <v>4.9749673250803532E-2</v>
      </c>
      <c r="M67" s="260">
        <f t="shared" si="1"/>
        <v>1.9413510273435589E-3</v>
      </c>
    </row>
    <row r="68" spans="1:13" ht="10.35" customHeight="1">
      <c r="A68" s="246">
        <v>60</v>
      </c>
      <c r="B68" s="246" t="s">
        <v>1054</v>
      </c>
      <c r="C68" s="261">
        <v>4.685701503409332E-2</v>
      </c>
      <c r="D68" s="262"/>
      <c r="E68" s="263">
        <v>9.9998139867170113E-2</v>
      </c>
      <c r="F68" s="248">
        <v>-1.3183898417423734E-16</v>
      </c>
      <c r="G68" s="239"/>
      <c r="I68" s="246">
        <v>60</v>
      </c>
      <c r="J68" s="246" t="s">
        <v>1054</v>
      </c>
      <c r="K68" s="260">
        <v>4.2458873021253035E-2</v>
      </c>
      <c r="L68" s="260">
        <f t="shared" si="0"/>
        <v>4.685701503409332E-2</v>
      </c>
      <c r="M68" s="260">
        <f t="shared" si="1"/>
        <v>4.3981420128402851E-3</v>
      </c>
    </row>
    <row r="69" spans="1:13" ht="10.35" customHeight="1">
      <c r="A69" s="246">
        <v>61</v>
      </c>
      <c r="B69" s="246"/>
      <c r="C69" s="246"/>
      <c r="D69" s="246"/>
      <c r="E69" s="246"/>
      <c r="F69" s="248">
        <v>0</v>
      </c>
      <c r="G69" s="239"/>
      <c r="I69" s="246">
        <v>61</v>
      </c>
      <c r="J69" s="246"/>
      <c r="K69" s="260">
        <v>0</v>
      </c>
      <c r="L69" s="260">
        <f t="shared" si="0"/>
        <v>0</v>
      </c>
      <c r="M69" s="260">
        <f t="shared" si="1"/>
        <v>0</v>
      </c>
    </row>
    <row r="70" spans="1:13" ht="10.35" customHeight="1">
      <c r="A70" s="246">
        <v>62</v>
      </c>
      <c r="B70" s="246" t="s">
        <v>1055</v>
      </c>
      <c r="C70" s="246"/>
      <c r="D70" s="246"/>
      <c r="E70" s="246"/>
      <c r="F70" s="248">
        <v>0</v>
      </c>
      <c r="G70" s="239"/>
      <c r="I70" s="246">
        <v>62</v>
      </c>
      <c r="J70" s="246" t="s">
        <v>1055</v>
      </c>
      <c r="K70" s="260">
        <v>0</v>
      </c>
      <c r="L70" s="260">
        <f t="shared" si="0"/>
        <v>0</v>
      </c>
      <c r="M70" s="260">
        <f t="shared" si="1"/>
        <v>0</v>
      </c>
    </row>
    <row r="71" spans="1:13" ht="10.35" customHeight="1">
      <c r="A71" s="246">
        <v>63</v>
      </c>
      <c r="B71" s="246" t="s">
        <v>1056</v>
      </c>
      <c r="C71" s="242">
        <f>C14-C27-C28-C29-C30-C35</f>
        <v>47479029.044373512</v>
      </c>
      <c r="D71" s="242">
        <f>D10-D23-D30</f>
        <v>35195090.505572237</v>
      </c>
      <c r="E71" s="242">
        <f>SUM(C71:D71)</f>
        <v>82674119.549945742</v>
      </c>
      <c r="F71" s="248">
        <v>0</v>
      </c>
      <c r="G71" s="239"/>
      <c r="I71" s="246">
        <v>63</v>
      </c>
      <c r="J71" s="246" t="s">
        <v>1056</v>
      </c>
      <c r="K71" s="242">
        <v>45493432.587197289</v>
      </c>
      <c r="L71" s="242">
        <f t="shared" si="0"/>
        <v>47479029.044373512</v>
      </c>
      <c r="M71" s="242">
        <f t="shared" si="1"/>
        <v>1985596.4571762234</v>
      </c>
    </row>
    <row r="72" spans="1:13" ht="10.35" customHeight="1">
      <c r="A72" s="246">
        <v>64</v>
      </c>
      <c r="B72" s="246" t="s">
        <v>1057</v>
      </c>
      <c r="C72" s="242"/>
      <c r="D72" s="242"/>
      <c r="E72" s="242"/>
      <c r="F72" s="248">
        <v>0</v>
      </c>
      <c r="G72" s="239"/>
      <c r="I72" s="246">
        <v>64</v>
      </c>
      <c r="J72" s="246" t="s">
        <v>1057</v>
      </c>
      <c r="K72" s="242">
        <v>0</v>
      </c>
      <c r="L72" s="242">
        <f t="shared" si="0"/>
        <v>0</v>
      </c>
      <c r="M72" s="242">
        <f t="shared" si="1"/>
        <v>0</v>
      </c>
    </row>
    <row r="73" spans="1:13" ht="10.35" customHeight="1">
      <c r="A73" s="246">
        <v>65</v>
      </c>
      <c r="B73" s="246" t="s">
        <v>1058</v>
      </c>
      <c r="C73" s="242">
        <v>-3380969.4647353832</v>
      </c>
      <c r="D73" s="242">
        <v>0</v>
      </c>
      <c r="E73" s="242">
        <f>SUM(C73:D73)</f>
        <v>-3380969.4647353832</v>
      </c>
      <c r="F73" s="248">
        <v>0</v>
      </c>
      <c r="G73" s="239"/>
      <c r="I73" s="246">
        <v>65</v>
      </c>
      <c r="J73" s="246" t="s">
        <v>1058</v>
      </c>
      <c r="K73" s="242">
        <v>-3380969.4647353832</v>
      </c>
      <c r="L73" s="242">
        <f t="shared" si="0"/>
        <v>-3380969.4647353832</v>
      </c>
      <c r="M73" s="242">
        <f t="shared" si="1"/>
        <v>0</v>
      </c>
    </row>
    <row r="74" spans="1:13" ht="10.35" customHeight="1">
      <c r="A74" s="246">
        <v>66</v>
      </c>
      <c r="B74" s="246" t="s">
        <v>1007</v>
      </c>
      <c r="C74" s="242">
        <v>20714626.846575461</v>
      </c>
      <c r="D74" s="242">
        <v>0</v>
      </c>
      <c r="E74" s="242">
        <f>SUM(C74:D74)</f>
        <v>20714626.846575461</v>
      </c>
      <c r="F74" s="248">
        <v>0</v>
      </c>
      <c r="G74" s="239"/>
      <c r="I74" s="246">
        <v>66</v>
      </c>
      <c r="J74" s="246" t="s">
        <v>1007</v>
      </c>
      <c r="K74" s="242">
        <v>20697775.04033589</v>
      </c>
      <c r="L74" s="242">
        <f t="shared" ref="L74:L82" si="2">C74</f>
        <v>20714626.846575461</v>
      </c>
      <c r="M74" s="242">
        <f t="shared" ref="M74:M82" si="3">L74-K74</f>
        <v>16851.806239571422</v>
      </c>
    </row>
    <row r="75" spans="1:13" ht="10.35" customHeight="1">
      <c r="A75" s="246">
        <v>67</v>
      </c>
      <c r="B75" s="246" t="s">
        <v>1059</v>
      </c>
      <c r="C75" s="242">
        <v>63837974.480575427</v>
      </c>
      <c r="D75" s="251">
        <v>0</v>
      </c>
      <c r="E75" s="251">
        <f>SUM(C75:D75)</f>
        <v>63837974.480575427</v>
      </c>
      <c r="F75" s="248">
        <v>0</v>
      </c>
      <c r="G75" s="239"/>
      <c r="I75" s="246">
        <v>67</v>
      </c>
      <c r="J75" s="246" t="s">
        <v>1059</v>
      </c>
      <c r="K75" s="242">
        <v>72665865.957736984</v>
      </c>
      <c r="L75" s="242">
        <f t="shared" si="2"/>
        <v>63837974.480575427</v>
      </c>
      <c r="M75" s="242">
        <f t="shared" si="3"/>
        <v>-8827891.4771615565</v>
      </c>
    </row>
    <row r="76" spans="1:13" ht="10.35" customHeight="1">
      <c r="A76" s="246">
        <v>68</v>
      </c>
      <c r="B76" s="246" t="s">
        <v>1060</v>
      </c>
      <c r="C76" s="258">
        <v>118063742.61995138</v>
      </c>
      <c r="D76" s="258">
        <v>0</v>
      </c>
      <c r="E76" s="258">
        <f>SUM(C76:D76)</f>
        <v>118063742.61995138</v>
      </c>
      <c r="F76" s="248">
        <v>0</v>
      </c>
      <c r="G76" s="239"/>
      <c r="I76" s="246">
        <v>68</v>
      </c>
      <c r="J76" s="246" t="s">
        <v>1060</v>
      </c>
      <c r="K76" s="258">
        <v>111121252.57373521</v>
      </c>
      <c r="L76" s="258">
        <f t="shared" si="2"/>
        <v>118063742.61995138</v>
      </c>
      <c r="M76" s="258">
        <f t="shared" si="3"/>
        <v>6942490.046216175</v>
      </c>
    </row>
    <row r="77" spans="1:13" ht="10.35" customHeight="1">
      <c r="A77" s="246">
        <v>69</v>
      </c>
      <c r="B77" s="246" t="s">
        <v>1061</v>
      </c>
      <c r="C77" s="242">
        <f>C71-C73-C74+C75-C76</f>
        <v>-24080396.476842523</v>
      </c>
      <c r="D77" s="242">
        <f>D71-D73-D74+D75-D76</f>
        <v>35195090.505572237</v>
      </c>
      <c r="E77" s="242">
        <f>E71-E73-E74+E75-E76</f>
        <v>11114694.028729722</v>
      </c>
      <c r="F77" s="248">
        <v>-1.0803341865539551E-7</v>
      </c>
      <c r="G77" s="239"/>
      <c r="I77" s="246">
        <v>69</v>
      </c>
      <c r="J77" s="246" t="s">
        <v>1061</v>
      </c>
      <c r="K77" s="242">
        <v>-10278759.604401439</v>
      </c>
      <c r="L77" s="242">
        <f t="shared" si="2"/>
        <v>-24080396.476842523</v>
      </c>
      <c r="M77" s="242">
        <f t="shared" si="3"/>
        <v>-13801636.872441083</v>
      </c>
    </row>
    <row r="78" spans="1:13" ht="10.35" customHeight="1">
      <c r="A78" s="246">
        <v>70</v>
      </c>
      <c r="B78" s="246"/>
      <c r="C78" s="242"/>
      <c r="D78" s="242"/>
      <c r="E78" s="242"/>
      <c r="F78" s="248">
        <v>0</v>
      </c>
      <c r="G78" s="239"/>
      <c r="I78" s="246">
        <v>70</v>
      </c>
      <c r="J78" s="246"/>
      <c r="K78" s="242">
        <v>0</v>
      </c>
      <c r="L78" s="242">
        <f t="shared" si="2"/>
        <v>0</v>
      </c>
      <c r="M78" s="242">
        <f t="shared" si="3"/>
        <v>0</v>
      </c>
    </row>
    <row r="79" spans="1:13" ht="10.35" customHeight="1">
      <c r="A79" s="246">
        <v>71</v>
      </c>
      <c r="B79" s="246" t="s">
        <v>237</v>
      </c>
      <c r="C79" s="258">
        <f>C32</f>
        <v>0</v>
      </c>
      <c r="D79" s="258">
        <f>D32</f>
        <v>0</v>
      </c>
      <c r="E79" s="258">
        <f>SUM(C79:D79)</f>
        <v>0</v>
      </c>
      <c r="F79" s="248">
        <v>0</v>
      </c>
      <c r="G79" s="239"/>
      <c r="I79" s="246">
        <v>71</v>
      </c>
      <c r="J79" s="246" t="s">
        <v>237</v>
      </c>
      <c r="K79" s="258">
        <v>0</v>
      </c>
      <c r="L79" s="258">
        <f t="shared" si="2"/>
        <v>0</v>
      </c>
      <c r="M79" s="258">
        <f t="shared" si="3"/>
        <v>0</v>
      </c>
    </row>
    <row r="80" spans="1:13" ht="10.35" customHeight="1" thickBot="1">
      <c r="A80" s="246">
        <v>72</v>
      </c>
      <c r="B80" s="246" t="s">
        <v>1062</v>
      </c>
      <c r="C80" s="264">
        <f>C77-C79</f>
        <v>-24080396.476842523</v>
      </c>
      <c r="D80" s="264">
        <f>D77-D79</f>
        <v>35195090.505572237</v>
      </c>
      <c r="E80" s="264">
        <f>E77-E79</f>
        <v>11114694.028729722</v>
      </c>
      <c r="F80" s="248">
        <v>-1.0803341865539551E-7</v>
      </c>
      <c r="G80" s="239"/>
      <c r="I80" s="246">
        <v>72</v>
      </c>
      <c r="J80" s="246" t="s">
        <v>1062</v>
      </c>
      <c r="K80" s="264">
        <v>-10278759.604401439</v>
      </c>
      <c r="L80" s="264">
        <f t="shared" si="2"/>
        <v>-24080396.476842523</v>
      </c>
      <c r="M80" s="264">
        <f t="shared" si="3"/>
        <v>-13801636.872441083</v>
      </c>
    </row>
    <row r="81" spans="1:13" ht="10.35" customHeight="1" thickTop="1">
      <c r="A81" s="246">
        <v>73</v>
      </c>
      <c r="B81" s="246"/>
      <c r="C81" s="242"/>
      <c r="D81" s="242"/>
      <c r="E81" s="242"/>
      <c r="F81" s="248">
        <v>0</v>
      </c>
      <c r="G81" s="239"/>
      <c r="I81" s="246">
        <v>73</v>
      </c>
      <c r="J81" s="246"/>
      <c r="K81" s="242">
        <v>0</v>
      </c>
      <c r="L81" s="242">
        <f t="shared" si="2"/>
        <v>0</v>
      </c>
      <c r="M81" s="242">
        <f t="shared" si="3"/>
        <v>0</v>
      </c>
    </row>
    <row r="82" spans="1:13" ht="10.35" customHeight="1" thickBot="1">
      <c r="A82" s="246">
        <v>74</v>
      </c>
      <c r="B82" s="265" t="s">
        <v>1063</v>
      </c>
      <c r="C82" s="259">
        <f>C31</f>
        <v>-14197872.368982799</v>
      </c>
      <c r="D82" s="259">
        <f>D31</f>
        <v>12318281.676950281</v>
      </c>
      <c r="E82" s="259">
        <f>SUM(C82:D82)</f>
        <v>-1879590.6920325179</v>
      </c>
      <c r="F82" s="248">
        <v>0</v>
      </c>
      <c r="G82" s="239"/>
      <c r="I82" s="246">
        <v>74</v>
      </c>
      <c r="J82" s="265" t="s">
        <v>1063</v>
      </c>
      <c r="K82" s="259">
        <v>-8681970.4565109648</v>
      </c>
      <c r="L82" s="259">
        <f t="shared" si="2"/>
        <v>-14197872.368982799</v>
      </c>
      <c r="M82" s="259">
        <f t="shared" si="3"/>
        <v>-5515901.9124718346</v>
      </c>
    </row>
    <row r="83" spans="1:13" ht="10.35" customHeight="1" thickTop="1">
      <c r="F83" s="239"/>
      <c r="G83" s="239"/>
    </row>
    <row r="84" spans="1:13" ht="10.35" customHeight="1">
      <c r="C84" s="240" t="s">
        <v>1064</v>
      </c>
      <c r="D84" s="240" t="s">
        <v>1065</v>
      </c>
      <c r="F84" s="239"/>
      <c r="G84" s="239"/>
    </row>
    <row r="85" spans="1:13" ht="10.35" customHeight="1"/>
    <row r="86" spans="1:13" ht="10.35" customHeight="1"/>
    <row r="87" spans="1:13" ht="10.35" customHeight="1"/>
    <row r="88" spans="1:13" ht="10.35" customHeight="1">
      <c r="C88" s="266"/>
    </row>
    <row r="90" spans="1:13" ht="8.1" customHeight="1"/>
    <row r="91" spans="1:13">
      <c r="A91" s="233" t="str">
        <f>A1</f>
        <v>PACIFICORP</v>
      </c>
      <c r="B91" s="267"/>
      <c r="C91" s="267"/>
      <c r="D91" s="267"/>
      <c r="E91" s="267"/>
      <c r="H91" s="234" t="s">
        <v>1066</v>
      </c>
    </row>
    <row r="92" spans="1:13">
      <c r="A92" s="233" t="str">
        <f>+A2</f>
        <v>WASHINGTON</v>
      </c>
      <c r="B92" s="267"/>
      <c r="C92" s="267"/>
      <c r="D92" s="267"/>
      <c r="E92" s="267"/>
    </row>
    <row r="93" spans="1:13">
      <c r="A93" s="233" t="str">
        <f>A3</f>
        <v>Normalized Results of Operations - West Control Area</v>
      </c>
      <c r="B93" s="267"/>
      <c r="C93" s="267"/>
      <c r="D93" s="267"/>
      <c r="E93" s="267"/>
    </row>
    <row r="94" spans="1:13">
      <c r="A94" s="233" t="str">
        <f>A4</f>
        <v>12 Months Ended JUNE 2012</v>
      </c>
      <c r="B94" s="267"/>
      <c r="C94" s="267"/>
      <c r="D94" s="267"/>
      <c r="E94" s="267"/>
    </row>
    <row r="98" spans="2:5">
      <c r="B98" s="235" t="s">
        <v>1067</v>
      </c>
      <c r="D98" s="268">
        <f>C65</f>
        <v>824380732.12915969</v>
      </c>
      <c r="E98" s="269" t="s">
        <v>1068</v>
      </c>
    </row>
    <row r="99" spans="2:5">
      <c r="B99" s="235" t="s">
        <v>1069</v>
      </c>
      <c r="D99" s="270">
        <v>7.7499999999999999E-2</v>
      </c>
      <c r="E99" s="269" t="s">
        <v>1070</v>
      </c>
    </row>
    <row r="100" spans="2:5">
      <c r="D100" s="271"/>
    </row>
    <row r="101" spans="2:5">
      <c r="B101" s="235" t="s">
        <v>1071</v>
      </c>
      <c r="D101" s="272">
        <f>E38</f>
        <v>63889480.886305846</v>
      </c>
    </row>
    <row r="102" spans="2:5">
      <c r="B102" s="235" t="s">
        <v>1072</v>
      </c>
      <c r="D102" s="273">
        <f>-C38</f>
        <v>-41012672.057683885</v>
      </c>
    </row>
    <row r="103" spans="2:5">
      <c r="D103" s="271"/>
    </row>
    <row r="104" spans="2:5">
      <c r="B104" s="235" t="s">
        <v>1073</v>
      </c>
      <c r="D104" s="272">
        <f>D101+D102</f>
        <v>22876808.828621961</v>
      </c>
    </row>
    <row r="105" spans="2:5">
      <c r="B105" s="235" t="s">
        <v>1074</v>
      </c>
      <c r="D105" s="270">
        <v>1.614465611882467</v>
      </c>
      <c r="E105" s="269"/>
    </row>
    <row r="106" spans="2:5">
      <c r="D106" s="271"/>
    </row>
    <row r="107" spans="2:5" ht="13.5" thickBot="1">
      <c r="B107" s="235" t="s">
        <v>1075</v>
      </c>
      <c r="D107" s="274">
        <f>D10</f>
        <v>36933862.903335467</v>
      </c>
    </row>
    <row r="108" spans="2:5" ht="13.5" thickTop="1">
      <c r="D108" s="271"/>
    </row>
    <row r="109" spans="2:5">
      <c r="D109" s="241"/>
    </row>
    <row r="110" spans="2:5">
      <c r="B110" s="235" t="s">
        <v>1076</v>
      </c>
      <c r="D110" s="275">
        <f>D107</f>
        <v>36933862.903335467</v>
      </c>
    </row>
    <row r="111" spans="2:5">
      <c r="B111" s="235" t="s">
        <v>1077</v>
      </c>
      <c r="D111" s="270">
        <v>6.6E-3</v>
      </c>
      <c r="E111" s="269" t="s">
        <v>1078</v>
      </c>
    </row>
    <row r="112" spans="2:5">
      <c r="B112" s="235" t="s">
        <v>1079</v>
      </c>
      <c r="D112" s="276">
        <f>D110*D111</f>
        <v>243763.49516201409</v>
      </c>
    </row>
    <row r="113" spans="2:5">
      <c r="D113" s="271"/>
    </row>
    <row r="114" spans="2:5">
      <c r="D114" s="271"/>
    </row>
    <row r="115" spans="2:5">
      <c r="B115" s="235" t="s">
        <v>1076</v>
      </c>
      <c r="D115" s="275">
        <f>D107</f>
        <v>36933862.903335467</v>
      </c>
    </row>
    <row r="116" spans="2:5">
      <c r="B116" s="235" t="s">
        <v>1080</v>
      </c>
      <c r="D116" s="277">
        <v>2E-3</v>
      </c>
      <c r="E116" s="269" t="s">
        <v>1078</v>
      </c>
    </row>
    <row r="117" spans="2:5">
      <c r="B117" s="235" t="s">
        <v>1081</v>
      </c>
      <c r="D117" s="277">
        <v>3.8477999999999998E-2</v>
      </c>
      <c r="E117" s="269" t="s">
        <v>1078</v>
      </c>
    </row>
    <row r="118" spans="2:5">
      <c r="B118" s="235" t="s">
        <v>1082</v>
      </c>
      <c r="D118" s="277">
        <v>0</v>
      </c>
      <c r="E118" s="269" t="s">
        <v>1078</v>
      </c>
    </row>
    <row r="119" spans="2:5">
      <c r="B119" s="235" t="s">
        <v>1083</v>
      </c>
      <c r="D119" s="277">
        <v>0</v>
      </c>
      <c r="E119" s="269" t="s">
        <v>1078</v>
      </c>
    </row>
    <row r="120" spans="2:5">
      <c r="B120" s="235" t="s">
        <v>1084</v>
      </c>
      <c r="D120" s="276">
        <f>SUM(D116:D119)*D115</f>
        <v>1495008.902601213</v>
      </c>
    </row>
    <row r="121" spans="2:5">
      <c r="D121" s="271"/>
    </row>
    <row r="122" spans="2:5">
      <c r="D122" s="271"/>
    </row>
    <row r="123" spans="2:5">
      <c r="B123" s="235" t="s">
        <v>1076</v>
      </c>
      <c r="D123" s="275">
        <f>D107</f>
        <v>36933862.903335467</v>
      </c>
    </row>
    <row r="124" spans="2:5">
      <c r="B124" s="235" t="s">
        <v>1085</v>
      </c>
      <c r="D124" s="278">
        <f>-D112</f>
        <v>-243763.49516201409</v>
      </c>
    </row>
    <row r="125" spans="2:5">
      <c r="B125" s="235" t="s">
        <v>45</v>
      </c>
      <c r="D125" s="279">
        <f>-D120</f>
        <v>-1495008.902601213</v>
      </c>
    </row>
    <row r="126" spans="2:5">
      <c r="B126" s="235" t="s">
        <v>1086</v>
      </c>
      <c r="D126" s="280">
        <f>SUM(D123:D125)</f>
        <v>35195090.505572237</v>
      </c>
    </row>
    <row r="127" spans="2:5">
      <c r="D127" s="275"/>
    </row>
    <row r="128" spans="2:5">
      <c r="B128" s="235" t="s">
        <v>1087</v>
      </c>
      <c r="D128" s="281">
        <f>D161</f>
        <v>0</v>
      </c>
      <c r="E128" s="269" t="s">
        <v>1070</v>
      </c>
    </row>
    <row r="129" spans="1:8">
      <c r="B129" s="235" t="s">
        <v>237</v>
      </c>
      <c r="D129" s="276">
        <f>D126*D128</f>
        <v>0</v>
      </c>
    </row>
    <row r="130" spans="1:8">
      <c r="D130" s="271"/>
    </row>
    <row r="131" spans="1:8">
      <c r="B131" s="235" t="s">
        <v>1062</v>
      </c>
      <c r="D131" s="275">
        <f>D126-D129</f>
        <v>35195090.505572237</v>
      </c>
    </row>
    <row r="132" spans="1:8">
      <c r="B132" s="235" t="s">
        <v>1088</v>
      </c>
      <c r="D132" s="282">
        <v>0.35</v>
      </c>
      <c r="E132" s="269" t="s">
        <v>1070</v>
      </c>
    </row>
    <row r="133" spans="1:8">
      <c r="B133" s="235" t="s">
        <v>234</v>
      </c>
      <c r="D133" s="276">
        <f>D131*D132</f>
        <v>12318281.676950281</v>
      </c>
    </row>
    <row r="134" spans="1:8">
      <c r="D134" s="271"/>
    </row>
    <row r="135" spans="1:8">
      <c r="D135" s="271"/>
    </row>
    <row r="136" spans="1:8">
      <c r="B136" s="235" t="s">
        <v>1089</v>
      </c>
      <c r="D136" s="277">
        <v>1</v>
      </c>
    </row>
    <row r="137" spans="1:8">
      <c r="B137" s="235" t="s">
        <v>1090</v>
      </c>
      <c r="D137" s="277">
        <f>D167</f>
        <v>0.61939999999999995</v>
      </c>
      <c r="E137" s="269" t="s">
        <v>1078</v>
      </c>
    </row>
    <row r="138" spans="1:8">
      <c r="B138" s="235" t="s">
        <v>1091</v>
      </c>
      <c r="D138" s="283">
        <f>D136/D137</f>
        <v>1.614465611882467</v>
      </c>
    </row>
    <row r="143" spans="1:8">
      <c r="A143" s="323" t="str">
        <f>A$1</f>
        <v>PACIFICORP</v>
      </c>
      <c r="B143" s="324"/>
      <c r="C143" s="324"/>
      <c r="D143" s="324"/>
      <c r="E143" s="324"/>
      <c r="G143" s="234"/>
      <c r="H143" s="234" t="s">
        <v>1092</v>
      </c>
    </row>
    <row r="144" spans="1:8">
      <c r="A144" s="323" t="str">
        <f>A$2</f>
        <v>WASHINGTON</v>
      </c>
      <c r="B144" s="324"/>
      <c r="C144" s="324"/>
      <c r="D144" s="324"/>
      <c r="E144" s="324"/>
    </row>
    <row r="145" spans="1:7">
      <c r="A145" s="323" t="str">
        <f>A$3</f>
        <v>Normalized Results of Operations - West Control Area</v>
      </c>
      <c r="B145" s="324"/>
      <c r="C145" s="324"/>
      <c r="D145" s="324"/>
      <c r="E145" s="324"/>
    </row>
    <row r="146" spans="1:7">
      <c r="A146" s="323" t="str">
        <f>A$4</f>
        <v>12 Months Ended JUNE 2012</v>
      </c>
      <c r="B146" s="324"/>
      <c r="C146" s="324"/>
      <c r="D146" s="324"/>
      <c r="E146" s="324"/>
    </row>
    <row r="150" spans="1:7">
      <c r="A150" s="235" t="s">
        <v>1056</v>
      </c>
      <c r="D150" s="284">
        <v>1</v>
      </c>
      <c r="F150" s="284"/>
      <c r="G150" s="284"/>
    </row>
    <row r="151" spans="1:7" ht="15">
      <c r="D151" s="285"/>
      <c r="F151" s="285"/>
      <c r="G151" s="285"/>
    </row>
    <row r="152" spans="1:7" ht="15">
      <c r="A152" s="235" t="s">
        <v>1093</v>
      </c>
      <c r="D152" s="285"/>
      <c r="F152" s="285"/>
      <c r="G152" s="285"/>
    </row>
    <row r="153" spans="1:7">
      <c r="A153" s="235" t="s">
        <v>1094</v>
      </c>
      <c r="D153" s="286">
        <v>6.6E-3</v>
      </c>
      <c r="E153" s="287" t="s">
        <v>1010</v>
      </c>
      <c r="F153" s="286"/>
      <c r="G153" s="286"/>
    </row>
    <row r="154" spans="1:7">
      <c r="A154" s="235" t="s">
        <v>1080</v>
      </c>
      <c r="D154" s="286">
        <v>2E-3</v>
      </c>
      <c r="F154" s="288"/>
      <c r="G154" s="286"/>
    </row>
    <row r="155" spans="1:7">
      <c r="A155" s="235" t="s">
        <v>1095</v>
      </c>
      <c r="D155" s="286">
        <v>3.8477999999999998E-2</v>
      </c>
      <c r="F155" s="286"/>
      <c r="G155" s="286"/>
    </row>
    <row r="156" spans="1:7">
      <c r="A156" s="235" t="s">
        <v>1096</v>
      </c>
      <c r="D156" s="289">
        <v>0</v>
      </c>
      <c r="F156" s="286"/>
      <c r="G156" s="289"/>
    </row>
    <row r="157" spans="1:7">
      <c r="A157" s="235" t="s">
        <v>1097</v>
      </c>
      <c r="D157" s="290">
        <v>0</v>
      </c>
      <c r="F157" s="289"/>
      <c r="G157" s="289"/>
    </row>
    <row r="158" spans="1:7" ht="15">
      <c r="D158" s="285"/>
      <c r="F158" s="289"/>
      <c r="G158" s="291"/>
    </row>
    <row r="159" spans="1:7" ht="15">
      <c r="A159" s="235" t="s">
        <v>1098</v>
      </c>
      <c r="D159" s="292">
        <f>D150-SUM(D152:D157)</f>
        <v>0.95292200000000005</v>
      </c>
      <c r="F159" s="293"/>
      <c r="G159" s="294"/>
    </row>
    <row r="160" spans="1:7" ht="15">
      <c r="D160" s="285"/>
      <c r="F160" s="292"/>
      <c r="G160" s="288"/>
    </row>
    <row r="161" spans="1:7" ht="15">
      <c r="A161" s="235" t="s">
        <v>1112</v>
      </c>
      <c r="D161" s="295">
        <v>0</v>
      </c>
    </row>
    <row r="162" spans="1:7" ht="15">
      <c r="D162" s="285"/>
    </row>
    <row r="163" spans="1:7" ht="15">
      <c r="A163" s="235" t="s">
        <v>1098</v>
      </c>
      <c r="D163" s="292">
        <f>D159-D161</f>
        <v>0.95292200000000005</v>
      </c>
    </row>
    <row r="164" spans="1:7" ht="15">
      <c r="D164" s="285"/>
    </row>
    <row r="165" spans="1:7" ht="15">
      <c r="A165" s="235" t="s">
        <v>1099</v>
      </c>
      <c r="D165" s="295">
        <v>0.33352270000000001</v>
      </c>
    </row>
    <row r="166" spans="1:7" ht="15">
      <c r="D166" s="296"/>
    </row>
    <row r="167" spans="1:7" ht="15.75" thickBot="1">
      <c r="A167" s="235" t="s">
        <v>1100</v>
      </c>
      <c r="D167" s="297">
        <f>ROUND(D163-D165,5)</f>
        <v>0.61939999999999995</v>
      </c>
      <c r="F167" s="288"/>
      <c r="G167" s="288"/>
    </row>
    <row r="168" spans="1:7" ht="13.5" thickTop="1"/>
    <row r="169" spans="1:7">
      <c r="A169" s="235">
        <v>1</v>
      </c>
      <c r="B169" s="235" t="s">
        <v>1101</v>
      </c>
    </row>
    <row r="170" spans="1:7" ht="15">
      <c r="B170" s="298" t="s">
        <v>1102</v>
      </c>
      <c r="D170" s="266">
        <v>2008105.9559637352</v>
      </c>
      <c r="E170" s="299" t="s">
        <v>1103</v>
      </c>
    </row>
    <row r="171" spans="1:7">
      <c r="B171" s="298" t="s">
        <v>1104</v>
      </c>
      <c r="D171" s="300">
        <v>304063210.35000002</v>
      </c>
      <c r="E171" s="235" t="s">
        <v>1105</v>
      </c>
    </row>
    <row r="172" spans="1:7" ht="15">
      <c r="B172" s="301" t="s">
        <v>1106</v>
      </c>
      <c r="D172" s="302">
        <f>D170/D171</f>
        <v>6.6042384859787921E-3</v>
      </c>
      <c r="E172" s="235" t="s">
        <v>1107</v>
      </c>
    </row>
  </sheetData>
  <mergeCells count="4">
    <mergeCell ref="A143:E143"/>
    <mergeCell ref="A144:E144"/>
    <mergeCell ref="A145:E145"/>
    <mergeCell ref="A146:E146"/>
  </mergeCells>
  <pageMargins left="1" right="0.75" top="0.75" bottom="0.75" header="0.5" footer="0.5"/>
  <pageSetup scale="81" fitToHeight="3" orientation="portrait" r:id="rId1"/>
  <headerFooter alignWithMargins="0">
    <oddHeader>&amp;RPage 1.2</oddHeader>
  </headerFooter>
  <rowBreaks count="2" manualBreakCount="2">
    <brk id="85" max="6" man="1"/>
    <brk id="14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"/>
  <dimension ref="A1:T2218"/>
  <sheetViews>
    <sheetView topLeftCell="A82" zoomScale="75" zoomScaleNormal="75" workbookViewId="0">
      <selection activeCell="D117" sqref="D117"/>
    </sheetView>
  </sheetViews>
  <sheetFormatPr defaultRowHeight="12.75"/>
  <cols>
    <col min="1" max="1" width="4.42578125" style="131" bestFit="1" customWidth="1"/>
    <col min="2" max="2" width="44.140625" style="131" bestFit="1" customWidth="1"/>
    <col min="3" max="3" width="18.5703125" style="131" bestFit="1" customWidth="1"/>
    <col min="4" max="4" width="15.140625" style="131" bestFit="1" customWidth="1"/>
    <col min="5" max="5" width="15" style="131" bestFit="1" customWidth="1"/>
    <col min="6" max="7" width="18.85546875" style="131" bestFit="1" customWidth="1"/>
    <col min="8" max="8" width="20.28515625" style="131" customWidth="1"/>
    <col min="9" max="9" width="14.28515625" style="131" bestFit="1" customWidth="1"/>
    <col min="10" max="10" width="16.42578125" style="131" bestFit="1" customWidth="1"/>
    <col min="11" max="11" width="13.28515625" style="131" customWidth="1"/>
    <col min="12" max="16384" width="9.140625" style="131"/>
  </cols>
  <sheetData>
    <row r="1" spans="1:20" ht="14.25" customHeight="1">
      <c r="A1" s="103"/>
      <c r="B1" s="104" t="s">
        <v>202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14.25" customHeight="1">
      <c r="A2" s="9"/>
      <c r="B2" s="320" t="s">
        <v>1126</v>
      </c>
      <c r="C2" s="320"/>
      <c r="D2" s="320"/>
      <c r="E2" s="320"/>
      <c r="F2" s="320"/>
      <c r="G2" s="320"/>
      <c r="H2" s="320"/>
      <c r="I2" s="320"/>
      <c r="J2" s="320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14.25" customHeight="1">
      <c r="A3" s="105"/>
      <c r="B3" s="320" t="s">
        <v>89</v>
      </c>
      <c r="C3" s="320"/>
      <c r="D3" s="320"/>
      <c r="E3" s="320"/>
      <c r="F3" s="320"/>
      <c r="G3" s="320"/>
      <c r="H3" s="320"/>
      <c r="I3" s="320"/>
      <c r="J3" s="320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1:20" ht="14.25" customHeight="1">
      <c r="A4" s="105"/>
      <c r="B4" s="320" t="s">
        <v>1110</v>
      </c>
      <c r="C4" s="320"/>
      <c r="D4" s="320"/>
      <c r="E4" s="320"/>
      <c r="F4" s="320"/>
      <c r="G4" s="320"/>
      <c r="H4" s="320"/>
      <c r="I4" s="320"/>
      <c r="J4" s="320"/>
      <c r="K4" s="103"/>
      <c r="L4" s="103"/>
      <c r="M4" s="103"/>
      <c r="N4" s="103"/>
      <c r="O4" s="103"/>
      <c r="P4" s="103"/>
      <c r="Q4" s="103"/>
      <c r="R4" s="103"/>
      <c r="S4" s="103"/>
      <c r="T4" s="103"/>
    </row>
    <row r="5" spans="1:20" ht="14.25" customHeight="1">
      <c r="A5" s="105"/>
      <c r="B5" s="320" t="s">
        <v>1127</v>
      </c>
      <c r="C5" s="320"/>
      <c r="D5" s="320"/>
      <c r="E5" s="320"/>
      <c r="F5" s="320"/>
      <c r="G5" s="320"/>
      <c r="H5" s="320"/>
      <c r="I5" s="320"/>
      <c r="J5" s="320"/>
      <c r="K5" s="103"/>
      <c r="L5" s="103"/>
      <c r="M5" s="103"/>
      <c r="N5" s="103"/>
      <c r="O5" s="103"/>
      <c r="P5" s="103"/>
      <c r="Q5" s="103"/>
      <c r="R5" s="103"/>
      <c r="S5" s="103"/>
      <c r="T5" s="103"/>
    </row>
    <row r="6" spans="1:20" ht="14.25" customHeight="1">
      <c r="A6" s="105"/>
      <c r="B6" s="320" t="s">
        <v>1121</v>
      </c>
      <c r="C6" s="320"/>
      <c r="D6" s="320"/>
      <c r="E6" s="320"/>
      <c r="F6" s="320"/>
      <c r="G6" s="320"/>
      <c r="H6" s="320"/>
      <c r="I6" s="320"/>
      <c r="J6" s="320"/>
      <c r="K6" s="103"/>
      <c r="L6" s="103"/>
      <c r="M6" s="103"/>
      <c r="N6" s="103"/>
      <c r="O6" s="103"/>
      <c r="P6" s="103"/>
      <c r="Q6" s="103"/>
      <c r="R6" s="103"/>
      <c r="S6" s="103"/>
      <c r="T6" s="103"/>
    </row>
    <row r="7" spans="1:20" ht="14.25" customHeight="1">
      <c r="A7" s="105"/>
      <c r="B7" s="320" t="s">
        <v>1122</v>
      </c>
      <c r="C7" s="320"/>
      <c r="D7" s="320"/>
      <c r="E7" s="320"/>
      <c r="F7" s="320"/>
      <c r="G7" s="320"/>
      <c r="H7" s="320"/>
      <c r="I7" s="320"/>
      <c r="J7" s="320"/>
      <c r="K7" s="103"/>
      <c r="L7" s="103"/>
      <c r="M7" s="103"/>
      <c r="N7" s="103"/>
      <c r="O7" s="103"/>
      <c r="P7" s="103"/>
      <c r="Q7" s="103"/>
      <c r="R7" s="103"/>
      <c r="S7" s="103"/>
      <c r="T7" s="103"/>
    </row>
    <row r="8" spans="1:20" ht="14.25" customHeight="1">
      <c r="A8" s="106"/>
      <c r="B8" s="105"/>
      <c r="C8" s="105"/>
      <c r="D8" s="105"/>
      <c r="E8" s="105"/>
      <c r="F8" s="105"/>
      <c r="G8" s="105"/>
      <c r="H8" s="105"/>
      <c r="I8" s="105"/>
      <c r="J8" s="105"/>
      <c r="K8" s="103"/>
      <c r="L8" s="103"/>
      <c r="M8" s="103"/>
      <c r="N8" s="103"/>
      <c r="O8" s="103"/>
      <c r="P8" s="103"/>
      <c r="Q8" s="103"/>
      <c r="R8" s="103"/>
      <c r="S8" s="103"/>
      <c r="T8" s="103"/>
    </row>
    <row r="9" spans="1:20" ht="14.25" customHeight="1">
      <c r="A9" s="105"/>
      <c r="B9" s="132"/>
      <c r="C9" s="19" t="s">
        <v>1128</v>
      </c>
      <c r="D9" s="22"/>
      <c r="E9" s="303" t="s">
        <v>1129</v>
      </c>
      <c r="F9" s="303" t="s">
        <v>1130</v>
      </c>
      <c r="G9" s="303" t="s">
        <v>1130</v>
      </c>
      <c r="H9" s="303" t="s">
        <v>1130</v>
      </c>
      <c r="I9" s="19" t="s">
        <v>1131</v>
      </c>
      <c r="J9" s="303" t="s">
        <v>1132</v>
      </c>
      <c r="K9" s="103"/>
      <c r="L9" s="103"/>
      <c r="M9" s="103"/>
      <c r="N9" s="103"/>
      <c r="O9" s="103"/>
      <c r="P9" s="103"/>
      <c r="Q9" s="103"/>
      <c r="R9" s="103"/>
      <c r="S9" s="103"/>
      <c r="T9" s="103"/>
    </row>
    <row r="10" spans="1:20" ht="14.25" customHeight="1">
      <c r="A10" s="105"/>
      <c r="B10" s="133" t="s">
        <v>23</v>
      </c>
      <c r="C10" s="19" t="s">
        <v>1133</v>
      </c>
      <c r="D10" s="303" t="s">
        <v>115</v>
      </c>
      <c r="E10" s="303" t="s">
        <v>111</v>
      </c>
      <c r="F10" s="303" t="s">
        <v>1134</v>
      </c>
      <c r="G10" s="303" t="s">
        <v>1135</v>
      </c>
      <c r="H10" s="303" t="s">
        <v>122</v>
      </c>
      <c r="I10" s="303" t="s">
        <v>1136</v>
      </c>
      <c r="J10" s="303" t="s">
        <v>1137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/>
    </row>
    <row r="11" spans="1:20" ht="14.25" customHeight="1" thickBot="1">
      <c r="A11" s="105"/>
      <c r="B11" s="109"/>
      <c r="C11" s="110" t="s">
        <v>1139</v>
      </c>
      <c r="D11" s="111" t="s">
        <v>1140</v>
      </c>
      <c r="E11" s="111" t="s">
        <v>1141</v>
      </c>
      <c r="F11" s="111" t="s">
        <v>1142</v>
      </c>
      <c r="G11" s="111" t="s">
        <v>1143</v>
      </c>
      <c r="H11" s="111" t="s">
        <v>1143</v>
      </c>
      <c r="I11" s="111" t="s">
        <v>1144</v>
      </c>
      <c r="J11" s="111" t="s">
        <v>1145</v>
      </c>
      <c r="K11" s="103"/>
      <c r="L11" s="103"/>
      <c r="M11" s="103"/>
      <c r="N11" s="103"/>
      <c r="O11" s="103"/>
      <c r="P11" s="103"/>
      <c r="Q11" s="103"/>
      <c r="R11" s="103"/>
      <c r="S11" s="103"/>
      <c r="T11" s="103"/>
    </row>
    <row r="12" spans="1:20" ht="14.25" customHeight="1">
      <c r="A12" s="105"/>
      <c r="B12" s="9"/>
      <c r="C12" s="112"/>
      <c r="D12" s="112"/>
      <c r="E12" s="112"/>
      <c r="F12" s="112"/>
      <c r="G12" s="112"/>
      <c r="H12" s="112"/>
      <c r="I12" s="112"/>
      <c r="J12" s="112"/>
      <c r="K12" s="103"/>
      <c r="L12" s="103"/>
      <c r="M12" s="103"/>
      <c r="N12" s="103"/>
      <c r="O12" s="103"/>
      <c r="P12" s="103"/>
      <c r="Q12" s="103"/>
      <c r="R12" s="103"/>
      <c r="S12" s="103"/>
      <c r="T12" s="103"/>
    </row>
    <row r="13" spans="1:20" ht="14.25" customHeight="1">
      <c r="A13" s="113">
        <v>14</v>
      </c>
      <c r="B13" s="114" t="s">
        <v>152</v>
      </c>
      <c r="C13" s="115"/>
      <c r="D13" s="134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</row>
    <row r="14" spans="1:20" ht="14.25" customHeight="1">
      <c r="A14" s="113">
        <f>+A13+1</f>
        <v>15</v>
      </c>
      <c r="B14" s="116" t="s">
        <v>153</v>
      </c>
      <c r="C14" s="41">
        <f>SUM(D14:J14)</f>
        <v>19104106.171585862</v>
      </c>
      <c r="D14" s="41">
        <v>13034017.512603801</v>
      </c>
      <c r="E14" s="41">
        <v>2526803.3718862995</v>
      </c>
      <c r="F14" s="41">
        <v>2323118.6894201506</v>
      </c>
      <c r="G14" s="41">
        <v>810142.81882729987</v>
      </c>
      <c r="H14" s="41">
        <v>36636</v>
      </c>
      <c r="I14" s="41">
        <v>336751.77884831082</v>
      </c>
      <c r="J14" s="41">
        <v>36636</v>
      </c>
      <c r="K14" s="116"/>
      <c r="L14" s="116"/>
      <c r="M14" s="116"/>
      <c r="N14" s="116"/>
      <c r="O14" s="116"/>
      <c r="P14" s="116"/>
      <c r="Q14" s="116"/>
      <c r="R14" s="116"/>
      <c r="S14" s="116"/>
      <c r="T14" s="116"/>
    </row>
    <row r="15" spans="1:20" ht="14.25" customHeight="1">
      <c r="A15" s="113">
        <f>+A14+1</f>
        <v>16</v>
      </c>
      <c r="B15" s="116" t="s">
        <v>154</v>
      </c>
      <c r="C15" s="41">
        <f>SUM(D15:J15)</f>
        <v>3998877844</v>
      </c>
      <c r="D15" s="41">
        <v>1601807791</v>
      </c>
      <c r="E15" s="41">
        <v>537395792</v>
      </c>
      <c r="F15" s="41">
        <v>860704392.99999988</v>
      </c>
      <c r="G15" s="41">
        <v>358354770</v>
      </c>
      <c r="H15" s="41">
        <v>473928141</v>
      </c>
      <c r="I15" s="41">
        <v>153555066</v>
      </c>
      <c r="J15" s="41">
        <v>13131891.000000002</v>
      </c>
      <c r="K15" s="116"/>
      <c r="L15" s="116"/>
      <c r="M15" s="116"/>
      <c r="N15" s="116"/>
      <c r="O15" s="116"/>
      <c r="P15" s="116"/>
      <c r="Q15" s="116"/>
      <c r="R15" s="116"/>
      <c r="S15" s="116"/>
      <c r="T15" s="116"/>
    </row>
    <row r="16" spans="1:20" ht="14.25" customHeight="1">
      <c r="A16" s="113">
        <f>+A15+1</f>
        <v>17</v>
      </c>
      <c r="B16" s="116" t="s">
        <v>155</v>
      </c>
      <c r="C16" s="41">
        <f>SUM(D16:J16)</f>
        <v>132377.50883838322</v>
      </c>
      <c r="D16" s="41">
        <v>104296.97777777778</v>
      </c>
      <c r="E16" s="41">
        <v>18646.79166666606</v>
      </c>
      <c r="F16" s="41">
        <v>1044.4944444444434</v>
      </c>
      <c r="G16" s="41">
        <v>57.91161616161623</v>
      </c>
      <c r="H16" s="41">
        <v>1</v>
      </c>
      <c r="I16" s="41">
        <v>5260</v>
      </c>
      <c r="J16" s="41">
        <v>3070.3333333333339</v>
      </c>
      <c r="K16" s="116"/>
      <c r="L16" s="116"/>
      <c r="M16" s="116"/>
      <c r="N16" s="116"/>
      <c r="O16" s="116"/>
      <c r="P16" s="116"/>
      <c r="Q16" s="116"/>
      <c r="R16" s="116"/>
      <c r="S16" s="116"/>
      <c r="T16" s="116"/>
    </row>
    <row r="17" spans="1:20" ht="14.25" customHeight="1">
      <c r="A17" s="113">
        <f>+A16+1</f>
        <v>18</v>
      </c>
      <c r="B17" s="117"/>
      <c r="C17" s="118"/>
      <c r="D17" s="118"/>
      <c r="E17" s="118"/>
      <c r="F17" s="118"/>
      <c r="G17" s="118"/>
      <c r="H17" s="118"/>
      <c r="I17" s="118"/>
      <c r="J17" s="118"/>
      <c r="K17" s="116"/>
      <c r="L17" s="116"/>
      <c r="M17" s="116"/>
      <c r="N17" s="116"/>
      <c r="O17" s="116"/>
      <c r="P17" s="116"/>
      <c r="Q17" s="116"/>
      <c r="R17" s="116"/>
      <c r="S17" s="116"/>
      <c r="T17" s="116"/>
    </row>
    <row r="18" spans="1:20" ht="14.25" hidden="1" customHeight="1">
      <c r="A18" s="113"/>
      <c r="B18" s="134" t="s">
        <v>203</v>
      </c>
      <c r="C18" s="118"/>
      <c r="D18" s="118">
        <v>3.8073988689514247E-2</v>
      </c>
      <c r="E18" s="118">
        <v>4.3553010500222922E-2</v>
      </c>
      <c r="F18" s="118">
        <v>4.4764989690541795E-2</v>
      </c>
      <c r="G18" s="118">
        <v>5.124392712450565E-2</v>
      </c>
      <c r="H18" s="118">
        <v>5.9289951241530608E-2</v>
      </c>
      <c r="I18" s="118">
        <v>5.4560656571423505E-2</v>
      </c>
      <c r="J18" s="118">
        <v>0.15338462915170195</v>
      </c>
      <c r="K18" s="116"/>
      <c r="L18" s="116"/>
      <c r="M18" s="116"/>
      <c r="N18" s="116"/>
      <c r="O18" s="116"/>
      <c r="P18" s="116"/>
      <c r="Q18" s="116"/>
      <c r="R18" s="116"/>
      <c r="S18" s="116"/>
      <c r="T18" s="116"/>
    </row>
    <row r="19" spans="1:20" ht="14.25" customHeight="1">
      <c r="A19" s="113">
        <f>+A17+1</f>
        <v>19</v>
      </c>
      <c r="B19" s="116"/>
      <c r="C19" s="41"/>
      <c r="D19" s="41"/>
      <c r="E19" s="41"/>
      <c r="F19" s="41"/>
      <c r="G19" s="41"/>
      <c r="H19" s="41"/>
      <c r="I19" s="41"/>
      <c r="J19" s="41"/>
      <c r="K19" s="116"/>
      <c r="L19" s="116"/>
      <c r="M19" s="116"/>
      <c r="N19" s="116"/>
      <c r="O19" s="116"/>
      <c r="P19" s="116"/>
      <c r="Q19" s="116"/>
      <c r="R19" s="116"/>
      <c r="S19" s="116"/>
      <c r="T19" s="116"/>
    </row>
    <row r="20" spans="1:20" ht="14.25" customHeight="1">
      <c r="A20" s="113">
        <f>+A19+1</f>
        <v>20</v>
      </c>
      <c r="B20" s="120" t="s">
        <v>156</v>
      </c>
      <c r="C20" s="135">
        <f t="shared" ref="C20:J20" si="0">+C21/$C21</f>
        <v>1</v>
      </c>
      <c r="D20" s="135">
        <f t="shared" si="0"/>
        <v>0.45983915729009561</v>
      </c>
      <c r="E20" s="135">
        <f t="shared" si="0"/>
        <v>0.13676409924710325</v>
      </c>
      <c r="F20" s="135">
        <f t="shared" si="0"/>
        <v>0.19740586416850275</v>
      </c>
      <c r="G20" s="135">
        <f t="shared" si="0"/>
        <v>7.7112183069840912E-2</v>
      </c>
      <c r="H20" s="135">
        <f>+H21/$C21</f>
        <v>8.7443915977669984E-2</v>
      </c>
      <c r="I20" s="135">
        <f t="shared" si="0"/>
        <v>3.6779858279002119E-2</v>
      </c>
      <c r="J20" s="135">
        <f t="shared" si="0"/>
        <v>4.6549219677855273E-3</v>
      </c>
      <c r="K20" s="116"/>
      <c r="L20" s="116"/>
      <c r="M20" s="116"/>
      <c r="N20" s="116"/>
      <c r="O20" s="116"/>
      <c r="P20" s="116"/>
      <c r="Q20" s="116"/>
      <c r="R20" s="116"/>
      <c r="S20" s="116"/>
      <c r="T20" s="116"/>
    </row>
    <row r="21" spans="1:20" ht="14.25" customHeight="1">
      <c r="A21" s="113">
        <f t="shared" ref="A21:A84" si="1">+A20+1</f>
        <v>21</v>
      </c>
      <c r="B21" s="116" t="s">
        <v>157</v>
      </c>
      <c r="C21" s="41">
        <f t="shared" ref="C21:J21" si="2">C99+C105+C33+C39+C51+C57+C69+C75+C81+C87+C93</f>
        <v>340161458.8643716</v>
      </c>
      <c r="D21" s="41">
        <f>D99+D105+D33+D39+D51+D57+D69+D75+D81+D87+D93</f>
        <v>156419558.58676216</v>
      </c>
      <c r="E21" s="41">
        <f t="shared" si="2"/>
        <v>46521875.520166345</v>
      </c>
      <c r="F21" s="41">
        <f t="shared" si="2"/>
        <v>67149866.743939877</v>
      </c>
      <c r="G21" s="41">
        <f t="shared" si="2"/>
        <v>26230592.68925358</v>
      </c>
      <c r="H21" s="41">
        <f>H99+H105+H33+H39+H51+H57+H69+H75+H81+H87+H93</f>
        <v>29745050.027777754</v>
      </c>
      <c r="I21" s="41">
        <f t="shared" si="2"/>
        <v>12511090.249010196</v>
      </c>
      <c r="J21" s="41">
        <f t="shared" si="2"/>
        <v>1583425.0474617365</v>
      </c>
      <c r="K21" s="116"/>
      <c r="L21" s="116"/>
      <c r="M21" s="116"/>
      <c r="N21" s="116"/>
      <c r="O21" s="116"/>
      <c r="P21" s="116"/>
      <c r="Q21" s="116"/>
      <c r="R21" s="116"/>
      <c r="S21" s="116"/>
      <c r="T21" s="116"/>
    </row>
    <row r="22" spans="1:20" ht="14.25" customHeight="1">
      <c r="A22" s="113">
        <f t="shared" si="1"/>
        <v>22</v>
      </c>
      <c r="B22" s="116" t="s">
        <v>153</v>
      </c>
      <c r="C22" s="121">
        <f t="shared" ref="C22:J22" si="3">C21/C$14</f>
        <v>17.805672550663711</v>
      </c>
      <c r="D22" s="121">
        <f t="shared" si="3"/>
        <v>12.000870678246793</v>
      </c>
      <c r="E22" s="121">
        <f t="shared" si="3"/>
        <v>18.411355643172588</v>
      </c>
      <c r="F22" s="121">
        <f t="shared" si="3"/>
        <v>28.905052096455929</v>
      </c>
      <c r="G22" s="121">
        <f t="shared" si="3"/>
        <v>32.377738936479076</v>
      </c>
      <c r="H22" s="121">
        <f>H21/H$14</f>
        <v>811.90768718685865</v>
      </c>
      <c r="I22" s="121">
        <f t="shared" si="3"/>
        <v>37.15226179887766</v>
      </c>
      <c r="J22" s="121">
        <f t="shared" si="3"/>
        <v>43.22046750359582</v>
      </c>
      <c r="K22" s="116"/>
      <c r="L22" s="116"/>
      <c r="M22" s="116"/>
      <c r="N22" s="116"/>
      <c r="O22" s="116"/>
      <c r="P22" s="116"/>
      <c r="Q22" s="116"/>
      <c r="R22" s="116"/>
      <c r="S22" s="116"/>
      <c r="T22" s="116"/>
    </row>
    <row r="23" spans="1:20" ht="14.25" customHeight="1">
      <c r="A23" s="113">
        <f t="shared" si="1"/>
        <v>23</v>
      </c>
      <c r="B23" s="116" t="s">
        <v>158</v>
      </c>
      <c r="C23" s="122">
        <f t="shared" ref="C23:J23" si="4">C21/C$15</f>
        <v>8.5064228549706009E-2</v>
      </c>
      <c r="D23" s="122">
        <f t="shared" si="4"/>
        <v>9.7651890236537225E-2</v>
      </c>
      <c r="E23" s="122">
        <f t="shared" si="4"/>
        <v>8.6569110165578569E-2</v>
      </c>
      <c r="F23" s="122">
        <f t="shared" si="4"/>
        <v>7.8017339390923604E-2</v>
      </c>
      <c r="G23" s="122">
        <f t="shared" si="4"/>
        <v>7.3197275117207403E-2</v>
      </c>
      <c r="H23" s="122">
        <f>H21/H$15</f>
        <v>6.2762785018452311E-2</v>
      </c>
      <c r="I23" s="122">
        <f t="shared" si="4"/>
        <v>8.1476245459789626E-2</v>
      </c>
      <c r="J23" s="122">
        <f t="shared" si="4"/>
        <v>0.12057860116732132</v>
      </c>
      <c r="K23" s="116"/>
      <c r="L23" s="116"/>
      <c r="M23" s="116"/>
      <c r="N23" s="116"/>
      <c r="O23" s="116"/>
      <c r="P23" s="116"/>
      <c r="Q23" s="116"/>
      <c r="R23" s="116"/>
      <c r="S23" s="116"/>
      <c r="T23" s="116"/>
    </row>
    <row r="24" spans="1:20" ht="14.25" customHeight="1">
      <c r="A24" s="113">
        <f t="shared" si="1"/>
        <v>24</v>
      </c>
      <c r="B24" s="116" t="s">
        <v>159</v>
      </c>
      <c r="C24" s="121">
        <f t="shared" ref="C24:J24" si="5">C21/C$16</f>
        <v>2569.6318192516164</v>
      </c>
      <c r="D24" s="121">
        <f t="shared" si="5"/>
        <v>1499.7515931865282</v>
      </c>
      <c r="E24" s="121">
        <f t="shared" si="5"/>
        <v>2494.8997313747641</v>
      </c>
      <c r="F24" s="121">
        <f t="shared" si="5"/>
        <v>64289.347924350375</v>
      </c>
      <c r="G24" s="121">
        <f t="shared" si="5"/>
        <v>452941.81768387934</v>
      </c>
      <c r="H24" s="121">
        <f>H21/H$16</f>
        <v>29745050.027777754</v>
      </c>
      <c r="I24" s="121">
        <f t="shared" si="5"/>
        <v>2378.5342678726606</v>
      </c>
      <c r="J24" s="121">
        <f t="shared" si="5"/>
        <v>515.71763569484403</v>
      </c>
      <c r="K24" s="116"/>
      <c r="L24" s="116"/>
      <c r="M24" s="116"/>
      <c r="N24" s="116"/>
      <c r="O24" s="116"/>
      <c r="P24" s="116"/>
      <c r="Q24" s="116"/>
      <c r="R24" s="116"/>
      <c r="S24" s="116"/>
      <c r="T24" s="116"/>
    </row>
    <row r="25" spans="1:20" ht="14.25" customHeight="1">
      <c r="A25" s="113">
        <f t="shared" si="1"/>
        <v>25</v>
      </c>
      <c r="B25" s="116"/>
      <c r="C25" s="121"/>
      <c r="D25" s="121"/>
      <c r="E25" s="121"/>
      <c r="F25" s="121"/>
      <c r="G25" s="121"/>
      <c r="H25" s="121"/>
      <c r="I25" s="121"/>
      <c r="J25" s="121"/>
      <c r="K25" s="116"/>
      <c r="L25" s="116"/>
      <c r="M25" s="116"/>
      <c r="N25" s="116"/>
      <c r="O25" s="116"/>
      <c r="P25" s="116"/>
      <c r="Q25" s="116"/>
      <c r="R25" s="116"/>
      <c r="S25" s="116"/>
      <c r="T25" s="116"/>
    </row>
    <row r="26" spans="1:20" ht="14.25" customHeight="1">
      <c r="A26" s="113">
        <f t="shared" si="1"/>
        <v>26</v>
      </c>
      <c r="B26" s="120" t="s">
        <v>160</v>
      </c>
      <c r="C26" s="135">
        <f t="shared" ref="C26:J26" si="6">+C27/$C27</f>
        <v>1</v>
      </c>
      <c r="D26" s="135">
        <f t="shared" si="6"/>
        <v>0.42388381326818975</v>
      </c>
      <c r="E26" s="135">
        <f t="shared" si="6"/>
        <v>0.13497665796956682</v>
      </c>
      <c r="F26" s="135">
        <f t="shared" si="6"/>
        <v>0.21404539112413912</v>
      </c>
      <c r="G26" s="135">
        <f t="shared" si="6"/>
        <v>8.4575106885333845E-2</v>
      </c>
      <c r="H26" s="135">
        <f>+H27/$C27</f>
        <v>0.10451163794922781</v>
      </c>
      <c r="I26" s="135">
        <f t="shared" si="6"/>
        <v>3.5624565397815777E-2</v>
      </c>
      <c r="J26" s="135">
        <f t="shared" si="6"/>
        <v>2.3828274057269266E-3</v>
      </c>
      <c r="K26" s="116"/>
      <c r="L26" s="116"/>
      <c r="M26" s="116"/>
      <c r="N26" s="116"/>
      <c r="O26" s="116"/>
      <c r="P26" s="116"/>
      <c r="Q26" s="116"/>
      <c r="R26" s="116"/>
      <c r="S26" s="116"/>
      <c r="T26" s="116"/>
    </row>
    <row r="27" spans="1:20" ht="14.25" customHeight="1">
      <c r="A27" s="113">
        <f t="shared" si="1"/>
        <v>27</v>
      </c>
      <c r="B27" s="116" t="s">
        <v>157</v>
      </c>
      <c r="C27" s="41">
        <f t="shared" ref="C27:J27" si="7">+C33+C39</f>
        <v>219087147.39310533</v>
      </c>
      <c r="D27" s="41">
        <f t="shared" si="7"/>
        <v>92867495.475039423</v>
      </c>
      <c r="E27" s="41">
        <f t="shared" si="7"/>
        <v>29571650.959207248</v>
      </c>
      <c r="F27" s="41">
        <f t="shared" si="7"/>
        <v>46894594.154029146</v>
      </c>
      <c r="G27" s="41">
        <f t="shared" si="7"/>
        <v>18529318.907974772</v>
      </c>
      <c r="H27" s="41">
        <f>+H33+H39</f>
        <v>22897156.627677333</v>
      </c>
      <c r="I27" s="41">
        <f t="shared" si="7"/>
        <v>7804884.4101265855</v>
      </c>
      <c r="J27" s="41">
        <f t="shared" si="7"/>
        <v>522046.85905082599</v>
      </c>
      <c r="K27" s="116"/>
      <c r="L27" s="116"/>
      <c r="M27" s="116"/>
      <c r="N27" s="116"/>
      <c r="O27" s="116"/>
      <c r="P27" s="116"/>
      <c r="Q27" s="116"/>
      <c r="R27" s="116"/>
      <c r="S27" s="116"/>
      <c r="T27" s="116"/>
    </row>
    <row r="28" spans="1:20" ht="14.25" customHeight="1">
      <c r="A28" s="113">
        <f t="shared" si="1"/>
        <v>28</v>
      </c>
      <c r="B28" s="116" t="s">
        <v>153</v>
      </c>
      <c r="C28" s="121">
        <f t="shared" ref="C28:J28" si="8">C27/C$14</f>
        <v>11.46806584015747</v>
      </c>
      <c r="D28" s="121">
        <f t="shared" si="8"/>
        <v>7.1250092602098487</v>
      </c>
      <c r="E28" s="121">
        <f t="shared" si="8"/>
        <v>11.703186440317094</v>
      </c>
      <c r="F28" s="121">
        <f t="shared" si="8"/>
        <v>20.186051779271775</v>
      </c>
      <c r="G28" s="121">
        <f t="shared" si="8"/>
        <v>22.87166963325847</v>
      </c>
      <c r="H28" s="121">
        <f>H27/H$14</f>
        <v>624.99062746144045</v>
      </c>
      <c r="I28" s="121">
        <f t="shared" si="8"/>
        <v>23.176965647573553</v>
      </c>
      <c r="J28" s="121">
        <f t="shared" si="8"/>
        <v>14.249559423813352</v>
      </c>
      <c r="K28" s="116"/>
      <c r="L28" s="116"/>
      <c r="M28" s="116"/>
      <c r="N28" s="116"/>
      <c r="O28" s="116"/>
      <c r="P28" s="116"/>
      <c r="Q28" s="116"/>
      <c r="R28" s="116"/>
      <c r="S28" s="116"/>
      <c r="T28" s="116"/>
    </row>
    <row r="29" spans="1:20" ht="14.25" customHeight="1">
      <c r="A29" s="113">
        <f t="shared" si="1"/>
        <v>29</v>
      </c>
      <c r="B29" s="116" t="s">
        <v>158</v>
      </c>
      <c r="C29" s="122">
        <f t="shared" ref="C29:J29" si="9">C27/C$15</f>
        <v>5.4787156782452925E-2</v>
      </c>
      <c r="D29" s="122">
        <f t="shared" si="9"/>
        <v>5.7976678598287215E-2</v>
      </c>
      <c r="E29" s="122">
        <f t="shared" si="9"/>
        <v>5.5027693553669002E-2</v>
      </c>
      <c r="F29" s="122">
        <f t="shared" si="9"/>
        <v>5.4483972122620676E-2</v>
      </c>
      <c r="G29" s="122">
        <f t="shared" si="9"/>
        <v>5.1706633925857254E-2</v>
      </c>
      <c r="H29" s="122">
        <f>H27/H$15</f>
        <v>4.8313562008290477E-2</v>
      </c>
      <c r="I29" s="122">
        <f t="shared" si="9"/>
        <v>5.0827918696779342E-2</v>
      </c>
      <c r="J29" s="122">
        <f t="shared" si="9"/>
        <v>3.9754126732458102E-2</v>
      </c>
      <c r="K29" s="116"/>
      <c r="L29" s="116"/>
      <c r="M29" s="116"/>
      <c r="N29" s="116"/>
      <c r="O29" s="116"/>
      <c r="P29" s="116"/>
      <c r="Q29" s="116"/>
      <c r="R29" s="116"/>
      <c r="S29" s="116"/>
      <c r="T29" s="116"/>
    </row>
    <row r="30" spans="1:20" ht="14.25" customHeight="1">
      <c r="A30" s="113">
        <f t="shared" si="1"/>
        <v>30</v>
      </c>
      <c r="B30" s="116" t="s">
        <v>159</v>
      </c>
      <c r="C30" s="121">
        <f t="shared" ref="C30:J30" si="10">C27/C$16</f>
        <v>1655.0179053496465</v>
      </c>
      <c r="D30" s="121">
        <f t="shared" si="10"/>
        <v>890.41406044295184</v>
      </c>
      <c r="E30" s="121">
        <f t="shared" si="10"/>
        <v>1585.8841289073343</v>
      </c>
      <c r="F30" s="121">
        <f t="shared" si="10"/>
        <v>44896.930188050865</v>
      </c>
      <c r="G30" s="121">
        <f t="shared" si="10"/>
        <v>319958.58751833608</v>
      </c>
      <c r="H30" s="121">
        <f>H27/H$16</f>
        <v>22897156.627677333</v>
      </c>
      <c r="I30" s="121">
        <f t="shared" si="10"/>
        <v>1483.8183289214041</v>
      </c>
      <c r="J30" s="121">
        <f t="shared" si="10"/>
        <v>170.02937543724653</v>
      </c>
      <c r="K30" s="116"/>
      <c r="L30" s="116"/>
      <c r="M30" s="116"/>
      <c r="N30" s="116"/>
      <c r="O30" s="116"/>
      <c r="P30" s="116"/>
      <c r="Q30" s="116"/>
      <c r="R30" s="116"/>
      <c r="S30" s="116"/>
      <c r="T30" s="116"/>
    </row>
    <row r="31" spans="1:20" ht="14.25" customHeight="1">
      <c r="A31" s="113">
        <f t="shared" si="1"/>
        <v>31</v>
      </c>
      <c r="B31" s="123"/>
      <c r="C31" s="124"/>
      <c r="D31" s="124"/>
      <c r="E31" s="124"/>
      <c r="F31" s="124"/>
      <c r="G31" s="124"/>
      <c r="H31" s="124"/>
      <c r="I31" s="124"/>
      <c r="J31" s="124"/>
      <c r="K31" s="116"/>
      <c r="L31" s="116"/>
      <c r="M31" s="116"/>
      <c r="N31" s="116"/>
      <c r="O31" s="116"/>
      <c r="P31" s="116"/>
      <c r="Q31" s="116"/>
      <c r="R31" s="116"/>
      <c r="S31" s="116"/>
      <c r="T31" s="116"/>
    </row>
    <row r="32" spans="1:20" ht="14.25" customHeight="1">
      <c r="A32" s="113">
        <f t="shared" si="1"/>
        <v>32</v>
      </c>
      <c r="B32" s="120" t="s">
        <v>161</v>
      </c>
      <c r="C32" s="135">
        <f t="shared" ref="C32:J32" si="11">+C33/$C33</f>
        <v>1</v>
      </c>
      <c r="D32" s="135">
        <f t="shared" si="11"/>
        <v>0.44012102956150939</v>
      </c>
      <c r="E32" s="135">
        <f t="shared" si="11"/>
        <v>0.13506583410487269</v>
      </c>
      <c r="F32" s="135">
        <f t="shared" si="11"/>
        <v>0.21257425738793695</v>
      </c>
      <c r="G32" s="135">
        <f t="shared" si="11"/>
        <v>8.0923474563187603E-2</v>
      </c>
      <c r="H32" s="135">
        <f>+H33/$C33</f>
        <v>9.6078407568381333E-2</v>
      </c>
      <c r="I32" s="135">
        <f t="shared" si="11"/>
        <v>3.3503515195513041E-2</v>
      </c>
      <c r="J32" s="135">
        <f t="shared" si="11"/>
        <v>1.7334816185992647E-3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6"/>
    </row>
    <row r="33" spans="1:20" ht="14.25" customHeight="1">
      <c r="A33" s="113">
        <f t="shared" si="1"/>
        <v>33</v>
      </c>
      <c r="B33" s="116" t="s">
        <v>157</v>
      </c>
      <c r="C33" s="41">
        <v>83253116.009380013</v>
      </c>
      <c r="D33" s="41">
        <v>36641447.132252112</v>
      </c>
      <c r="E33" s="41">
        <v>11244651.555636641</v>
      </c>
      <c r="F33" s="41">
        <v>17697469.310925722</v>
      </c>
      <c r="G33" s="41">
        <v>6737131.4156911699</v>
      </c>
      <c r="H33" s="41">
        <v>7998826.8112869458</v>
      </c>
      <c r="I33" s="41">
        <v>2789272.037294073</v>
      </c>
      <c r="J33" s="41">
        <v>144317.74629337242</v>
      </c>
      <c r="K33" s="116"/>
      <c r="L33" s="116"/>
      <c r="M33" s="116"/>
      <c r="N33" s="116"/>
      <c r="O33" s="116"/>
      <c r="P33" s="116"/>
      <c r="Q33" s="116"/>
      <c r="R33" s="116"/>
      <c r="S33" s="116"/>
      <c r="T33" s="116"/>
    </row>
    <row r="34" spans="1:20" ht="14.25" customHeight="1">
      <c r="A34" s="113">
        <f t="shared" si="1"/>
        <v>34</v>
      </c>
      <c r="B34" s="116" t="s">
        <v>153</v>
      </c>
      <c r="C34" s="121">
        <f t="shared" ref="C34:J34" si="12">C33/C$14</f>
        <v>4.3578650192598385</v>
      </c>
      <c r="D34" s="121">
        <f t="shared" si="12"/>
        <v>2.8112166564775669</v>
      </c>
      <c r="E34" s="121">
        <f t="shared" si="12"/>
        <v>4.4501490225740543</v>
      </c>
      <c r="F34" s="121">
        <f t="shared" si="12"/>
        <v>7.6179789657423846</v>
      </c>
      <c r="G34" s="121">
        <f t="shared" si="12"/>
        <v>8.3159799224577711</v>
      </c>
      <c r="H34" s="121">
        <f>H33/H$14</f>
        <v>218.33242742894819</v>
      </c>
      <c r="I34" s="121">
        <f t="shared" si="12"/>
        <v>8.2828724671726093</v>
      </c>
      <c r="J34" s="121">
        <f t="shared" si="12"/>
        <v>3.9392331666495366</v>
      </c>
      <c r="K34" s="116"/>
      <c r="L34" s="116"/>
      <c r="M34" s="116"/>
      <c r="N34" s="116"/>
      <c r="O34" s="116"/>
      <c r="P34" s="116"/>
      <c r="Q34" s="116"/>
      <c r="R34" s="116"/>
      <c r="S34" s="116"/>
      <c r="T34" s="116"/>
    </row>
    <row r="35" spans="1:20" ht="14.25" customHeight="1">
      <c r="A35" s="113">
        <f t="shared" si="1"/>
        <v>35</v>
      </c>
      <c r="B35" s="116" t="s">
        <v>158</v>
      </c>
      <c r="C35" s="122">
        <f t="shared" ref="C35:J35" si="13">C33/C$15</f>
        <v>2.081911957733211E-2</v>
      </c>
      <c r="D35" s="122">
        <f t="shared" si="13"/>
        <v>2.2875058629460814E-2</v>
      </c>
      <c r="E35" s="122">
        <f t="shared" si="13"/>
        <v>2.0924338677435421E-2</v>
      </c>
      <c r="F35" s="122">
        <f t="shared" si="13"/>
        <v>2.0561611460167981E-2</v>
      </c>
      <c r="G35" s="122">
        <f t="shared" si="13"/>
        <v>1.8800172286505826E-2</v>
      </c>
      <c r="H35" s="122">
        <f>H33/H$15</f>
        <v>1.6877720732955896E-2</v>
      </c>
      <c r="I35" s="122">
        <f t="shared" si="13"/>
        <v>1.8164637025352672E-2</v>
      </c>
      <c r="J35" s="122">
        <f t="shared" si="13"/>
        <v>1.098986781822758E-2</v>
      </c>
      <c r="K35" s="116"/>
      <c r="L35" s="116"/>
      <c r="M35" s="116"/>
      <c r="N35" s="116"/>
      <c r="O35" s="116"/>
      <c r="P35" s="116"/>
      <c r="Q35" s="116"/>
      <c r="R35" s="116"/>
      <c r="S35" s="116"/>
      <c r="T35" s="116"/>
    </row>
    <row r="36" spans="1:20" ht="14.25" customHeight="1">
      <c r="A36" s="113">
        <f t="shared" si="1"/>
        <v>36</v>
      </c>
      <c r="B36" s="116" t="s">
        <v>159</v>
      </c>
      <c r="C36" s="121">
        <f t="shared" ref="C36:J36" si="14">C33/C$16</f>
        <v>628.90680403286558</v>
      </c>
      <c r="D36" s="121">
        <f t="shared" si="14"/>
        <v>351.31839783817003</v>
      </c>
      <c r="E36" s="121">
        <f t="shared" si="14"/>
        <v>603.03411743147979</v>
      </c>
      <c r="F36" s="121">
        <f t="shared" si="14"/>
        <v>16943.57438189998</v>
      </c>
      <c r="G36" s="121">
        <f t="shared" si="14"/>
        <v>116334.71593832906</v>
      </c>
      <c r="H36" s="121">
        <f>H33/H$16</f>
        <v>7998826.8112869458</v>
      </c>
      <c r="I36" s="121">
        <f t="shared" si="14"/>
        <v>530.27985499887325</v>
      </c>
      <c r="J36" s="121">
        <f t="shared" si="14"/>
        <v>47.003934304648482</v>
      </c>
      <c r="K36" s="116"/>
      <c r="L36" s="116"/>
      <c r="M36" s="116"/>
      <c r="N36" s="116"/>
      <c r="O36" s="116"/>
      <c r="P36" s="116"/>
      <c r="Q36" s="116"/>
      <c r="R36" s="116"/>
      <c r="S36" s="116"/>
      <c r="T36" s="116"/>
    </row>
    <row r="37" spans="1:20" ht="14.25" customHeight="1">
      <c r="A37" s="113">
        <f t="shared" si="1"/>
        <v>37</v>
      </c>
      <c r="B37" s="116"/>
      <c r="C37" s="41"/>
      <c r="D37" s="41"/>
      <c r="E37" s="41"/>
      <c r="F37" s="41"/>
      <c r="G37" s="41"/>
      <c r="H37" s="41"/>
      <c r="I37" s="41"/>
      <c r="J37" s="41"/>
      <c r="K37" s="116"/>
      <c r="L37" s="116"/>
      <c r="M37" s="116"/>
      <c r="N37" s="116"/>
      <c r="O37" s="116"/>
      <c r="P37" s="116"/>
      <c r="Q37" s="116"/>
      <c r="R37" s="116"/>
      <c r="S37" s="116"/>
      <c r="T37" s="116"/>
    </row>
    <row r="38" spans="1:20" ht="14.25" customHeight="1">
      <c r="A38" s="113">
        <f t="shared" si="1"/>
        <v>38</v>
      </c>
      <c r="B38" s="120" t="s">
        <v>162</v>
      </c>
      <c r="C38" s="135">
        <f t="shared" ref="C38:J38" si="15">+C39/$C39</f>
        <v>1</v>
      </c>
      <c r="D38" s="135">
        <f t="shared" si="15"/>
        <v>0.41393197102389712</v>
      </c>
      <c r="E38" s="135">
        <f t="shared" si="15"/>
        <v>0.13492200162857287</v>
      </c>
      <c r="F38" s="135">
        <f t="shared" si="15"/>
        <v>0.21494705373665013</v>
      </c>
      <c r="G38" s="135">
        <f t="shared" si="15"/>
        <v>8.681320411503636E-2</v>
      </c>
      <c r="H38" s="135">
        <f>+H39/$C39</f>
        <v>0.10968039205361757</v>
      </c>
      <c r="I38" s="135">
        <f t="shared" si="15"/>
        <v>3.6924563908904556E-2</v>
      </c>
      <c r="J38" s="135">
        <f t="shared" si="15"/>
        <v>2.7808135333213004E-3</v>
      </c>
      <c r="K38" s="116"/>
      <c r="L38" s="116"/>
      <c r="M38" s="116"/>
      <c r="N38" s="116"/>
      <c r="O38" s="116"/>
      <c r="P38" s="116"/>
      <c r="Q38" s="116"/>
      <c r="R38" s="116"/>
      <c r="S38" s="116"/>
      <c r="T38" s="116"/>
    </row>
    <row r="39" spans="1:20" ht="14.25" customHeight="1">
      <c r="A39" s="113">
        <f t="shared" si="1"/>
        <v>39</v>
      </c>
      <c r="B39" s="116" t="s">
        <v>157</v>
      </c>
      <c r="C39" s="41">
        <v>135834031.38372532</v>
      </c>
      <c r="D39" s="41">
        <v>56226048.342787318</v>
      </c>
      <c r="E39" s="41">
        <v>18326999.403570607</v>
      </c>
      <c r="F39" s="41">
        <v>29197124.843103424</v>
      </c>
      <c r="G39" s="41">
        <v>11792187.492283601</v>
      </c>
      <c r="H39" s="41">
        <v>14898329.816390386</v>
      </c>
      <c r="I39" s="41">
        <v>5015612.3728325125</v>
      </c>
      <c r="J39" s="41">
        <v>377729.11275745358</v>
      </c>
      <c r="K39" s="116"/>
      <c r="L39" s="116"/>
      <c r="M39" s="116"/>
      <c r="N39" s="116"/>
      <c r="O39" s="116"/>
      <c r="P39" s="116"/>
      <c r="Q39" s="116"/>
      <c r="R39" s="116"/>
      <c r="S39" s="116"/>
      <c r="T39" s="116"/>
    </row>
    <row r="40" spans="1:20" ht="14.25" customHeight="1">
      <c r="A40" s="113">
        <f t="shared" si="1"/>
        <v>40</v>
      </c>
      <c r="B40" s="116" t="s">
        <v>153</v>
      </c>
      <c r="C40" s="121">
        <f t="shared" ref="C40:J40" si="16">C39/C$14</f>
        <v>7.1102008208976324</v>
      </c>
      <c r="D40" s="121">
        <f t="shared" si="16"/>
        <v>4.3137926037322822</v>
      </c>
      <c r="E40" s="121">
        <f t="shared" si="16"/>
        <v>7.2530374177430383</v>
      </c>
      <c r="F40" s="121">
        <f t="shared" si="16"/>
        <v>12.56807281352939</v>
      </c>
      <c r="G40" s="121">
        <f t="shared" si="16"/>
        <v>14.555689710800696</v>
      </c>
      <c r="H40" s="121">
        <f>H39/H$14</f>
        <v>406.65820003249223</v>
      </c>
      <c r="I40" s="121">
        <f t="shared" si="16"/>
        <v>14.894093180400942</v>
      </c>
      <c r="J40" s="121">
        <f t="shared" si="16"/>
        <v>10.310326257163817</v>
      </c>
      <c r="K40" s="116"/>
      <c r="L40" s="116"/>
      <c r="M40" s="116"/>
      <c r="N40" s="116"/>
      <c r="O40" s="116"/>
      <c r="P40" s="116"/>
      <c r="Q40" s="116"/>
      <c r="R40" s="116"/>
      <c r="S40" s="116"/>
      <c r="T40" s="116"/>
    </row>
    <row r="41" spans="1:20" ht="14.25" customHeight="1">
      <c r="A41" s="113">
        <f t="shared" si="1"/>
        <v>41</v>
      </c>
      <c r="B41" s="116" t="s">
        <v>158</v>
      </c>
      <c r="C41" s="122">
        <f t="shared" ref="C41:J41" si="17">C39/C$15</f>
        <v>3.3968037205120816E-2</v>
      </c>
      <c r="D41" s="122">
        <f t="shared" si="17"/>
        <v>3.5101619968826409E-2</v>
      </c>
      <c r="E41" s="122">
        <f t="shared" si="17"/>
        <v>3.4103354876233581E-2</v>
      </c>
      <c r="F41" s="122">
        <f t="shared" si="17"/>
        <v>3.3922360662452695E-2</v>
      </c>
      <c r="G41" s="122">
        <f t="shared" si="17"/>
        <v>3.2906461639351424E-2</v>
      </c>
      <c r="H41" s="122">
        <f>H39/H$15</f>
        <v>3.1435841275334581E-2</v>
      </c>
      <c r="I41" s="122">
        <f t="shared" si="17"/>
        <v>3.2663281671426667E-2</v>
      </c>
      <c r="J41" s="122">
        <f t="shared" si="17"/>
        <v>2.8764258914230519E-2</v>
      </c>
      <c r="K41" s="116"/>
      <c r="L41" s="116"/>
      <c r="M41" s="116"/>
      <c r="N41" s="116"/>
      <c r="O41" s="116"/>
      <c r="P41" s="116"/>
      <c r="Q41" s="116"/>
      <c r="R41" s="116"/>
      <c r="S41" s="116"/>
      <c r="T41" s="116"/>
    </row>
    <row r="42" spans="1:20" ht="14.25" customHeight="1">
      <c r="A42" s="113">
        <f t="shared" si="1"/>
        <v>42</v>
      </c>
      <c r="B42" s="116" t="s">
        <v>159</v>
      </c>
      <c r="C42" s="121">
        <f t="shared" ref="C42:J42" si="18">C39/C$16</f>
        <v>1026.1111013167811</v>
      </c>
      <c r="D42" s="121">
        <f t="shared" si="18"/>
        <v>539.09566260478186</v>
      </c>
      <c r="E42" s="121">
        <f t="shared" si="18"/>
        <v>982.85001147585456</v>
      </c>
      <c r="F42" s="121">
        <f t="shared" si="18"/>
        <v>27953.355806150885</v>
      </c>
      <c r="G42" s="121">
        <f t="shared" si="18"/>
        <v>203623.87158000699</v>
      </c>
      <c r="H42" s="121">
        <f>H39/H$16</f>
        <v>14898329.816390386</v>
      </c>
      <c r="I42" s="121">
        <f t="shared" si="18"/>
        <v>953.5384739225309</v>
      </c>
      <c r="J42" s="121">
        <f t="shared" si="18"/>
        <v>123.02544113259803</v>
      </c>
      <c r="K42" s="116"/>
      <c r="L42" s="116"/>
      <c r="M42" s="116"/>
      <c r="N42" s="116"/>
      <c r="O42" s="116"/>
      <c r="P42" s="116"/>
      <c r="Q42" s="116"/>
      <c r="R42" s="116"/>
      <c r="S42" s="116"/>
      <c r="T42" s="116"/>
    </row>
    <row r="43" spans="1:20" ht="14.25" customHeight="1">
      <c r="A43" s="113">
        <f t="shared" si="1"/>
        <v>43</v>
      </c>
      <c r="B43" s="116"/>
      <c r="C43" s="41"/>
      <c r="D43" s="41"/>
      <c r="E43" s="41"/>
      <c r="F43" s="41"/>
      <c r="G43" s="41"/>
      <c r="H43" s="41"/>
      <c r="I43" s="41"/>
      <c r="J43" s="41"/>
      <c r="K43" s="116"/>
      <c r="L43" s="116"/>
      <c r="M43" s="116"/>
      <c r="N43" s="116"/>
      <c r="O43" s="116"/>
      <c r="P43" s="116"/>
      <c r="Q43" s="116"/>
      <c r="R43" s="116"/>
      <c r="S43" s="116"/>
      <c r="T43" s="116"/>
    </row>
    <row r="44" spans="1:20" ht="14.25" customHeight="1">
      <c r="A44" s="113">
        <f t="shared" si="1"/>
        <v>44</v>
      </c>
      <c r="B44" s="120" t="s">
        <v>163</v>
      </c>
      <c r="C44" s="135">
        <f t="shared" ref="C44:J44" si="19">+C45/$C45</f>
        <v>1</v>
      </c>
      <c r="D44" s="135">
        <f t="shared" si="19"/>
        <v>0.42422744578686489</v>
      </c>
      <c r="E44" s="135">
        <f t="shared" si="19"/>
        <v>0.13505472436241234</v>
      </c>
      <c r="F44" s="135">
        <f t="shared" si="19"/>
        <v>0.21385426976362565</v>
      </c>
      <c r="G44" s="135">
        <f t="shared" si="19"/>
        <v>8.4482766460418066E-2</v>
      </c>
      <c r="H44" s="135">
        <f>+H45/$C45</f>
        <v>0.10433513901157639</v>
      </c>
      <c r="I44" s="135">
        <f t="shared" si="19"/>
        <v>3.5637850954634183E-2</v>
      </c>
      <c r="J44" s="135">
        <f t="shared" si="19"/>
        <v>2.4078036604684781E-3</v>
      </c>
      <c r="K44" s="116"/>
      <c r="L44" s="116"/>
      <c r="M44" s="116"/>
      <c r="N44" s="116"/>
      <c r="O44" s="116"/>
      <c r="P44" s="116"/>
      <c r="Q44" s="116"/>
      <c r="R44" s="116"/>
      <c r="S44" s="116"/>
      <c r="T44" s="116"/>
    </row>
    <row r="45" spans="1:20" ht="14.25" customHeight="1">
      <c r="A45" s="113">
        <f t="shared" si="1"/>
        <v>45</v>
      </c>
      <c r="B45" s="116" t="s">
        <v>157</v>
      </c>
      <c r="C45" s="41">
        <f t="shared" ref="C45:J45" si="20">+C51+C57</f>
        <v>55577100.588728428</v>
      </c>
      <c r="D45" s="41">
        <f t="shared" si="20"/>
        <v>23577331.426995926</v>
      </c>
      <c r="E45" s="41">
        <f t="shared" si="20"/>
        <v>7505950.0008727824</v>
      </c>
      <c r="F45" s="41">
        <f t="shared" si="20"/>
        <v>11885400.261982087</v>
      </c>
      <c r="G45" s="41">
        <f t="shared" si="20"/>
        <v>4695307.2095847074</v>
      </c>
      <c r="H45" s="41">
        <f>+H51+H57</f>
        <v>5798644.5157853439</v>
      </c>
      <c r="I45" s="41">
        <f t="shared" si="20"/>
        <v>1980648.4272718155</v>
      </c>
      <c r="J45" s="41">
        <f t="shared" si="20"/>
        <v>133818.74623576511</v>
      </c>
      <c r="K45" s="116"/>
      <c r="L45" s="116"/>
      <c r="M45" s="116"/>
      <c r="N45" s="116"/>
      <c r="O45" s="116"/>
      <c r="P45" s="116"/>
      <c r="Q45" s="116"/>
      <c r="R45" s="116"/>
      <c r="S45" s="116"/>
      <c r="T45" s="116"/>
    </row>
    <row r="46" spans="1:20" ht="14.25" customHeight="1">
      <c r="A46" s="113">
        <f t="shared" si="1"/>
        <v>46</v>
      </c>
      <c r="B46" s="116" t="s">
        <v>153</v>
      </c>
      <c r="C46" s="121">
        <f t="shared" ref="C46:J46" si="21">C45/C$14</f>
        <v>2.9091704207229543</v>
      </c>
      <c r="D46" s="121">
        <f t="shared" si="21"/>
        <v>1.8089074534537657</v>
      </c>
      <c r="E46" s="121">
        <f t="shared" si="21"/>
        <v>2.9705318919491033</v>
      </c>
      <c r="F46" s="121">
        <f t="shared" si="21"/>
        <v>5.1161399183391172</v>
      </c>
      <c r="G46" s="121">
        <f t="shared" si="21"/>
        <v>5.795653680398317</v>
      </c>
      <c r="H46" s="121">
        <f>H45/H$14</f>
        <v>158.27722774826248</v>
      </c>
      <c r="I46" s="121">
        <f t="shared" si="21"/>
        <v>5.8816272152908056</v>
      </c>
      <c r="J46" s="121">
        <f t="shared" si="21"/>
        <v>3.6526571196573072</v>
      </c>
      <c r="K46" s="116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ht="14.25" customHeight="1">
      <c r="A47" s="113">
        <f t="shared" si="1"/>
        <v>47</v>
      </c>
      <c r="B47" s="116" t="s">
        <v>158</v>
      </c>
      <c r="C47" s="122">
        <f t="shared" ref="C47:J47" si="22">C45/C$15</f>
        <v>1.3898174127053537E-2</v>
      </c>
      <c r="D47" s="122">
        <f t="shared" si="22"/>
        <v>1.4719201367023396E-2</v>
      </c>
      <c r="E47" s="122">
        <f t="shared" si="22"/>
        <v>1.396726604973636E-2</v>
      </c>
      <c r="F47" s="122">
        <f t="shared" si="22"/>
        <v>1.3808922504223919E-2</v>
      </c>
      <c r="G47" s="122">
        <f t="shared" si="22"/>
        <v>1.3102399082296875E-2</v>
      </c>
      <c r="H47" s="122">
        <f>H45/H$15</f>
        <v>1.223528213275131E-2</v>
      </c>
      <c r="I47" s="122">
        <f t="shared" si="22"/>
        <v>1.2898619881885339E-2</v>
      </c>
      <c r="J47" s="122">
        <f t="shared" si="22"/>
        <v>1.0190363766784623E-2</v>
      </c>
      <c r="K47" s="116"/>
      <c r="L47" s="116"/>
      <c r="M47" s="116"/>
      <c r="N47" s="116"/>
      <c r="O47" s="116"/>
      <c r="P47" s="116"/>
      <c r="Q47" s="116"/>
      <c r="R47" s="116"/>
      <c r="S47" s="116"/>
      <c r="T47" s="116"/>
    </row>
    <row r="48" spans="1:20" ht="14.25" customHeight="1">
      <c r="A48" s="113">
        <f t="shared" si="1"/>
        <v>48</v>
      </c>
      <c r="B48" s="116" t="s">
        <v>159</v>
      </c>
      <c r="C48" s="121">
        <f t="shared" ref="C48:J48" si="23">C45/C$16</f>
        <v>419.83793981635722</v>
      </c>
      <c r="D48" s="121">
        <f t="shared" si="23"/>
        <v>226.05958417348765</v>
      </c>
      <c r="E48" s="121">
        <f t="shared" si="23"/>
        <v>402.5330542138675</v>
      </c>
      <c r="F48" s="121">
        <f t="shared" si="23"/>
        <v>11379.093804853905</v>
      </c>
      <c r="G48" s="121">
        <f t="shared" si="23"/>
        <v>81077.122705077491</v>
      </c>
      <c r="H48" s="121">
        <f>H45/H$16</f>
        <v>5798644.5157853439</v>
      </c>
      <c r="I48" s="121">
        <f t="shared" si="23"/>
        <v>376.54913066004099</v>
      </c>
      <c r="J48" s="121">
        <f t="shared" si="23"/>
        <v>43.584435860090679</v>
      </c>
      <c r="K48" s="116"/>
      <c r="L48" s="116"/>
      <c r="M48" s="116"/>
      <c r="N48" s="116"/>
      <c r="O48" s="116"/>
      <c r="P48" s="116"/>
      <c r="Q48" s="116"/>
      <c r="R48" s="116"/>
      <c r="S48" s="116"/>
      <c r="T48" s="116"/>
    </row>
    <row r="49" spans="1:20" ht="14.25" customHeight="1">
      <c r="A49" s="113">
        <f t="shared" si="1"/>
        <v>49</v>
      </c>
      <c r="B49" s="116"/>
      <c r="C49" s="41"/>
      <c r="D49" s="41"/>
      <c r="E49" s="41"/>
      <c r="F49" s="41"/>
      <c r="G49" s="41"/>
      <c r="H49" s="41"/>
      <c r="I49" s="41"/>
      <c r="J49" s="41"/>
      <c r="K49" s="116"/>
      <c r="L49" s="116"/>
      <c r="M49" s="116"/>
      <c r="N49" s="116"/>
      <c r="O49" s="116"/>
      <c r="P49" s="116"/>
      <c r="Q49" s="116"/>
      <c r="R49" s="116"/>
      <c r="S49" s="116"/>
      <c r="T49" s="116"/>
    </row>
    <row r="50" spans="1:20" ht="14.25" customHeight="1">
      <c r="A50" s="113">
        <f t="shared" si="1"/>
        <v>50</v>
      </c>
      <c r="B50" s="120" t="s">
        <v>164</v>
      </c>
      <c r="C50" s="135">
        <f t="shared" ref="C50:J50" si="24">+C51/$C51</f>
        <v>1</v>
      </c>
      <c r="D50" s="135">
        <f t="shared" si="24"/>
        <v>0.43902960081418163</v>
      </c>
      <c r="E50" s="135">
        <f t="shared" si="24"/>
        <v>0.13513601902660055</v>
      </c>
      <c r="F50" s="135">
        <f t="shared" si="24"/>
        <v>0.21251315628608078</v>
      </c>
      <c r="G50" s="135">
        <f t="shared" si="24"/>
        <v>8.115386902062352E-2</v>
      </c>
      <c r="H50" s="135">
        <f>+H51/$C51</f>
        <v>9.6647245882509752E-2</v>
      </c>
      <c r="I50" s="135">
        <f t="shared" si="24"/>
        <v>3.3704261272268859E-2</v>
      </c>
      <c r="J50" s="135">
        <f t="shared" si="24"/>
        <v>1.8158476977346405E-3</v>
      </c>
      <c r="K50" s="116"/>
      <c r="L50" s="116"/>
      <c r="M50" s="116"/>
      <c r="N50" s="116"/>
      <c r="O50" s="116"/>
      <c r="P50" s="116"/>
      <c r="Q50" s="116"/>
      <c r="R50" s="116"/>
      <c r="S50" s="116"/>
      <c r="T50" s="116"/>
    </row>
    <row r="51" spans="1:20" ht="14.25" customHeight="1">
      <c r="A51" s="113">
        <f t="shared" si="1"/>
        <v>51</v>
      </c>
      <c r="B51" s="116" t="s">
        <v>157</v>
      </c>
      <c r="C51" s="41">
        <v>21119297.394671656</v>
      </c>
      <c r="D51" s="41">
        <v>9271996.7046586834</v>
      </c>
      <c r="E51" s="41">
        <v>2853977.7745547844</v>
      </c>
      <c r="F51" s="41">
        <v>4488128.5478860764</v>
      </c>
      <c r="G51" s="41">
        <v>1713912.6945747791</v>
      </c>
      <c r="H51" s="41">
        <v>2041121.9281686791</v>
      </c>
      <c r="I51" s="41">
        <v>711810.31727676047</v>
      </c>
      <c r="J51" s="41">
        <v>38349.427551887718</v>
      </c>
      <c r="K51" s="116"/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14.25" customHeight="1">
      <c r="A52" s="113">
        <f t="shared" si="1"/>
        <v>52</v>
      </c>
      <c r="B52" s="116" t="s">
        <v>153</v>
      </c>
      <c r="C52" s="121">
        <f t="shared" ref="C52:J52" si="25">C51/C$14</f>
        <v>1.1054847164785471</v>
      </c>
      <c r="D52" s="121">
        <f t="shared" si="25"/>
        <v>0.71136905376202919</v>
      </c>
      <c r="E52" s="121">
        <f t="shared" si="25"/>
        <v>1.129481544273959</v>
      </c>
      <c r="F52" s="121">
        <f t="shared" si="25"/>
        <v>1.9319411308280212</v>
      </c>
      <c r="G52" s="121">
        <f t="shared" si="25"/>
        <v>2.1155685821614845</v>
      </c>
      <c r="H52" s="121">
        <f>H51/H$14</f>
        <v>55.713558471685751</v>
      </c>
      <c r="I52" s="121">
        <f t="shared" si="25"/>
        <v>2.1137536963016132</v>
      </c>
      <c r="J52" s="121">
        <f t="shared" si="25"/>
        <v>1.0467689581801429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6"/>
    </row>
    <row r="53" spans="1:20" ht="14.25" customHeight="1">
      <c r="A53" s="113">
        <f t="shared" si="1"/>
        <v>53</v>
      </c>
      <c r="B53" s="116" t="s">
        <v>158</v>
      </c>
      <c r="C53" s="122">
        <f t="shared" ref="C53:J53" si="26">C51/C$15</f>
        <v>5.281305960960896E-3</v>
      </c>
      <c r="D53" s="122">
        <f t="shared" si="26"/>
        <v>5.7884577392835791E-3</v>
      </c>
      <c r="E53" s="122">
        <f t="shared" si="26"/>
        <v>5.3107557168121343E-3</v>
      </c>
      <c r="F53" s="122">
        <f t="shared" si="26"/>
        <v>5.2144831423976213E-3</v>
      </c>
      <c r="G53" s="122">
        <f t="shared" si="26"/>
        <v>4.7827260526622237E-3</v>
      </c>
      <c r="H53" s="122">
        <f>H51/H$15</f>
        <v>4.3068173243771971E-3</v>
      </c>
      <c r="I53" s="122">
        <f t="shared" si="26"/>
        <v>4.6355378289945869E-3</v>
      </c>
      <c r="J53" s="122">
        <f t="shared" si="26"/>
        <v>2.9203278912296573E-3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6"/>
    </row>
    <row r="54" spans="1:20" ht="14.25" customHeight="1">
      <c r="A54" s="113">
        <f t="shared" si="1"/>
        <v>54</v>
      </c>
      <c r="B54" s="116" t="s">
        <v>159</v>
      </c>
      <c r="C54" s="121">
        <f t="shared" ref="C54:J54" si="27">C51/C$16</f>
        <v>159.53841086748159</v>
      </c>
      <c r="D54" s="121">
        <f t="shared" si="27"/>
        <v>88.899955705468557</v>
      </c>
      <c r="E54" s="121">
        <f t="shared" si="27"/>
        <v>153.0546286767765</v>
      </c>
      <c r="F54" s="121">
        <f t="shared" si="27"/>
        <v>4296.9386498491804</v>
      </c>
      <c r="G54" s="121">
        <f t="shared" si="27"/>
        <v>29595.317971988476</v>
      </c>
      <c r="H54" s="121">
        <f>H51/H$16</f>
        <v>2041121.9281686791</v>
      </c>
      <c r="I54" s="121">
        <f t="shared" si="27"/>
        <v>135.32515537580997</v>
      </c>
      <c r="J54" s="121">
        <f t="shared" si="27"/>
        <v>12.490314043606897</v>
      </c>
      <c r="K54" s="116"/>
      <c r="L54" s="116"/>
      <c r="M54" s="116"/>
      <c r="N54" s="116"/>
      <c r="O54" s="116"/>
      <c r="P54" s="116"/>
      <c r="Q54" s="116"/>
      <c r="R54" s="116"/>
      <c r="S54" s="116"/>
      <c r="T54" s="116"/>
    </row>
    <row r="55" spans="1:20" ht="14.25" customHeight="1">
      <c r="A55" s="113">
        <f t="shared" si="1"/>
        <v>55</v>
      </c>
      <c r="B55" s="116"/>
      <c r="C55" s="41"/>
      <c r="D55" s="41"/>
      <c r="E55" s="41"/>
      <c r="F55" s="41"/>
      <c r="G55" s="41"/>
      <c r="H55" s="41"/>
      <c r="I55" s="41"/>
      <c r="J55" s="41"/>
      <c r="K55" s="116"/>
      <c r="L55" s="116"/>
      <c r="M55" s="116"/>
      <c r="N55" s="116"/>
      <c r="O55" s="116"/>
      <c r="P55" s="116"/>
      <c r="Q55" s="116"/>
      <c r="R55" s="116"/>
      <c r="S55" s="116"/>
      <c r="T55" s="116"/>
    </row>
    <row r="56" spans="1:20" ht="14.25" customHeight="1">
      <c r="A56" s="113">
        <f t="shared" si="1"/>
        <v>56</v>
      </c>
      <c r="B56" s="120" t="s">
        <v>165</v>
      </c>
      <c r="C56" s="135">
        <f t="shared" ref="C56:J56" si="28">+C57/$C57</f>
        <v>1</v>
      </c>
      <c r="D56" s="135">
        <f t="shared" si="28"/>
        <v>0.4151551577961477</v>
      </c>
      <c r="E56" s="135">
        <f t="shared" si="28"/>
        <v>0.13500489860364526</v>
      </c>
      <c r="F56" s="135">
        <f t="shared" si="28"/>
        <v>0.21467624248814213</v>
      </c>
      <c r="G56" s="135">
        <f t="shared" si="28"/>
        <v>8.6523058310465778E-2</v>
      </c>
      <c r="H56" s="135">
        <f>+H57/$C57</f>
        <v>0.10904707321170017</v>
      </c>
      <c r="I56" s="135">
        <f t="shared" si="28"/>
        <v>3.682295423330708E-2</v>
      </c>
      <c r="J56" s="135">
        <f t="shared" si="28"/>
        <v>2.7706153565919657E-3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</row>
    <row r="57" spans="1:20" ht="14.25" customHeight="1">
      <c r="A57" s="113">
        <f t="shared" si="1"/>
        <v>57</v>
      </c>
      <c r="B57" s="116" t="s">
        <v>157</v>
      </c>
      <c r="C57" s="41">
        <v>34457803.194056772</v>
      </c>
      <c r="D57" s="41">
        <v>14305334.72233724</v>
      </c>
      <c r="E57" s="41">
        <v>4651972.226317998</v>
      </c>
      <c r="F57" s="41">
        <v>7397271.7140960097</v>
      </c>
      <c r="G57" s="41">
        <v>2981394.515009928</v>
      </c>
      <c r="H57" s="41">
        <v>3757522.5876166644</v>
      </c>
      <c r="I57" s="41">
        <v>1268838.109995055</v>
      </c>
      <c r="J57" s="41">
        <v>95469.318683877384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</row>
    <row r="58" spans="1:20" ht="14.25" customHeight="1">
      <c r="A58" s="113">
        <f t="shared" si="1"/>
        <v>58</v>
      </c>
      <c r="B58" s="116" t="s">
        <v>153</v>
      </c>
      <c r="C58" s="121">
        <f t="shared" ref="C58:J58" si="29">C57/C$14</f>
        <v>1.8036857042444072</v>
      </c>
      <c r="D58" s="121">
        <f t="shared" si="29"/>
        <v>1.0975383996917363</v>
      </c>
      <c r="E58" s="121">
        <f t="shared" si="29"/>
        <v>1.8410503476751441</v>
      </c>
      <c r="F58" s="121">
        <f t="shared" si="29"/>
        <v>3.1841987875110958</v>
      </c>
      <c r="G58" s="121">
        <f t="shared" si="29"/>
        <v>3.6800850982368321</v>
      </c>
      <c r="H58" s="121">
        <f>H57/H$14</f>
        <v>102.5636692765767</v>
      </c>
      <c r="I58" s="121">
        <f t="shared" si="29"/>
        <v>3.7678735189891919</v>
      </c>
      <c r="J58" s="121">
        <f t="shared" si="29"/>
        <v>2.6058881614771643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</row>
    <row r="59" spans="1:20" ht="14.25" customHeight="1">
      <c r="A59" s="113">
        <f t="shared" si="1"/>
        <v>59</v>
      </c>
      <c r="B59" s="116" t="s">
        <v>158</v>
      </c>
      <c r="C59" s="122">
        <f t="shared" ref="C59:J59" si="30">C57/C$15</f>
        <v>8.6168681660926411E-3</v>
      </c>
      <c r="D59" s="122">
        <f t="shared" si="30"/>
        <v>8.9307436277398164E-3</v>
      </c>
      <c r="E59" s="122">
        <f t="shared" si="30"/>
        <v>8.6565103329242256E-3</v>
      </c>
      <c r="F59" s="122">
        <f t="shared" si="30"/>
        <v>8.5944393618262969E-3</v>
      </c>
      <c r="G59" s="122">
        <f t="shared" si="30"/>
        <v>8.3196730296346503E-3</v>
      </c>
      <c r="H59" s="122">
        <f>H57/H$15</f>
        <v>7.9284648083741121E-3</v>
      </c>
      <c r="I59" s="122">
        <f t="shared" si="30"/>
        <v>8.2630820528907523E-3</v>
      </c>
      <c r="J59" s="122">
        <f t="shared" si="30"/>
        <v>7.2700358755549655E-3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</row>
    <row r="60" spans="1:20" ht="14.25" customHeight="1">
      <c r="A60" s="113">
        <f t="shared" si="1"/>
        <v>60</v>
      </c>
      <c r="B60" s="116" t="s">
        <v>159</v>
      </c>
      <c r="C60" s="121">
        <f t="shared" ref="C60:J60" si="31">C57/C$16</f>
        <v>260.2995289488756</v>
      </c>
      <c r="D60" s="121">
        <f t="shared" si="31"/>
        <v>137.15962846801906</v>
      </c>
      <c r="E60" s="121">
        <f t="shared" si="31"/>
        <v>249.47842553709103</v>
      </c>
      <c r="F60" s="121">
        <f t="shared" si="31"/>
        <v>7082.1551550047234</v>
      </c>
      <c r="G60" s="121">
        <f t="shared" si="31"/>
        <v>51481.804733089004</v>
      </c>
      <c r="H60" s="121">
        <f>H57/H$16</f>
        <v>3757522.5876166644</v>
      </c>
      <c r="I60" s="121">
        <f t="shared" si="31"/>
        <v>241.22397528423099</v>
      </c>
      <c r="J60" s="121">
        <f t="shared" si="31"/>
        <v>31.094121816483781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</row>
    <row r="61" spans="1:20" ht="14.25" customHeight="1">
      <c r="A61" s="113">
        <f t="shared" si="1"/>
        <v>61</v>
      </c>
      <c r="B61" s="116"/>
      <c r="C61" s="41"/>
      <c r="D61" s="41"/>
      <c r="E61" s="41"/>
      <c r="F61" s="41"/>
      <c r="G61" s="41"/>
      <c r="H61" s="41"/>
      <c r="I61" s="41"/>
      <c r="J61" s="41"/>
      <c r="K61" s="116"/>
      <c r="L61" s="116"/>
      <c r="M61" s="116"/>
      <c r="N61" s="116"/>
      <c r="O61" s="116"/>
      <c r="P61" s="116"/>
      <c r="Q61" s="116"/>
      <c r="R61" s="116"/>
      <c r="S61" s="116"/>
      <c r="T61" s="116"/>
    </row>
    <row r="62" spans="1:20" ht="14.25" customHeight="1">
      <c r="A62" s="113">
        <f t="shared" si="1"/>
        <v>62</v>
      </c>
      <c r="B62" s="120" t="s">
        <v>166</v>
      </c>
      <c r="C62" s="135">
        <f t="shared" ref="C62:J62" si="32">+C63/$C63</f>
        <v>1</v>
      </c>
      <c r="D62" s="135">
        <f t="shared" si="32"/>
        <v>0.59454424806049255</v>
      </c>
      <c r="E62" s="135">
        <f t="shared" si="32"/>
        <v>0.14890233165519082</v>
      </c>
      <c r="F62" s="135">
        <f t="shared" si="32"/>
        <v>0.13745737458779561</v>
      </c>
      <c r="G62" s="135">
        <f t="shared" si="32"/>
        <v>4.8767908031748859E-2</v>
      </c>
      <c r="H62" s="135">
        <f>+H63/$C63</f>
        <v>1.0024261743201663E-2</v>
      </c>
      <c r="I62" s="135">
        <f t="shared" si="32"/>
        <v>4.4940100794258558E-2</v>
      </c>
      <c r="J62" s="135">
        <f t="shared" si="32"/>
        <v>1.5363775127311831E-2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</row>
    <row r="63" spans="1:20" ht="14.25" customHeight="1">
      <c r="A63" s="113">
        <f t="shared" si="1"/>
        <v>63</v>
      </c>
      <c r="B63" s="116" t="s">
        <v>157</v>
      </c>
      <c r="C63" s="41">
        <f t="shared" ref="C63:J63" si="33">+C69+C75+C81+C87+C93</f>
        <v>52436316.371497527</v>
      </c>
      <c r="D63" s="41">
        <f t="shared" si="33"/>
        <v>31175710.288154092</v>
      </c>
      <c r="E63" s="41">
        <f t="shared" si="33"/>
        <v>7807889.7711252365</v>
      </c>
      <c r="F63" s="41">
        <f t="shared" si="33"/>
        <v>7207758.3814810952</v>
      </c>
      <c r="G63" s="41">
        <f t="shared" si="33"/>
        <v>2557209.4543288783</v>
      </c>
      <c r="H63" s="41">
        <f>+H69+H75+H81+H87+H93</f>
        <v>525635.36015722167</v>
      </c>
      <c r="I63" s="41">
        <f t="shared" si="33"/>
        <v>2356493.3430147292</v>
      </c>
      <c r="J63" s="41">
        <f t="shared" si="33"/>
        <v>805619.77323626785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</row>
    <row r="64" spans="1:20" ht="14.25" customHeight="1">
      <c r="A64" s="113">
        <f t="shared" si="1"/>
        <v>64</v>
      </c>
      <c r="B64" s="116" t="s">
        <v>153</v>
      </c>
      <c r="C64" s="121">
        <f t="shared" ref="C64:J64" si="34">C63/C$14</f>
        <v>2.7447668004215613</v>
      </c>
      <c r="D64" s="121">
        <f t="shared" si="34"/>
        <v>2.3918726714926848</v>
      </c>
      <c r="E64" s="121">
        <f t="shared" si="34"/>
        <v>3.0900266550208539</v>
      </c>
      <c r="F64" s="121">
        <f t="shared" si="34"/>
        <v>3.1026216672899087</v>
      </c>
      <c r="G64" s="121">
        <f t="shared" si="34"/>
        <v>3.1564921578031107</v>
      </c>
      <c r="H64" s="121">
        <f>H63/H$14</f>
        <v>14.347509557736153</v>
      </c>
      <c r="I64" s="121">
        <f t="shared" si="34"/>
        <v>6.9977160954395643</v>
      </c>
      <c r="J64" s="121">
        <f t="shared" si="34"/>
        <v>21.989839863420347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</row>
    <row r="65" spans="1:20" ht="14.25" customHeight="1">
      <c r="A65" s="113">
        <f t="shared" si="1"/>
        <v>65</v>
      </c>
      <c r="B65" s="116" t="s">
        <v>158</v>
      </c>
      <c r="C65" s="122">
        <f t="shared" ref="C65:J65" si="35">C63/C$15</f>
        <v>1.3112757732815988E-2</v>
      </c>
      <c r="D65" s="122">
        <f t="shared" si="35"/>
        <v>1.9462828476250114E-2</v>
      </c>
      <c r="E65" s="122">
        <f t="shared" si="35"/>
        <v>1.4529123389796169E-2</v>
      </c>
      <c r="F65" s="122">
        <f t="shared" si="35"/>
        <v>8.3742553658385892E-3</v>
      </c>
      <c r="G65" s="122">
        <f t="shared" si="35"/>
        <v>7.13597158014355E-3</v>
      </c>
      <c r="H65" s="122">
        <f>H63/H$15</f>
        <v>1.1091035004760809E-3</v>
      </c>
      <c r="I65" s="122">
        <f t="shared" si="35"/>
        <v>1.5346242910766156E-2</v>
      </c>
      <c r="J65" s="122">
        <f t="shared" si="35"/>
        <v>6.1348344517653072E-2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</row>
    <row r="66" spans="1:20" ht="14.25" customHeight="1">
      <c r="A66" s="113">
        <f t="shared" si="1"/>
        <v>66</v>
      </c>
      <c r="B66" s="116" t="s">
        <v>159</v>
      </c>
      <c r="C66" s="121">
        <f t="shared" ref="C66:J66" si="36">C63/C$16</f>
        <v>396.11197424417367</v>
      </c>
      <c r="D66" s="121">
        <f t="shared" si="36"/>
        <v>298.9128827354823</v>
      </c>
      <c r="E66" s="121">
        <f t="shared" si="36"/>
        <v>418.72563981518664</v>
      </c>
      <c r="F66" s="121">
        <f t="shared" si="36"/>
        <v>6900.71490549175</v>
      </c>
      <c r="G66" s="121">
        <f t="shared" si="36"/>
        <v>44157.107396077037</v>
      </c>
      <c r="H66" s="121">
        <f>H63/H$16</f>
        <v>525635.36015722167</v>
      </c>
      <c r="I66" s="121">
        <f t="shared" si="36"/>
        <v>448.00253669481543</v>
      </c>
      <c r="J66" s="121">
        <f t="shared" si="36"/>
        <v>262.38837473768353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</row>
    <row r="67" spans="1:20" ht="14.25" customHeight="1">
      <c r="A67" s="113">
        <f t="shared" si="1"/>
        <v>67</v>
      </c>
      <c r="B67" s="116"/>
      <c r="C67" s="121"/>
      <c r="D67" s="121"/>
      <c r="E67" s="121"/>
      <c r="F67" s="121"/>
      <c r="G67" s="121"/>
      <c r="H67" s="121"/>
      <c r="I67" s="121"/>
      <c r="J67" s="121"/>
      <c r="K67" s="116"/>
      <c r="L67" s="116"/>
      <c r="M67" s="116"/>
      <c r="N67" s="116"/>
      <c r="O67" s="116"/>
      <c r="P67" s="116"/>
      <c r="Q67" s="116"/>
      <c r="R67" s="116"/>
      <c r="S67" s="116"/>
      <c r="T67" s="116"/>
    </row>
    <row r="68" spans="1:20" ht="14.25" customHeight="1">
      <c r="A68" s="113">
        <f t="shared" si="1"/>
        <v>68</v>
      </c>
      <c r="B68" s="120" t="s">
        <v>167</v>
      </c>
      <c r="C68" s="135">
        <f t="shared" ref="C68:J68" si="37">+C69/$C69</f>
        <v>1</v>
      </c>
      <c r="D68" s="135">
        <f t="shared" si="37"/>
        <v>0.50350722267136638</v>
      </c>
      <c r="E68" s="135">
        <f t="shared" si="37"/>
        <v>0.13269959441415347</v>
      </c>
      <c r="F68" s="135">
        <f t="shared" si="37"/>
        <v>0.18113119373392553</v>
      </c>
      <c r="G68" s="135">
        <f t="shared" si="37"/>
        <v>6.9285121223294777E-2</v>
      </c>
      <c r="H68" s="135">
        <f>+H69/$C69</f>
        <v>4.7495897122119525E-2</v>
      </c>
      <c r="I68" s="135">
        <f t="shared" si="37"/>
        <v>6.0207487575249019E-2</v>
      </c>
      <c r="J68" s="135">
        <f t="shared" si="37"/>
        <v>5.6734832598912587E-3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</row>
    <row r="69" spans="1:20" ht="14.25" customHeight="1">
      <c r="A69" s="113">
        <f t="shared" si="1"/>
        <v>69</v>
      </c>
      <c r="B69" s="116" t="s">
        <v>157</v>
      </c>
      <c r="C69" s="41">
        <v>7252659.4260671046</v>
      </c>
      <c r="D69" s="41">
        <v>3651766.4046003539</v>
      </c>
      <c r="E69" s="41">
        <v>962424.9642630918</v>
      </c>
      <c r="F69" s="41">
        <v>1313682.8595891418</v>
      </c>
      <c r="G69" s="41">
        <v>502501.38752633089</v>
      </c>
      <c r="H69" s="41">
        <v>344471.56596225366</v>
      </c>
      <c r="I69" s="41">
        <v>436664.4022824479</v>
      </c>
      <c r="J69" s="41">
        <v>41147.841843484261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</row>
    <row r="70" spans="1:20" ht="14.25" customHeight="1">
      <c r="A70" s="113">
        <f t="shared" si="1"/>
        <v>70</v>
      </c>
      <c r="B70" s="116" t="s">
        <v>153</v>
      </c>
      <c r="C70" s="121">
        <f t="shared" ref="C70:J70" si="38">C69/C$14</f>
        <v>0.37963877299081455</v>
      </c>
      <c r="D70" s="121">
        <f t="shared" si="38"/>
        <v>0.28017197315172565</v>
      </c>
      <c r="E70" s="121">
        <f t="shared" si="38"/>
        <v>0.38088637009559873</v>
      </c>
      <c r="F70" s="121">
        <f t="shared" si="38"/>
        <v>0.56548245493089144</v>
      </c>
      <c r="G70" s="121">
        <f t="shared" si="38"/>
        <v>0.6202627189286366</v>
      </c>
      <c r="H70" s="121">
        <f>H69/H$14</f>
        <v>9.4025430167663959</v>
      </c>
      <c r="I70" s="121">
        <f t="shared" si="38"/>
        <v>1.2966951615692652</v>
      </c>
      <c r="J70" s="121">
        <f t="shared" si="38"/>
        <v>1.1231532329807909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</row>
    <row r="71" spans="1:20" ht="14.25" customHeight="1">
      <c r="A71" s="113">
        <f t="shared" si="1"/>
        <v>71</v>
      </c>
      <c r="B71" s="116" t="s">
        <v>158</v>
      </c>
      <c r="C71" s="122">
        <f t="shared" ref="C71:J71" si="39">C69/C$15</f>
        <v>1.8136736627124399E-3</v>
      </c>
      <c r="D71" s="122">
        <f t="shared" si="39"/>
        <v>2.2797781513602053E-3</v>
      </c>
      <c r="E71" s="122">
        <f t="shared" si="39"/>
        <v>1.7909052854345607E-3</v>
      </c>
      <c r="F71" s="122">
        <f t="shared" si="39"/>
        <v>1.526288084821175E-3</v>
      </c>
      <c r="G71" s="122">
        <f t="shared" si="39"/>
        <v>1.402245566666605E-3</v>
      </c>
      <c r="H71" s="122">
        <f>H69/H$15</f>
        <v>7.2684345191110665E-4</v>
      </c>
      <c r="I71" s="122">
        <f t="shared" si="39"/>
        <v>2.8436990954270954E-3</v>
      </c>
      <c r="J71" s="122">
        <f t="shared" si="39"/>
        <v>3.1334285247634369E-3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</row>
    <row r="72" spans="1:20" ht="14.25" customHeight="1">
      <c r="A72" s="113">
        <f t="shared" si="1"/>
        <v>72</v>
      </c>
      <c r="B72" s="116" t="s">
        <v>159</v>
      </c>
      <c r="C72" s="121">
        <f t="shared" ref="C72:J72" si="40">C69/C$16</f>
        <v>54.787701398140953</v>
      </c>
      <c r="D72" s="121">
        <f t="shared" si="40"/>
        <v>35.013156492233698</v>
      </c>
      <c r="E72" s="121">
        <f t="shared" si="40"/>
        <v>51.613434711322</v>
      </c>
      <c r="F72" s="121">
        <f t="shared" si="40"/>
        <v>1257.7212512488538</v>
      </c>
      <c r="G72" s="121">
        <f t="shared" si="40"/>
        <v>8677.0396136757863</v>
      </c>
      <c r="H72" s="121">
        <f>H69/H$16</f>
        <v>344471.56596225366</v>
      </c>
      <c r="I72" s="121">
        <f t="shared" si="40"/>
        <v>83.016046061301878</v>
      </c>
      <c r="J72" s="121">
        <f t="shared" si="40"/>
        <v>13.401750681842662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</row>
    <row r="73" spans="1:20" ht="14.25" customHeight="1">
      <c r="A73" s="113">
        <f t="shared" si="1"/>
        <v>73</v>
      </c>
      <c r="B73" s="116"/>
      <c r="C73" s="41"/>
      <c r="D73" s="41"/>
      <c r="E73" s="41"/>
      <c r="F73" s="41"/>
      <c r="G73" s="41"/>
      <c r="H73" s="41"/>
      <c r="I73" s="41"/>
      <c r="J73" s="41"/>
      <c r="K73" s="116"/>
      <c r="L73" s="116"/>
      <c r="M73" s="116"/>
      <c r="N73" s="116"/>
      <c r="O73" s="116"/>
      <c r="P73" s="116"/>
      <c r="Q73" s="116"/>
      <c r="R73" s="116"/>
      <c r="S73" s="116"/>
      <c r="T73" s="116"/>
    </row>
    <row r="74" spans="1:20" ht="14.25" customHeight="1">
      <c r="A74" s="113">
        <f t="shared" si="1"/>
        <v>74</v>
      </c>
      <c r="B74" s="120" t="s">
        <v>168</v>
      </c>
      <c r="C74" s="135">
        <f t="shared" ref="C74:J74" si="41">+C75/$C75</f>
        <v>1</v>
      </c>
      <c r="D74" s="135">
        <f t="shared" si="41"/>
        <v>0.58033159169996162</v>
      </c>
      <c r="E74" s="135">
        <f t="shared" si="41"/>
        <v>0.14760025589323483</v>
      </c>
      <c r="F74" s="135">
        <f t="shared" si="41"/>
        <v>0.14181767751732319</v>
      </c>
      <c r="G74" s="135">
        <f t="shared" si="41"/>
        <v>5.3690338911551859E-2</v>
      </c>
      <c r="H74" s="135">
        <f>+H75/$C75</f>
        <v>4.837499559846031E-3</v>
      </c>
      <c r="I74" s="135">
        <f t="shared" si="41"/>
        <v>4.6370169116696523E-2</v>
      </c>
      <c r="J74" s="135">
        <f t="shared" si="41"/>
        <v>2.5352467301385812E-2</v>
      </c>
      <c r="K74" s="116"/>
      <c r="L74" s="116"/>
      <c r="M74" s="116"/>
      <c r="N74" s="116"/>
      <c r="O74" s="116"/>
      <c r="P74" s="116"/>
      <c r="Q74" s="116"/>
      <c r="R74" s="116"/>
      <c r="S74" s="116"/>
      <c r="T74" s="116"/>
    </row>
    <row r="75" spans="1:20" ht="14.25" customHeight="1">
      <c r="A75" s="113">
        <f t="shared" si="1"/>
        <v>75</v>
      </c>
      <c r="B75" s="116" t="s">
        <v>157</v>
      </c>
      <c r="C75" s="41">
        <v>26693179.467836846</v>
      </c>
      <c r="D75" s="41">
        <v>15490895.328102492</v>
      </c>
      <c r="E75" s="41">
        <v>3939920.1200567605</v>
      </c>
      <c r="F75" s="41">
        <v>3785564.7176817181</v>
      </c>
      <c r="G75" s="41">
        <v>1433165.8522550378</v>
      </c>
      <c r="H75" s="41">
        <v>129128.24392655186</v>
      </c>
      <c r="I75" s="41">
        <v>1237767.2461859258</v>
      </c>
      <c r="J75" s="41">
        <v>676737.95962835674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</row>
    <row r="76" spans="1:20" ht="14.25" customHeight="1">
      <c r="A76" s="113">
        <f t="shared" si="1"/>
        <v>76</v>
      </c>
      <c r="B76" s="116" t="s">
        <v>153</v>
      </c>
      <c r="C76" s="121">
        <f t="shared" ref="C76:J76" si="42">C75/C$14</f>
        <v>1.3972482788824976</v>
      </c>
      <c r="D76" s="121">
        <f t="shared" si="42"/>
        <v>1.1884973541828456</v>
      </c>
      <c r="E76" s="121">
        <f t="shared" si="42"/>
        <v>1.5592507766504786</v>
      </c>
      <c r="F76" s="121">
        <f t="shared" si="42"/>
        <v>1.6295184292226557</v>
      </c>
      <c r="G76" s="121">
        <f t="shared" si="42"/>
        <v>1.7690286440230105</v>
      </c>
      <c r="H76" s="121">
        <f>H75/H$14</f>
        <v>3.5246272498785856</v>
      </c>
      <c r="I76" s="121">
        <f t="shared" si="42"/>
        <v>3.6756071502252574</v>
      </c>
      <c r="J76" s="121">
        <f t="shared" si="42"/>
        <v>18.471939066174166</v>
      </c>
      <c r="K76" s="116"/>
      <c r="L76" s="116"/>
      <c r="M76" s="116"/>
      <c r="N76" s="116"/>
      <c r="O76" s="116"/>
      <c r="P76" s="116"/>
      <c r="Q76" s="116"/>
      <c r="R76" s="116"/>
      <c r="S76" s="116"/>
      <c r="T76" s="116"/>
    </row>
    <row r="77" spans="1:20" ht="14.25" customHeight="1">
      <c r="A77" s="113">
        <f t="shared" si="1"/>
        <v>77</v>
      </c>
      <c r="B77" s="116" t="s">
        <v>158</v>
      </c>
      <c r="C77" s="122">
        <f t="shared" ref="C77:J77" si="43">C75/C$15</f>
        <v>6.6751675117777982E-3</v>
      </c>
      <c r="D77" s="122">
        <f t="shared" si="43"/>
        <v>9.6708827458203382E-3</v>
      </c>
      <c r="E77" s="122">
        <f t="shared" si="43"/>
        <v>7.3315053424474162E-3</v>
      </c>
      <c r="F77" s="122">
        <f t="shared" si="43"/>
        <v>4.3982170283656478E-3</v>
      </c>
      <c r="G77" s="122">
        <f t="shared" si="43"/>
        <v>3.9992933601945297E-3</v>
      </c>
      <c r="H77" s="122">
        <f>H75/H$15</f>
        <v>2.7246376139236655E-4</v>
      </c>
      <c r="I77" s="122">
        <f t="shared" si="43"/>
        <v>8.0607385899331106E-3</v>
      </c>
      <c r="J77" s="122">
        <f t="shared" si="43"/>
        <v>5.1533930614285225E-2</v>
      </c>
      <c r="K77" s="116"/>
      <c r="L77" s="116"/>
      <c r="M77" s="116"/>
      <c r="N77" s="116"/>
      <c r="O77" s="116"/>
      <c r="P77" s="116"/>
      <c r="Q77" s="116"/>
      <c r="R77" s="116"/>
      <c r="S77" s="116"/>
      <c r="T77" s="116"/>
    </row>
    <row r="78" spans="1:20" ht="14.25" customHeight="1">
      <c r="A78" s="113">
        <f t="shared" si="1"/>
        <v>78</v>
      </c>
      <c r="B78" s="116" t="s">
        <v>159</v>
      </c>
      <c r="C78" s="121">
        <f t="shared" ref="C78:J78" si="44">C75/C$16</f>
        <v>201.64437072483332</v>
      </c>
      <c r="D78" s="121">
        <f t="shared" si="44"/>
        <v>148.52679011570638</v>
      </c>
      <c r="E78" s="121">
        <f t="shared" si="44"/>
        <v>211.29211879917978</v>
      </c>
      <c r="F78" s="121">
        <f t="shared" si="44"/>
        <v>3624.3033534708975</v>
      </c>
      <c r="G78" s="121">
        <f t="shared" si="44"/>
        <v>24747.467731783643</v>
      </c>
      <c r="H78" s="121">
        <f>H75/H$16</f>
        <v>129128.24392655186</v>
      </c>
      <c r="I78" s="121">
        <f t="shared" si="44"/>
        <v>235.3169669554992</v>
      </c>
      <c r="J78" s="121">
        <f t="shared" si="44"/>
        <v>220.41188566768753</v>
      </c>
      <c r="K78" s="116"/>
      <c r="L78" s="116"/>
      <c r="M78" s="116"/>
      <c r="N78" s="116"/>
      <c r="O78" s="116"/>
      <c r="P78" s="116"/>
      <c r="Q78" s="116"/>
      <c r="R78" s="116"/>
      <c r="S78" s="116"/>
      <c r="T78" s="116"/>
    </row>
    <row r="79" spans="1:20" ht="14.25" customHeight="1">
      <c r="A79" s="113">
        <f t="shared" si="1"/>
        <v>79</v>
      </c>
      <c r="B79" s="116"/>
      <c r="C79" s="41"/>
      <c r="D79" s="41"/>
      <c r="E79" s="41"/>
      <c r="F79" s="41"/>
      <c r="G79" s="41"/>
      <c r="H79" s="41"/>
      <c r="I79" s="41"/>
      <c r="J79" s="41"/>
      <c r="K79" s="116"/>
      <c r="L79" s="116"/>
      <c r="M79" s="116"/>
      <c r="N79" s="116"/>
      <c r="O79" s="116"/>
      <c r="P79" s="116"/>
      <c r="Q79" s="116"/>
      <c r="R79" s="116"/>
      <c r="S79" s="116"/>
      <c r="T79" s="116"/>
    </row>
    <row r="80" spans="1:20" ht="14.25" customHeight="1">
      <c r="A80" s="113">
        <f t="shared" si="1"/>
        <v>80</v>
      </c>
      <c r="B80" s="120" t="s">
        <v>169</v>
      </c>
      <c r="C80" s="135">
        <f t="shared" ref="C80:J80" si="45">+C81/$C81</f>
        <v>1</v>
      </c>
      <c r="D80" s="135">
        <f t="shared" si="45"/>
        <v>0.60883803907773726</v>
      </c>
      <c r="E80" s="135">
        <f t="shared" si="45"/>
        <v>0.13889224696942679</v>
      </c>
      <c r="F80" s="135">
        <f t="shared" si="45"/>
        <v>0.1495662475196845</v>
      </c>
      <c r="G80" s="135">
        <f t="shared" si="45"/>
        <v>4.6293031737762731E-2</v>
      </c>
      <c r="H80" s="135">
        <f>+H81/$C81</f>
        <v>1.6742502610325451E-3</v>
      </c>
      <c r="I80" s="135">
        <f t="shared" si="45"/>
        <v>4.9721190336663848E-2</v>
      </c>
      <c r="J80" s="135">
        <f t="shared" si="45"/>
        <v>5.0149940976923421E-3</v>
      </c>
      <c r="K80" s="116"/>
      <c r="L80" s="116"/>
      <c r="M80" s="116"/>
      <c r="N80" s="116"/>
      <c r="O80" s="116"/>
      <c r="P80" s="116"/>
      <c r="Q80" s="116"/>
      <c r="R80" s="116"/>
      <c r="S80" s="116"/>
      <c r="T80" s="116"/>
    </row>
    <row r="81" spans="1:20" ht="14.25" customHeight="1">
      <c r="A81" s="113">
        <f t="shared" si="1"/>
        <v>81</v>
      </c>
      <c r="B81" s="116" t="s">
        <v>157</v>
      </c>
      <c r="C81" s="41">
        <v>10183268.701712981</v>
      </c>
      <c r="D81" s="41">
        <v>6199961.347752627</v>
      </c>
      <c r="E81" s="41">
        <v>1414377.0714743533</v>
      </c>
      <c r="F81" s="41">
        <v>1523073.28719986</v>
      </c>
      <c r="G81" s="41">
        <v>471414.38120256492</v>
      </c>
      <c r="H81" s="41">
        <v>17049.340282007506</v>
      </c>
      <c r="I81" s="41">
        <v>506324.2413672629</v>
      </c>
      <c r="J81" s="41">
        <v>51069.032434305758</v>
      </c>
      <c r="K81" s="116"/>
      <c r="L81" s="116"/>
      <c r="M81" s="116"/>
      <c r="N81" s="116"/>
      <c r="O81" s="116"/>
      <c r="P81" s="116"/>
      <c r="Q81" s="116"/>
      <c r="R81" s="116"/>
      <c r="S81" s="116"/>
      <c r="T81" s="116"/>
    </row>
    <row r="82" spans="1:20" ht="14.25" customHeight="1">
      <c r="A82" s="113">
        <f t="shared" si="1"/>
        <v>82</v>
      </c>
      <c r="B82" s="116" t="s">
        <v>153</v>
      </c>
      <c r="C82" s="121">
        <f t="shared" ref="C82:J82" si="46">C81/C$14</f>
        <v>0.5330408347949237</v>
      </c>
      <c r="D82" s="121">
        <f t="shared" si="46"/>
        <v>0.47567538878609833</v>
      </c>
      <c r="E82" s="121">
        <f t="shared" si="46"/>
        <v>0.559749558359382</v>
      </c>
      <c r="F82" s="121">
        <f t="shared" si="46"/>
        <v>0.65561578671644127</v>
      </c>
      <c r="G82" s="121">
        <f t="shared" si="46"/>
        <v>0.58189046455407445</v>
      </c>
      <c r="H82" s="121">
        <f>H81/H$14</f>
        <v>0.4653712272630065</v>
      </c>
      <c r="I82" s="121">
        <f t="shared" si="46"/>
        <v>1.5035532792102508</v>
      </c>
      <c r="J82" s="121">
        <f t="shared" si="46"/>
        <v>1.3939576491512653</v>
      </c>
      <c r="K82" s="116"/>
      <c r="L82" s="116"/>
      <c r="M82" s="116"/>
      <c r="N82" s="116"/>
      <c r="O82" s="116"/>
      <c r="P82" s="116"/>
      <c r="Q82" s="116"/>
      <c r="R82" s="116"/>
      <c r="S82" s="116"/>
      <c r="T82" s="116"/>
    </row>
    <row r="83" spans="1:20" ht="14.25" customHeight="1">
      <c r="A83" s="113">
        <f t="shared" si="1"/>
        <v>83</v>
      </c>
      <c r="B83" s="116" t="s">
        <v>158</v>
      </c>
      <c r="C83" s="122">
        <f t="shared" ref="C83:J83" si="47">C81/C$15</f>
        <v>2.5465315768502831E-3</v>
      </c>
      <c r="D83" s="122">
        <f t="shared" si="47"/>
        <v>3.8706025670420946E-3</v>
      </c>
      <c r="E83" s="122">
        <f t="shared" si="47"/>
        <v>2.6319094651086387E-3</v>
      </c>
      <c r="F83" s="122">
        <f t="shared" si="47"/>
        <v>1.7695660665692223E-3</v>
      </c>
      <c r="G83" s="122">
        <f t="shared" si="47"/>
        <v>1.3154963200366077E-3</v>
      </c>
      <c r="H83" s="122">
        <f>H81/H$15</f>
        <v>3.5974526108605789E-5</v>
      </c>
      <c r="I83" s="122">
        <f t="shared" si="47"/>
        <v>3.297346382354216E-3</v>
      </c>
      <c r="J83" s="122">
        <f t="shared" si="47"/>
        <v>3.8889320992921547E-3</v>
      </c>
      <c r="K83" s="116"/>
      <c r="L83" s="116"/>
      <c r="M83" s="116"/>
      <c r="N83" s="116"/>
      <c r="O83" s="116"/>
      <c r="P83" s="116"/>
      <c r="Q83" s="116"/>
      <c r="R83" s="116"/>
      <c r="S83" s="116"/>
      <c r="T83" s="116"/>
    </row>
    <row r="84" spans="1:20" ht="14.25" customHeight="1">
      <c r="A84" s="113">
        <f t="shared" si="1"/>
        <v>84</v>
      </c>
      <c r="B84" s="116" t="s">
        <v>159</v>
      </c>
      <c r="C84" s="121">
        <f t="shared" ref="C84:J84" si="48">C81/C$16</f>
        <v>76.925973234210872</v>
      </c>
      <c r="D84" s="121">
        <f t="shared" si="48"/>
        <v>59.445263706132366</v>
      </c>
      <c r="E84" s="121">
        <f t="shared" si="48"/>
        <v>75.850961214028288</v>
      </c>
      <c r="F84" s="121">
        <f t="shared" si="48"/>
        <v>1458.1918509006221</v>
      </c>
      <c r="G84" s="121">
        <f t="shared" si="48"/>
        <v>8140.238737025923</v>
      </c>
      <c r="H84" s="121">
        <f>H81/H$16</f>
        <v>17049.340282007506</v>
      </c>
      <c r="I84" s="121">
        <f t="shared" si="48"/>
        <v>96.259361476665958</v>
      </c>
      <c r="J84" s="121">
        <f t="shared" si="48"/>
        <v>16.633058007047797</v>
      </c>
      <c r="K84" s="116"/>
      <c r="L84" s="116"/>
      <c r="M84" s="116"/>
      <c r="N84" s="116"/>
      <c r="O84" s="116"/>
      <c r="P84" s="116"/>
      <c r="Q84" s="116"/>
      <c r="R84" s="116"/>
      <c r="S84" s="116"/>
      <c r="T84" s="116"/>
    </row>
    <row r="85" spans="1:20" ht="14.25" customHeight="1">
      <c r="A85" s="113">
        <f t="shared" ref="A85:A148" si="49">+A84+1</f>
        <v>85</v>
      </c>
      <c r="B85" s="116"/>
      <c r="C85" s="41"/>
      <c r="D85" s="41"/>
      <c r="E85" s="41"/>
      <c r="F85" s="41"/>
      <c r="G85" s="41"/>
      <c r="H85" s="41"/>
      <c r="I85" s="41"/>
      <c r="J85" s="41"/>
      <c r="K85" s="116"/>
      <c r="L85" s="116"/>
      <c r="M85" s="116"/>
      <c r="N85" s="116"/>
      <c r="O85" s="116"/>
      <c r="P85" s="116"/>
      <c r="Q85" s="116"/>
      <c r="R85" s="116"/>
      <c r="S85" s="116"/>
      <c r="T85" s="116"/>
    </row>
    <row r="86" spans="1:20" ht="14.25" customHeight="1">
      <c r="A86" s="113">
        <f t="shared" si="49"/>
        <v>86</v>
      </c>
      <c r="B86" s="120" t="s">
        <v>170</v>
      </c>
      <c r="C86" s="135">
        <f t="shared" ref="C86:J86" si="50">+C87/$C87</f>
        <v>1</v>
      </c>
      <c r="D86" s="135">
        <f t="shared" si="50"/>
        <v>0.67313653769305593</v>
      </c>
      <c r="E86" s="135">
        <f t="shared" si="50"/>
        <v>0.15927184486646626</v>
      </c>
      <c r="F86" s="135">
        <f t="shared" si="50"/>
        <v>8.0510560023894215E-2</v>
      </c>
      <c r="G86" s="135">
        <f t="shared" si="50"/>
        <v>1.5725475265970255E-2</v>
      </c>
      <c r="H86" s="135">
        <f>+H87/$C87</f>
        <v>9.5485840562842851E-3</v>
      </c>
      <c r="I86" s="135">
        <f t="shared" si="50"/>
        <v>5.4919532550607539E-2</v>
      </c>
      <c r="J86" s="135">
        <f t="shared" si="50"/>
        <v>6.8874655437217193E-3</v>
      </c>
      <c r="K86" s="116"/>
      <c r="L86" s="116"/>
      <c r="M86" s="116"/>
      <c r="N86" s="116"/>
      <c r="O86" s="116"/>
      <c r="P86" s="116"/>
      <c r="Q86" s="116"/>
      <c r="R86" s="116"/>
      <c r="S86" s="116"/>
      <c r="T86" s="116"/>
    </row>
    <row r="87" spans="1:20" ht="14.25" customHeight="1">
      <c r="A87" s="113">
        <f t="shared" si="49"/>
        <v>87</v>
      </c>
      <c r="B87" s="116" t="s">
        <v>157</v>
      </c>
      <c r="C87" s="41">
        <v>2701225.2309260406</v>
      </c>
      <c r="D87" s="41">
        <v>1818293.3994746804</v>
      </c>
      <c r="E87" s="41">
        <v>430229.12592943682</v>
      </c>
      <c r="F87" s="41">
        <v>217477.15609252849</v>
      </c>
      <c r="G87" s="41">
        <v>42478.050556742244</v>
      </c>
      <c r="H87" s="41">
        <v>25792.876172453227</v>
      </c>
      <c r="I87" s="41">
        <v>148350.02699636505</v>
      </c>
      <c r="J87" s="41">
        <v>18604.59570383485</v>
      </c>
      <c r="K87" s="116"/>
      <c r="L87" s="116"/>
      <c r="M87" s="116"/>
      <c r="N87" s="116"/>
      <c r="O87" s="116"/>
      <c r="P87" s="116"/>
      <c r="Q87" s="116"/>
      <c r="R87" s="116"/>
      <c r="S87" s="116"/>
      <c r="T87" s="116"/>
    </row>
    <row r="88" spans="1:20" ht="14.25" customHeight="1">
      <c r="A88" s="113">
        <f t="shared" si="49"/>
        <v>88</v>
      </c>
      <c r="B88" s="116" t="s">
        <v>153</v>
      </c>
      <c r="C88" s="121">
        <f t="shared" ref="C88:J88" si="51">C87/C$14</f>
        <v>0.14139500726517412</v>
      </c>
      <c r="D88" s="121">
        <f t="shared" si="51"/>
        <v>0.13950367933113514</v>
      </c>
      <c r="E88" s="121">
        <f t="shared" si="51"/>
        <v>0.17026616740987799</v>
      </c>
      <c r="F88" s="121">
        <f t="shared" si="51"/>
        <v>9.3614311263111011E-2</v>
      </c>
      <c r="G88" s="121">
        <f t="shared" si="51"/>
        <v>5.2432792798472481E-2</v>
      </c>
      <c r="H88" s="121">
        <f>H87/H$14</f>
        <v>0.70403090327691964</v>
      </c>
      <c r="I88" s="121">
        <f t="shared" si="51"/>
        <v>0.44053227425767816</v>
      </c>
      <c r="J88" s="121">
        <f t="shared" si="51"/>
        <v>0.50782278916461543</v>
      </c>
      <c r="K88" s="116"/>
      <c r="L88" s="116"/>
      <c r="M88" s="116"/>
      <c r="N88" s="116"/>
      <c r="O88" s="116"/>
      <c r="P88" s="116"/>
      <c r="Q88" s="116"/>
      <c r="R88" s="116"/>
      <c r="S88" s="116"/>
      <c r="T88" s="116"/>
    </row>
    <row r="89" spans="1:20" ht="14.25" customHeight="1">
      <c r="A89" s="113">
        <f t="shared" si="49"/>
        <v>89</v>
      </c>
      <c r="B89" s="116" t="s">
        <v>158</v>
      </c>
      <c r="C89" s="122">
        <f t="shared" ref="C89:J89" si="52">C87/C$15</f>
        <v>6.7549581065073428E-4</v>
      </c>
      <c r="D89" s="122">
        <f t="shared" si="52"/>
        <v>1.1351508025438744E-3</v>
      </c>
      <c r="E89" s="122">
        <f t="shared" si="52"/>
        <v>8.0058149381533831E-4</v>
      </c>
      <c r="F89" s="122">
        <f t="shared" si="52"/>
        <v>2.5267345892648245E-4</v>
      </c>
      <c r="G89" s="122">
        <f t="shared" si="52"/>
        <v>1.1853630567479887E-4</v>
      </c>
      <c r="H89" s="122">
        <f>H87/H$15</f>
        <v>5.4423601261637738E-5</v>
      </c>
      <c r="I89" s="122">
        <f t="shared" si="52"/>
        <v>9.6610311115600091E-4</v>
      </c>
      <c r="J89" s="122">
        <f t="shared" si="52"/>
        <v>1.4167491722125052E-3</v>
      </c>
      <c r="K89" s="116"/>
      <c r="L89" s="116"/>
      <c r="M89" s="116"/>
      <c r="N89" s="116"/>
      <c r="O89" s="116"/>
      <c r="P89" s="116"/>
      <c r="Q89" s="116"/>
      <c r="R89" s="116"/>
      <c r="S89" s="116"/>
      <c r="T89" s="116"/>
    </row>
    <row r="90" spans="1:20" ht="14.25" customHeight="1">
      <c r="A90" s="113">
        <f t="shared" si="49"/>
        <v>90</v>
      </c>
      <c r="B90" s="116" t="s">
        <v>159</v>
      </c>
      <c r="C90" s="121">
        <f t="shared" ref="C90:J90" si="53">C87/C$16</f>
        <v>20.405469589429327</v>
      </c>
      <c r="D90" s="121">
        <f t="shared" si="53"/>
        <v>17.433807174632229</v>
      </c>
      <c r="E90" s="121">
        <f t="shared" si="53"/>
        <v>23.072554979982748</v>
      </c>
      <c r="F90" s="121">
        <f t="shared" si="53"/>
        <v>208.21284138873759</v>
      </c>
      <c r="G90" s="121">
        <f t="shared" si="53"/>
        <v>733.49792964156063</v>
      </c>
      <c r="H90" s="121">
        <f>H87/H$16</f>
        <v>25792.876172453227</v>
      </c>
      <c r="I90" s="121">
        <f t="shared" si="53"/>
        <v>28.203427185620733</v>
      </c>
      <c r="J90" s="121">
        <f t="shared" si="53"/>
        <v>6.0594709707419971</v>
      </c>
      <c r="K90" s="116"/>
      <c r="L90" s="116"/>
      <c r="M90" s="116"/>
      <c r="N90" s="116"/>
      <c r="O90" s="116"/>
      <c r="P90" s="116"/>
      <c r="Q90" s="116"/>
      <c r="R90" s="116"/>
      <c r="S90" s="116"/>
      <c r="T90" s="116"/>
    </row>
    <row r="91" spans="1:20" ht="14.25" customHeight="1">
      <c r="A91" s="113">
        <f t="shared" si="49"/>
        <v>91</v>
      </c>
      <c r="B91" s="116"/>
      <c r="C91" s="41"/>
      <c r="D91" s="41"/>
      <c r="E91" s="41"/>
      <c r="F91" s="41"/>
      <c r="G91" s="41"/>
      <c r="H91" s="41"/>
      <c r="I91" s="41"/>
      <c r="J91" s="41"/>
      <c r="K91" s="116"/>
      <c r="L91" s="116"/>
      <c r="M91" s="116"/>
      <c r="N91" s="116"/>
      <c r="O91" s="116"/>
      <c r="P91" s="116"/>
      <c r="Q91" s="116"/>
      <c r="R91" s="116"/>
      <c r="S91" s="116"/>
      <c r="T91" s="116"/>
    </row>
    <row r="92" spans="1:20" ht="14.25" customHeight="1">
      <c r="A92" s="113">
        <f t="shared" si="49"/>
        <v>92</v>
      </c>
      <c r="B92" s="120" t="s">
        <v>171</v>
      </c>
      <c r="C92" s="135">
        <f t="shared" ref="C92:J92" si="54">+C93/$C93</f>
        <v>1</v>
      </c>
      <c r="D92" s="135">
        <f t="shared" si="54"/>
        <v>0.7161622534260379</v>
      </c>
      <c r="E92" s="135">
        <f t="shared" si="54"/>
        <v>0.18925108875077795</v>
      </c>
      <c r="F92" s="135">
        <f t="shared" si="54"/>
        <v>6.5637074737583734E-2</v>
      </c>
      <c r="G92" s="135">
        <f t="shared" si="54"/>
        <v>1.920265764695089E-2</v>
      </c>
      <c r="H92" s="135">
        <f>+H93/$C93</f>
        <v>1.6399145199470788E-3</v>
      </c>
      <c r="I92" s="135">
        <f t="shared" si="54"/>
        <v>4.8853918252000752E-3</v>
      </c>
      <c r="J92" s="135">
        <f t="shared" si="54"/>
        <v>3.221619093502456E-3</v>
      </c>
      <c r="K92" s="116"/>
      <c r="L92" s="116"/>
      <c r="M92" s="116"/>
      <c r="N92" s="116"/>
      <c r="O92" s="116"/>
      <c r="P92" s="116"/>
      <c r="Q92" s="116"/>
      <c r="R92" s="116"/>
      <c r="S92" s="116"/>
      <c r="T92" s="116"/>
    </row>
    <row r="93" spans="1:20" ht="14.25" customHeight="1">
      <c r="A93" s="113">
        <f t="shared" si="49"/>
        <v>93</v>
      </c>
      <c r="B93" s="116" t="s">
        <v>157</v>
      </c>
      <c r="C93" s="41">
        <v>5605983.5449545532</v>
      </c>
      <c r="D93" s="41">
        <v>4014793.8082239409</v>
      </c>
      <c r="E93" s="41">
        <v>1060938.489401595</v>
      </c>
      <c r="F93" s="41">
        <v>367960.36091784661</v>
      </c>
      <c r="G93" s="41">
        <v>107649.78278820241</v>
      </c>
      <c r="H93" s="41">
        <v>9193.3338139553689</v>
      </c>
      <c r="I93" s="41">
        <v>27387.426182727111</v>
      </c>
      <c r="J93" s="41">
        <v>18060.343626286172</v>
      </c>
      <c r="K93" s="116"/>
      <c r="L93" s="116"/>
      <c r="M93" s="116"/>
      <c r="N93" s="116"/>
      <c r="O93" s="116"/>
      <c r="P93" s="116"/>
      <c r="Q93" s="116"/>
      <c r="R93" s="116"/>
      <c r="S93" s="116"/>
      <c r="T93" s="116"/>
    </row>
    <row r="94" spans="1:20" ht="14.25" customHeight="1">
      <c r="A94" s="113">
        <f t="shared" si="49"/>
        <v>94</v>
      </c>
      <c r="B94" s="116" t="s">
        <v>153</v>
      </c>
      <c r="C94" s="121">
        <f t="shared" ref="C94:J94" si="55">C93/C$14</f>
        <v>0.29344390648815116</v>
      </c>
      <c r="D94" s="121">
        <f t="shared" si="55"/>
        <v>0.30802427604088028</v>
      </c>
      <c r="E94" s="121">
        <f t="shared" si="55"/>
        <v>0.41987378250551693</v>
      </c>
      <c r="F94" s="121">
        <f t="shared" si="55"/>
        <v>0.15839068515680935</v>
      </c>
      <c r="G94" s="121">
        <f t="shared" si="55"/>
        <v>0.13287753749891645</v>
      </c>
      <c r="H94" s="121">
        <f>H93/H$14</f>
        <v>0.25093716055124382</v>
      </c>
      <c r="I94" s="121">
        <f t="shared" si="55"/>
        <v>8.1328230177111327E-2</v>
      </c>
      <c r="J94" s="121">
        <f t="shared" si="55"/>
        <v>0.49296712594950792</v>
      </c>
      <c r="K94" s="116"/>
      <c r="L94" s="116"/>
      <c r="M94" s="116"/>
      <c r="N94" s="116"/>
      <c r="O94" s="116"/>
      <c r="P94" s="116"/>
      <c r="Q94" s="116"/>
      <c r="R94" s="116"/>
      <c r="S94" s="116"/>
      <c r="T94" s="116"/>
    </row>
    <row r="95" spans="1:20" ht="14.25" customHeight="1">
      <c r="A95" s="113">
        <f t="shared" si="49"/>
        <v>95</v>
      </c>
      <c r="B95" s="116" t="s">
        <v>158</v>
      </c>
      <c r="C95" s="122">
        <f t="shared" ref="C95:J95" si="56">C93/C$15</f>
        <v>1.4018891708247323E-3</v>
      </c>
      <c r="D95" s="122">
        <f t="shared" si="56"/>
        <v>2.5064142094836026E-3</v>
      </c>
      <c r="E95" s="122">
        <f t="shared" si="56"/>
        <v>1.9742218029902159E-3</v>
      </c>
      <c r="F95" s="122">
        <f t="shared" si="56"/>
        <v>4.2751072715606163E-4</v>
      </c>
      <c r="G95" s="122">
        <f t="shared" si="56"/>
        <v>3.004000275710085E-4</v>
      </c>
      <c r="H95" s="122">
        <f>H93/H$15</f>
        <v>1.9398159802364151E-5</v>
      </c>
      <c r="I95" s="122">
        <f t="shared" si="56"/>
        <v>1.7835573189572992E-4</v>
      </c>
      <c r="J95" s="122">
        <f t="shared" si="56"/>
        <v>1.3753041070997444E-3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</row>
    <row r="96" spans="1:20" ht="14.25" customHeight="1">
      <c r="A96" s="113">
        <f t="shared" si="49"/>
        <v>96</v>
      </c>
      <c r="B96" s="116" t="s">
        <v>159</v>
      </c>
      <c r="C96" s="121">
        <f t="shared" ref="C96:J96" si="57">C93/C$16</f>
        <v>42.348459297559188</v>
      </c>
      <c r="D96" s="121">
        <f t="shared" si="57"/>
        <v>38.493865246777652</v>
      </c>
      <c r="E96" s="121">
        <f t="shared" si="57"/>
        <v>56.896570110673878</v>
      </c>
      <c r="F96" s="121">
        <f t="shared" si="57"/>
        <v>352.28560848263891</v>
      </c>
      <c r="G96" s="121">
        <f t="shared" si="57"/>
        <v>1858.8633839501201</v>
      </c>
      <c r="H96" s="121">
        <f>H93/H$16</f>
        <v>9193.3338139553689</v>
      </c>
      <c r="I96" s="121">
        <f t="shared" si="57"/>
        <v>5.2067350157275873</v>
      </c>
      <c r="J96" s="121">
        <f t="shared" si="57"/>
        <v>5.8822094103635338</v>
      </c>
      <c r="K96" s="116"/>
      <c r="L96" s="116"/>
      <c r="M96" s="116"/>
      <c r="N96" s="116"/>
      <c r="O96" s="116"/>
      <c r="P96" s="116"/>
      <c r="Q96" s="116"/>
      <c r="R96" s="116"/>
      <c r="S96" s="116"/>
      <c r="T96" s="116"/>
    </row>
    <row r="97" spans="1:20" ht="14.25" customHeight="1">
      <c r="A97" s="113">
        <f t="shared" si="49"/>
        <v>97</v>
      </c>
      <c r="B97" s="116"/>
      <c r="C97" s="121"/>
      <c r="D97" s="121"/>
      <c r="E97" s="121"/>
      <c r="F97" s="121"/>
      <c r="G97" s="121"/>
      <c r="H97" s="121"/>
      <c r="I97" s="121"/>
      <c r="J97" s="121"/>
      <c r="K97" s="116"/>
      <c r="L97" s="116"/>
      <c r="M97" s="116"/>
      <c r="N97" s="116"/>
      <c r="O97" s="116"/>
      <c r="P97" s="116"/>
      <c r="Q97" s="116"/>
      <c r="R97" s="116"/>
      <c r="S97" s="116"/>
      <c r="T97" s="116"/>
    </row>
    <row r="98" spans="1:20" ht="14.25" customHeight="1">
      <c r="A98" s="113">
        <f t="shared" si="49"/>
        <v>98</v>
      </c>
      <c r="B98" s="120" t="s">
        <v>172</v>
      </c>
      <c r="C98" s="135">
        <f t="shared" ref="C98:J98" si="58">+C99/$C99</f>
        <v>1</v>
      </c>
      <c r="D98" s="135">
        <f t="shared" si="58"/>
        <v>0.82547989258483934</v>
      </c>
      <c r="E98" s="135">
        <f t="shared" si="58"/>
        <v>0.11615155720135867</v>
      </c>
      <c r="F98" s="135">
        <f t="shared" si="58"/>
        <v>1.3448271385004464E-2</v>
      </c>
      <c r="G98" s="135">
        <f t="shared" si="58"/>
        <v>4.850187581972764E-3</v>
      </c>
      <c r="H98" s="135">
        <f>+H99/$C99</f>
        <v>4.5711082768112353E-3</v>
      </c>
      <c r="I98" s="135">
        <f t="shared" si="58"/>
        <v>2.2494178362534371E-2</v>
      </c>
      <c r="J98" s="135">
        <f t="shared" si="58"/>
        <v>1.3004804607479324E-2</v>
      </c>
      <c r="K98" s="116"/>
      <c r="L98" s="116"/>
      <c r="M98" s="116"/>
      <c r="N98" s="116"/>
      <c r="O98" s="116"/>
      <c r="P98" s="116"/>
      <c r="Q98" s="116"/>
      <c r="R98" s="116"/>
      <c r="S98" s="116"/>
      <c r="T98" s="116"/>
    </row>
    <row r="99" spans="1:20" ht="14.25" customHeight="1">
      <c r="A99" s="113">
        <f t="shared" si="49"/>
        <v>99</v>
      </c>
      <c r="B99" s="116" t="s">
        <v>157</v>
      </c>
      <c r="C99" s="41">
        <v>8037924.6481181905</v>
      </c>
      <c r="D99" s="41">
        <v>6635145.1751336362</v>
      </c>
      <c r="E99" s="41">
        <v>933617.46454611071</v>
      </c>
      <c r="F99" s="41">
        <v>108096.19204010993</v>
      </c>
      <c r="G99" s="41">
        <v>38985.442313135645</v>
      </c>
      <c r="H99" s="41">
        <v>36742.223887398097</v>
      </c>
      <c r="I99" s="41">
        <v>180806.51069938191</v>
      </c>
      <c r="J99" s="41">
        <v>104531.63949841907</v>
      </c>
      <c r="K99" s="116"/>
      <c r="L99" s="116"/>
      <c r="M99" s="116"/>
      <c r="N99" s="116"/>
      <c r="O99" s="116"/>
      <c r="P99" s="116"/>
      <c r="Q99" s="116"/>
      <c r="R99" s="116"/>
      <c r="S99" s="116"/>
      <c r="T99" s="116"/>
    </row>
    <row r="100" spans="1:20" ht="14.25" customHeight="1">
      <c r="A100" s="113">
        <f t="shared" si="49"/>
        <v>100</v>
      </c>
      <c r="B100" s="116" t="s">
        <v>153</v>
      </c>
      <c r="C100" s="121">
        <f t="shared" ref="C100:J100" si="59">C99/C$14</f>
        <v>0.4207432986356226</v>
      </c>
      <c r="D100" s="121">
        <f t="shared" si="59"/>
        <v>0.50906369956289366</v>
      </c>
      <c r="E100" s="121">
        <f t="shared" si="59"/>
        <v>0.36948560182154189</v>
      </c>
      <c r="F100" s="121">
        <f t="shared" si="59"/>
        <v>4.6530636825572909E-2</v>
      </c>
      <c r="G100" s="121">
        <f t="shared" si="59"/>
        <v>4.8121690900831481E-2</v>
      </c>
      <c r="H100" s="121">
        <f>H99/H$14</f>
        <v>1.0028994400971203</v>
      </c>
      <c r="I100" s="121">
        <f t="shared" si="59"/>
        <v>0.53691330545525007</v>
      </c>
      <c r="J100" s="121">
        <f t="shared" si="59"/>
        <v>2.8532492493290498</v>
      </c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</row>
    <row r="101" spans="1:20" ht="14.25" customHeight="1">
      <c r="A101" s="113">
        <f t="shared" si="49"/>
        <v>101</v>
      </c>
      <c r="B101" s="116" t="s">
        <v>158</v>
      </c>
      <c r="C101" s="122">
        <f t="shared" ref="C101:J101" si="60">C99/C$15</f>
        <v>2.0100450580600908E-3</v>
      </c>
      <c r="D101" s="122">
        <f t="shared" si="60"/>
        <v>4.1422854929375457E-3</v>
      </c>
      <c r="E101" s="122">
        <f t="shared" si="60"/>
        <v>1.7372995442921345E-3</v>
      </c>
      <c r="F101" s="122">
        <f t="shared" si="60"/>
        <v>1.2559038029693193E-4</v>
      </c>
      <c r="G101" s="122">
        <f t="shared" si="60"/>
        <v>1.087900750229602E-4</v>
      </c>
      <c r="H101" s="122">
        <f>H99/H$15</f>
        <v>7.752699345911619E-5</v>
      </c>
      <c r="I101" s="122">
        <f t="shared" si="60"/>
        <v>1.1774701767207206E-3</v>
      </c>
      <c r="J101" s="122">
        <f t="shared" si="60"/>
        <v>7.9601360914752541E-3</v>
      </c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</row>
    <row r="102" spans="1:20" ht="14.25" customHeight="1">
      <c r="A102" s="113">
        <f t="shared" si="49"/>
        <v>102</v>
      </c>
      <c r="B102" s="116" t="s">
        <v>159</v>
      </c>
      <c r="C102" s="121">
        <f t="shared" ref="C102:J102" si="61">C99/C$16</f>
        <v>60.719715294926083</v>
      </c>
      <c r="D102" s="121">
        <f t="shared" si="61"/>
        <v>63.617808650898084</v>
      </c>
      <c r="E102" s="121">
        <f t="shared" si="61"/>
        <v>50.068530889155163</v>
      </c>
      <c r="F102" s="121">
        <f t="shared" si="61"/>
        <v>103.49139970543861</v>
      </c>
      <c r="G102" s="121">
        <f t="shared" si="61"/>
        <v>673.18864326523772</v>
      </c>
      <c r="H102" s="121">
        <f>H99/H$16</f>
        <v>36742.223887398097</v>
      </c>
      <c r="I102" s="121">
        <f t="shared" si="61"/>
        <v>34.373861349692376</v>
      </c>
      <c r="J102" s="121">
        <f t="shared" si="61"/>
        <v>34.045697372191633</v>
      </c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</row>
    <row r="103" spans="1:20" ht="14.25" customHeight="1">
      <c r="A103" s="113">
        <f t="shared" si="49"/>
        <v>103</v>
      </c>
      <c r="B103" s="116"/>
      <c r="C103" s="121"/>
      <c r="D103" s="121"/>
      <c r="E103" s="121"/>
      <c r="F103" s="121"/>
      <c r="G103" s="121"/>
      <c r="H103" s="121"/>
      <c r="I103" s="121"/>
      <c r="J103" s="121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</row>
    <row r="104" spans="1:20" ht="14.25" customHeight="1">
      <c r="A104" s="113">
        <f t="shared" si="49"/>
        <v>104</v>
      </c>
      <c r="B104" s="120" t="s">
        <v>173</v>
      </c>
      <c r="C104" s="135">
        <f t="shared" ref="C104:J104" si="62">+C105/$C105</f>
        <v>1</v>
      </c>
      <c r="D104" s="135">
        <f t="shared" si="62"/>
        <v>0.4307961784545164</v>
      </c>
      <c r="E104" s="135">
        <f t="shared" si="62"/>
        <v>0.13991071887620765</v>
      </c>
      <c r="F104" s="135">
        <f t="shared" si="62"/>
        <v>0.20983955372454696</v>
      </c>
      <c r="G104" s="135">
        <f t="shared" si="62"/>
        <v>8.1579560744905494E-2</v>
      </c>
      <c r="H104" s="135">
        <f>+H105/$C105</f>
        <v>9.6928971018594795E-2</v>
      </c>
      <c r="I104" s="135">
        <f t="shared" si="62"/>
        <v>3.74793325533039E-2</v>
      </c>
      <c r="J104" s="135">
        <f t="shared" si="62"/>
        <v>3.4656846279247826E-3</v>
      </c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</row>
    <row r="105" spans="1:20" ht="14.25" customHeight="1">
      <c r="A105" s="113">
        <f t="shared" si="49"/>
        <v>105</v>
      </c>
      <c r="B105" s="116" t="s">
        <v>157</v>
      </c>
      <c r="C105" s="41">
        <v>5022969.8629221627</v>
      </c>
      <c r="D105" s="41">
        <v>2163876.2214390738</v>
      </c>
      <c r="E105" s="41">
        <v>702767.32441496593</v>
      </c>
      <c r="F105" s="41">
        <v>1054017.7544074354</v>
      </c>
      <c r="G105" s="41">
        <v>409771.67505208822</v>
      </c>
      <c r="H105" s="41">
        <v>486871.3002704574</v>
      </c>
      <c r="I105" s="41">
        <v>188257.55789768306</v>
      </c>
      <c r="J105" s="41">
        <v>17408.029440458791</v>
      </c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</row>
    <row r="106" spans="1:20" ht="14.25" customHeight="1">
      <c r="A106" s="113">
        <f t="shared" si="49"/>
        <v>106</v>
      </c>
      <c r="B106" s="116" t="s">
        <v>153</v>
      </c>
      <c r="C106" s="121">
        <f t="shared" ref="C106:J106" si="63">C105/C$14</f>
        <v>0.26292619072610601</v>
      </c>
      <c r="D106" s="121">
        <f t="shared" si="63"/>
        <v>0.16601759352759971</v>
      </c>
      <c r="E106" s="121">
        <f t="shared" si="63"/>
        <v>0.27812505406399657</v>
      </c>
      <c r="F106" s="121">
        <f t="shared" si="63"/>
        <v>0.45370809472955415</v>
      </c>
      <c r="G106" s="121">
        <f t="shared" si="63"/>
        <v>0.5058017741183487</v>
      </c>
      <c r="H106" s="121">
        <f>H105/H$14</f>
        <v>13.289422979322453</v>
      </c>
      <c r="I106" s="121">
        <f t="shared" si="63"/>
        <v>0.55903953511848647</v>
      </c>
      <c r="J106" s="121">
        <f t="shared" si="63"/>
        <v>0.47516184737577222</v>
      </c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</row>
    <row r="107" spans="1:20" ht="14.25" customHeight="1">
      <c r="A107" s="113">
        <f t="shared" si="49"/>
        <v>107</v>
      </c>
      <c r="B107" s="116" t="s">
        <v>158</v>
      </c>
      <c r="C107" s="122">
        <f t="shared" ref="C107:J107" si="64">C105/C$15</f>
        <v>1.256094849323475E-3</v>
      </c>
      <c r="D107" s="122">
        <f t="shared" si="64"/>
        <v>1.3508963020389467E-3</v>
      </c>
      <c r="E107" s="122">
        <f t="shared" si="64"/>
        <v>1.3077276280848993E-3</v>
      </c>
      <c r="F107" s="122">
        <f t="shared" si="64"/>
        <v>1.224599017943476E-3</v>
      </c>
      <c r="G107" s="122">
        <f t="shared" si="64"/>
        <v>1.1434804538867677E-3</v>
      </c>
      <c r="H107" s="122">
        <f>H105/H$15</f>
        <v>1.027310383475324E-3</v>
      </c>
      <c r="I107" s="122">
        <f t="shared" si="64"/>
        <v>1.2259937936380625E-3</v>
      </c>
      <c r="J107" s="122">
        <f t="shared" si="64"/>
        <v>1.3256300589502906E-3</v>
      </c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</row>
    <row r="108" spans="1:20" ht="14.25" customHeight="1">
      <c r="A108" s="113">
        <f t="shared" si="49"/>
        <v>108</v>
      </c>
      <c r="B108" s="116" t="s">
        <v>159</v>
      </c>
      <c r="C108" s="121">
        <f t="shared" ref="C108:J108" si="65">C105/C$16</f>
        <v>37.944284546513074</v>
      </c>
      <c r="D108" s="121">
        <f t="shared" si="65"/>
        <v>20.747257183708385</v>
      </c>
      <c r="E108" s="121">
        <f t="shared" si="65"/>
        <v>37.688377549220334</v>
      </c>
      <c r="F108" s="121">
        <f t="shared" si="65"/>
        <v>1009.1176262484166</v>
      </c>
      <c r="G108" s="121">
        <f t="shared" si="65"/>
        <v>7075.8114211235661</v>
      </c>
      <c r="H108" s="121">
        <f>H105/H$16</f>
        <v>486871.3002704574</v>
      </c>
      <c r="I108" s="121">
        <f t="shared" si="65"/>
        <v>35.790410246707808</v>
      </c>
      <c r="J108" s="121">
        <f t="shared" si="65"/>
        <v>5.6697522876317841</v>
      </c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</row>
    <row r="109" spans="1:20" ht="14.25" customHeight="1">
      <c r="A109" s="113">
        <f t="shared" si="49"/>
        <v>109</v>
      </c>
      <c r="B109" s="116"/>
      <c r="C109" s="121"/>
      <c r="D109" s="121"/>
      <c r="E109" s="121"/>
      <c r="F109" s="121"/>
      <c r="G109" s="121"/>
      <c r="H109" s="121"/>
      <c r="I109" s="121"/>
      <c r="J109" s="121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</row>
    <row r="110" spans="1:20" ht="14.25" customHeight="1">
      <c r="A110" s="113">
        <f t="shared" si="49"/>
        <v>110</v>
      </c>
      <c r="B110" s="120" t="s">
        <v>174</v>
      </c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</row>
    <row r="111" spans="1:20" ht="14.25" customHeight="1">
      <c r="A111" s="113">
        <f t="shared" si="49"/>
        <v>111</v>
      </c>
      <c r="B111" s="116" t="s">
        <v>175</v>
      </c>
      <c r="C111" s="41">
        <f>C33</f>
        <v>83253116.009380013</v>
      </c>
      <c r="D111" s="41">
        <f t="shared" ref="D111:J111" si="66">D33</f>
        <v>36641447.132252112</v>
      </c>
      <c r="E111" s="41">
        <f t="shared" si="66"/>
        <v>11244651.555636641</v>
      </c>
      <c r="F111" s="41">
        <f t="shared" si="66"/>
        <v>17697469.310925722</v>
      </c>
      <c r="G111" s="41">
        <f t="shared" si="66"/>
        <v>6737131.4156911699</v>
      </c>
      <c r="H111" s="41">
        <f>H33</f>
        <v>7998826.8112869458</v>
      </c>
      <c r="I111" s="41">
        <f t="shared" si="66"/>
        <v>2789272.037294073</v>
      </c>
      <c r="J111" s="41">
        <f t="shared" si="66"/>
        <v>144317.74629337242</v>
      </c>
      <c r="K111" s="116"/>
      <c r="L111" s="103"/>
      <c r="M111" s="103"/>
      <c r="N111" s="103"/>
      <c r="O111" s="103"/>
      <c r="P111" s="103"/>
      <c r="Q111" s="103"/>
      <c r="R111" s="103"/>
      <c r="S111" s="103"/>
      <c r="T111" s="103"/>
    </row>
    <row r="112" spans="1:20" ht="14.25" customHeight="1">
      <c r="A112" s="113">
        <f t="shared" si="49"/>
        <v>112</v>
      </c>
      <c r="B112" s="116" t="s">
        <v>176</v>
      </c>
      <c r="C112" s="41">
        <f>C51</f>
        <v>21119297.394671656</v>
      </c>
      <c r="D112" s="41">
        <f t="shared" ref="D112:J112" si="67">D51</f>
        <v>9271996.7046586834</v>
      </c>
      <c r="E112" s="41">
        <f t="shared" si="67"/>
        <v>2853977.7745547844</v>
      </c>
      <c r="F112" s="41">
        <f t="shared" si="67"/>
        <v>4488128.5478860764</v>
      </c>
      <c r="G112" s="41">
        <f t="shared" si="67"/>
        <v>1713912.6945747791</v>
      </c>
      <c r="H112" s="41">
        <f>H51</f>
        <v>2041121.9281686791</v>
      </c>
      <c r="I112" s="41">
        <f t="shared" si="67"/>
        <v>711810.31727676047</v>
      </c>
      <c r="J112" s="41">
        <f t="shared" si="67"/>
        <v>38349.427551887718</v>
      </c>
      <c r="K112" s="116"/>
      <c r="L112" s="103"/>
      <c r="M112" s="103"/>
      <c r="N112" s="103"/>
      <c r="O112" s="103"/>
      <c r="P112" s="103"/>
      <c r="Q112" s="103"/>
      <c r="R112" s="103"/>
      <c r="S112" s="103"/>
      <c r="T112" s="103"/>
    </row>
    <row r="113" spans="1:20" ht="14.25" customHeight="1">
      <c r="A113" s="113">
        <f t="shared" si="49"/>
        <v>113</v>
      </c>
      <c r="B113" s="116" t="s">
        <v>177</v>
      </c>
      <c r="C113" s="41">
        <f>C69</f>
        <v>7252659.4260671046</v>
      </c>
      <c r="D113" s="41">
        <f t="shared" ref="D113:J113" si="68">D69</f>
        <v>3651766.4046003539</v>
      </c>
      <c r="E113" s="41">
        <f t="shared" si="68"/>
        <v>962424.9642630918</v>
      </c>
      <c r="F113" s="41">
        <f t="shared" si="68"/>
        <v>1313682.8595891418</v>
      </c>
      <c r="G113" s="41">
        <f t="shared" si="68"/>
        <v>502501.38752633089</v>
      </c>
      <c r="H113" s="41">
        <f>H69</f>
        <v>344471.56596225366</v>
      </c>
      <c r="I113" s="41">
        <f t="shared" si="68"/>
        <v>436664.4022824479</v>
      </c>
      <c r="J113" s="41">
        <f t="shared" si="68"/>
        <v>41147.841843484261</v>
      </c>
      <c r="K113" s="116"/>
      <c r="L113" s="103"/>
      <c r="M113" s="103"/>
      <c r="N113" s="103"/>
      <c r="O113" s="103"/>
      <c r="P113" s="103"/>
      <c r="Q113" s="103"/>
      <c r="R113" s="103"/>
      <c r="S113" s="103"/>
      <c r="T113" s="103"/>
    </row>
    <row r="114" spans="1:20" ht="14.25" customHeight="1">
      <c r="A114" s="113">
        <f t="shared" si="49"/>
        <v>114</v>
      </c>
      <c r="B114" s="103" t="s">
        <v>178</v>
      </c>
      <c r="C114" s="41">
        <f t="shared" ref="C114:J114" si="69">SUM(C111:C113)</f>
        <v>111625072.83011876</v>
      </c>
      <c r="D114" s="41">
        <f t="shared" si="69"/>
        <v>49565210.241511151</v>
      </c>
      <c r="E114" s="41">
        <f t="shared" si="69"/>
        <v>15061054.294454519</v>
      </c>
      <c r="F114" s="41">
        <f t="shared" si="69"/>
        <v>23499280.71840094</v>
      </c>
      <c r="G114" s="41">
        <f t="shared" si="69"/>
        <v>8953545.4977922812</v>
      </c>
      <c r="H114" s="41">
        <f>SUM(H111:H113)</f>
        <v>10384420.305417879</v>
      </c>
      <c r="I114" s="41">
        <f t="shared" si="69"/>
        <v>3937746.7568532815</v>
      </c>
      <c r="J114" s="41">
        <f t="shared" si="69"/>
        <v>223815.0156887444</v>
      </c>
      <c r="K114" s="116"/>
      <c r="L114" s="103"/>
      <c r="M114" s="103"/>
      <c r="N114" s="103"/>
      <c r="O114" s="103"/>
      <c r="P114" s="103"/>
      <c r="Q114" s="103"/>
      <c r="R114" s="103"/>
      <c r="S114" s="103"/>
      <c r="T114" s="103"/>
    </row>
    <row r="115" spans="1:20" ht="14.25" customHeight="1">
      <c r="A115" s="113">
        <f t="shared" si="49"/>
        <v>115</v>
      </c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</row>
    <row r="116" spans="1:20" ht="14.25" customHeight="1">
      <c r="A116" s="113">
        <f t="shared" si="49"/>
        <v>116</v>
      </c>
      <c r="B116" s="116" t="s">
        <v>179</v>
      </c>
      <c r="C116" s="41">
        <f>C39</f>
        <v>135834031.38372532</v>
      </c>
      <c r="D116" s="41">
        <f t="shared" ref="D116:J116" si="70">D39</f>
        <v>56226048.342787318</v>
      </c>
      <c r="E116" s="41">
        <f t="shared" si="70"/>
        <v>18326999.403570607</v>
      </c>
      <c r="F116" s="41">
        <f t="shared" si="70"/>
        <v>29197124.843103424</v>
      </c>
      <c r="G116" s="41">
        <f t="shared" si="70"/>
        <v>11792187.492283601</v>
      </c>
      <c r="H116" s="41">
        <f>H39</f>
        <v>14898329.816390386</v>
      </c>
      <c r="I116" s="41">
        <f t="shared" si="70"/>
        <v>5015612.3728325125</v>
      </c>
      <c r="J116" s="41">
        <f t="shared" si="70"/>
        <v>377729.11275745358</v>
      </c>
      <c r="K116" s="116"/>
      <c r="L116" s="103"/>
      <c r="M116" s="103"/>
      <c r="N116" s="103"/>
      <c r="O116" s="103"/>
      <c r="P116" s="103"/>
      <c r="Q116" s="103"/>
      <c r="R116" s="103"/>
      <c r="S116" s="103"/>
      <c r="T116" s="103"/>
    </row>
    <row r="117" spans="1:20" ht="14.25" customHeight="1">
      <c r="A117" s="113">
        <f t="shared" si="49"/>
        <v>117</v>
      </c>
      <c r="B117" s="116" t="s">
        <v>180</v>
      </c>
      <c r="C117" s="41">
        <f>C57</f>
        <v>34457803.194056772</v>
      </c>
      <c r="D117" s="41">
        <f t="shared" ref="D117:J117" si="71">D57</f>
        <v>14305334.72233724</v>
      </c>
      <c r="E117" s="41">
        <f t="shared" si="71"/>
        <v>4651972.226317998</v>
      </c>
      <c r="F117" s="41">
        <f t="shared" si="71"/>
        <v>7397271.7140960097</v>
      </c>
      <c r="G117" s="41">
        <f t="shared" si="71"/>
        <v>2981394.515009928</v>
      </c>
      <c r="H117" s="41">
        <f>H57</f>
        <v>3757522.5876166644</v>
      </c>
      <c r="I117" s="41">
        <f t="shared" si="71"/>
        <v>1268838.109995055</v>
      </c>
      <c r="J117" s="41">
        <f t="shared" si="71"/>
        <v>95469.318683877384</v>
      </c>
      <c r="K117" s="116"/>
      <c r="L117" s="103"/>
      <c r="M117" s="103"/>
      <c r="N117" s="103"/>
      <c r="O117" s="103"/>
      <c r="P117" s="103"/>
      <c r="Q117" s="103"/>
      <c r="R117" s="103"/>
      <c r="S117" s="103"/>
      <c r="T117" s="103"/>
    </row>
    <row r="118" spans="1:20" ht="14.25" customHeight="1">
      <c r="A118" s="113">
        <f t="shared" si="49"/>
        <v>118</v>
      </c>
      <c r="B118" s="116" t="s">
        <v>204</v>
      </c>
      <c r="C118" s="41">
        <f>C105</f>
        <v>5022969.8629221627</v>
      </c>
      <c r="D118" s="41">
        <f t="shared" ref="D118:J118" si="72">D105</f>
        <v>2163876.2214390738</v>
      </c>
      <c r="E118" s="41">
        <f t="shared" si="72"/>
        <v>702767.32441496593</v>
      </c>
      <c r="F118" s="41">
        <f t="shared" si="72"/>
        <v>1054017.7544074354</v>
      </c>
      <c r="G118" s="41">
        <f t="shared" si="72"/>
        <v>409771.67505208822</v>
      </c>
      <c r="H118" s="41">
        <f>H105</f>
        <v>486871.3002704574</v>
      </c>
      <c r="I118" s="41">
        <f t="shared" si="72"/>
        <v>188257.55789768306</v>
      </c>
      <c r="J118" s="41">
        <f t="shared" si="72"/>
        <v>17408.029440458791</v>
      </c>
      <c r="K118" s="116"/>
      <c r="L118" s="103"/>
      <c r="M118" s="103"/>
      <c r="N118" s="103"/>
      <c r="O118" s="103"/>
      <c r="P118" s="103"/>
      <c r="Q118" s="103"/>
      <c r="R118" s="103"/>
      <c r="S118" s="103"/>
      <c r="T118" s="103"/>
    </row>
    <row r="119" spans="1:20" ht="14.25" customHeight="1">
      <c r="A119" s="113">
        <f t="shared" si="49"/>
        <v>119</v>
      </c>
      <c r="B119" s="103" t="s">
        <v>181</v>
      </c>
      <c r="C119" s="41">
        <f>SUM(C116:C118)</f>
        <v>175314804.44070426</v>
      </c>
      <c r="D119" s="41">
        <f t="shared" ref="D119:J119" si="73">SUM(D116:D118)</f>
        <v>72695259.286563635</v>
      </c>
      <c r="E119" s="41">
        <f t="shared" si="73"/>
        <v>23681738.95430357</v>
      </c>
      <c r="F119" s="41">
        <f t="shared" si="73"/>
        <v>37648414.311606869</v>
      </c>
      <c r="G119" s="41">
        <f t="shared" si="73"/>
        <v>15183353.682345618</v>
      </c>
      <c r="H119" s="41">
        <f>SUM(H116:H118)</f>
        <v>19142723.704277508</v>
      </c>
      <c r="I119" s="41">
        <f t="shared" si="73"/>
        <v>6472708.0407252507</v>
      </c>
      <c r="J119" s="41">
        <f t="shared" si="73"/>
        <v>490606.46088178974</v>
      </c>
      <c r="K119" s="116"/>
      <c r="L119" s="103"/>
      <c r="M119" s="103"/>
      <c r="N119" s="103"/>
      <c r="O119" s="103"/>
      <c r="P119" s="103"/>
      <c r="Q119" s="103"/>
      <c r="R119" s="103"/>
      <c r="S119" s="103"/>
      <c r="T119" s="103"/>
    </row>
    <row r="120" spans="1:20" ht="14.25" customHeight="1">
      <c r="A120" s="113">
        <f t="shared" si="49"/>
        <v>120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</row>
    <row r="121" spans="1:20" ht="14.25" customHeight="1">
      <c r="A121" s="113">
        <f t="shared" si="49"/>
        <v>121</v>
      </c>
      <c r="B121" s="116" t="s">
        <v>182</v>
      </c>
      <c r="C121" s="41">
        <f>C87</f>
        <v>2701225.2309260406</v>
      </c>
      <c r="D121" s="41">
        <f t="shared" ref="D121:J121" si="74">D87</f>
        <v>1818293.3994746804</v>
      </c>
      <c r="E121" s="41">
        <f t="shared" si="74"/>
        <v>430229.12592943682</v>
      </c>
      <c r="F121" s="41">
        <f t="shared" si="74"/>
        <v>217477.15609252849</v>
      </c>
      <c r="G121" s="41">
        <f t="shared" si="74"/>
        <v>42478.050556742244</v>
      </c>
      <c r="H121" s="41">
        <f>H87</f>
        <v>25792.876172453227</v>
      </c>
      <c r="I121" s="41">
        <f t="shared" si="74"/>
        <v>148350.02699636505</v>
      </c>
      <c r="J121" s="41">
        <f t="shared" si="74"/>
        <v>18604.59570383485</v>
      </c>
      <c r="K121" s="116"/>
      <c r="L121" s="103"/>
      <c r="M121" s="103"/>
      <c r="N121" s="103"/>
      <c r="O121" s="103"/>
      <c r="P121" s="103"/>
      <c r="Q121" s="103"/>
      <c r="R121" s="103"/>
      <c r="S121" s="103"/>
      <c r="T121" s="103"/>
    </row>
    <row r="122" spans="1:20" ht="14.25" customHeight="1">
      <c r="A122" s="113">
        <f t="shared" si="49"/>
        <v>122</v>
      </c>
      <c r="B122" s="116" t="s">
        <v>183</v>
      </c>
      <c r="C122" s="41">
        <f>C93</f>
        <v>5605983.5449545532</v>
      </c>
      <c r="D122" s="41">
        <f t="shared" ref="D122:J122" si="75">D93</f>
        <v>4014793.8082239409</v>
      </c>
      <c r="E122" s="41">
        <f t="shared" si="75"/>
        <v>1060938.489401595</v>
      </c>
      <c r="F122" s="41">
        <f t="shared" si="75"/>
        <v>367960.36091784661</v>
      </c>
      <c r="G122" s="41">
        <f t="shared" si="75"/>
        <v>107649.78278820241</v>
      </c>
      <c r="H122" s="41">
        <f>H93</f>
        <v>9193.3338139553689</v>
      </c>
      <c r="I122" s="41">
        <f t="shared" si="75"/>
        <v>27387.426182727111</v>
      </c>
      <c r="J122" s="41">
        <f t="shared" si="75"/>
        <v>18060.343626286172</v>
      </c>
      <c r="K122" s="116"/>
      <c r="L122" s="103"/>
      <c r="M122" s="103"/>
      <c r="N122" s="103"/>
      <c r="O122" s="103"/>
      <c r="P122" s="103"/>
      <c r="Q122" s="103"/>
      <c r="R122" s="103"/>
      <c r="S122" s="103"/>
      <c r="T122" s="103"/>
    </row>
    <row r="123" spans="1:20" ht="14.25" customHeight="1">
      <c r="A123" s="113">
        <f t="shared" si="49"/>
        <v>123</v>
      </c>
      <c r="B123" s="116" t="s">
        <v>184</v>
      </c>
      <c r="C123" s="41">
        <f>C99</f>
        <v>8037924.6481181905</v>
      </c>
      <c r="D123" s="41">
        <f t="shared" ref="D123:J123" si="76">D99</f>
        <v>6635145.1751336362</v>
      </c>
      <c r="E123" s="41">
        <f t="shared" si="76"/>
        <v>933617.46454611071</v>
      </c>
      <c r="F123" s="41">
        <f t="shared" si="76"/>
        <v>108096.19204010993</v>
      </c>
      <c r="G123" s="41">
        <f t="shared" si="76"/>
        <v>38985.442313135645</v>
      </c>
      <c r="H123" s="41">
        <f>H99</f>
        <v>36742.223887398097</v>
      </c>
      <c r="I123" s="41">
        <f t="shared" si="76"/>
        <v>180806.51069938191</v>
      </c>
      <c r="J123" s="41">
        <f t="shared" si="76"/>
        <v>104531.63949841907</v>
      </c>
      <c r="K123" s="116"/>
      <c r="L123" s="103"/>
      <c r="M123" s="103"/>
      <c r="N123" s="103"/>
      <c r="O123" s="103"/>
      <c r="P123" s="103"/>
      <c r="Q123" s="103"/>
      <c r="R123" s="103"/>
      <c r="S123" s="103"/>
      <c r="T123" s="103"/>
    </row>
    <row r="124" spans="1:20" ht="14.25" customHeight="1">
      <c r="A124" s="113">
        <f t="shared" si="49"/>
        <v>124</v>
      </c>
      <c r="B124" s="103" t="s">
        <v>185</v>
      </c>
      <c r="C124" s="41">
        <f>SUM(C121:C123)</f>
        <v>16345133.423998784</v>
      </c>
      <c r="D124" s="41">
        <f t="shared" ref="D124:J124" si="77">SUM(D121:D123)</f>
        <v>12468232.382832257</v>
      </c>
      <c r="E124" s="41">
        <f t="shared" si="77"/>
        <v>2424785.0798771428</v>
      </c>
      <c r="F124" s="41">
        <f t="shared" si="77"/>
        <v>693533.70905048505</v>
      </c>
      <c r="G124" s="41">
        <f t="shared" si="77"/>
        <v>189113.2756580803</v>
      </c>
      <c r="H124" s="41">
        <f>SUM(H121:H123)</f>
        <v>71728.433873806702</v>
      </c>
      <c r="I124" s="41">
        <f t="shared" si="77"/>
        <v>356543.96387847408</v>
      </c>
      <c r="J124" s="41">
        <f t="shared" si="77"/>
        <v>141196.57882854011</v>
      </c>
      <c r="K124" s="116"/>
      <c r="L124" s="103"/>
      <c r="M124" s="103"/>
      <c r="N124" s="103"/>
      <c r="O124" s="103"/>
      <c r="P124" s="103"/>
      <c r="Q124" s="103"/>
      <c r="R124" s="103"/>
      <c r="S124" s="103"/>
      <c r="T124" s="103"/>
    </row>
    <row r="125" spans="1:20" ht="14.25" customHeight="1">
      <c r="A125" s="113">
        <f t="shared" si="49"/>
        <v>125</v>
      </c>
      <c r="B125" s="103"/>
      <c r="C125" s="41"/>
      <c r="D125" s="41"/>
      <c r="E125" s="41"/>
      <c r="F125" s="41"/>
      <c r="G125" s="41"/>
      <c r="H125" s="41"/>
      <c r="I125" s="41"/>
      <c r="J125" s="41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</row>
    <row r="126" spans="1:20" ht="14.25" customHeight="1">
      <c r="A126" s="113">
        <f t="shared" si="49"/>
        <v>126</v>
      </c>
      <c r="B126" s="116" t="s">
        <v>186</v>
      </c>
      <c r="C126" s="41">
        <f>C75</f>
        <v>26693179.467836846</v>
      </c>
      <c r="D126" s="41">
        <f t="shared" ref="D126:J126" si="78">D75</f>
        <v>15490895.328102492</v>
      </c>
      <c r="E126" s="41">
        <f t="shared" si="78"/>
        <v>3939920.1200567605</v>
      </c>
      <c r="F126" s="41">
        <f t="shared" si="78"/>
        <v>3785564.7176817181</v>
      </c>
      <c r="G126" s="41">
        <f t="shared" si="78"/>
        <v>1433165.8522550378</v>
      </c>
      <c r="H126" s="41">
        <f>H75</f>
        <v>129128.24392655186</v>
      </c>
      <c r="I126" s="41">
        <f t="shared" si="78"/>
        <v>1237767.2461859258</v>
      </c>
      <c r="J126" s="41">
        <f t="shared" si="78"/>
        <v>676737.95962835674</v>
      </c>
      <c r="K126" s="116"/>
      <c r="L126" s="103"/>
      <c r="M126" s="103"/>
      <c r="N126" s="103"/>
      <c r="O126" s="103"/>
      <c r="P126" s="103"/>
      <c r="Q126" s="103"/>
      <c r="R126" s="103"/>
      <c r="S126" s="103"/>
      <c r="T126" s="103"/>
    </row>
    <row r="127" spans="1:20" ht="14.25" customHeight="1">
      <c r="A127" s="113">
        <f t="shared" si="49"/>
        <v>127</v>
      </c>
      <c r="B127" s="116" t="s">
        <v>187</v>
      </c>
      <c r="C127" s="41">
        <f>C81</f>
        <v>10183268.701712981</v>
      </c>
      <c r="D127" s="41">
        <f t="shared" ref="D127:J127" si="79">D81</f>
        <v>6199961.347752627</v>
      </c>
      <c r="E127" s="41">
        <f t="shared" si="79"/>
        <v>1414377.0714743533</v>
      </c>
      <c r="F127" s="41">
        <f t="shared" si="79"/>
        <v>1523073.28719986</v>
      </c>
      <c r="G127" s="41">
        <f t="shared" si="79"/>
        <v>471414.38120256492</v>
      </c>
      <c r="H127" s="41">
        <f>H81</f>
        <v>17049.340282007506</v>
      </c>
      <c r="I127" s="41">
        <f t="shared" si="79"/>
        <v>506324.2413672629</v>
      </c>
      <c r="J127" s="41">
        <f t="shared" si="79"/>
        <v>51069.032434305758</v>
      </c>
      <c r="K127" s="116"/>
      <c r="L127" s="103"/>
      <c r="M127" s="103"/>
      <c r="N127" s="103"/>
      <c r="O127" s="103"/>
      <c r="P127" s="103"/>
      <c r="Q127" s="103"/>
      <c r="R127" s="103"/>
      <c r="S127" s="103"/>
      <c r="T127" s="103"/>
    </row>
    <row r="128" spans="1:20" ht="14.25" customHeight="1">
      <c r="A128" s="113">
        <f t="shared" si="49"/>
        <v>128</v>
      </c>
      <c r="B128" s="103" t="s">
        <v>188</v>
      </c>
      <c r="C128" s="136">
        <f>SUM(C126:C127)</f>
        <v>36876448.169549823</v>
      </c>
      <c r="D128" s="136">
        <f t="shared" ref="D128:J128" si="80">SUM(D126:D127)</f>
        <v>21690856.675855119</v>
      </c>
      <c r="E128" s="136">
        <f t="shared" si="80"/>
        <v>5354297.1915311143</v>
      </c>
      <c r="F128" s="136">
        <f t="shared" si="80"/>
        <v>5308638.0048815776</v>
      </c>
      <c r="G128" s="136">
        <f t="shared" si="80"/>
        <v>1904580.2334576026</v>
      </c>
      <c r="H128" s="136">
        <f>SUM(H126:H127)</f>
        <v>146177.58420855936</v>
      </c>
      <c r="I128" s="136">
        <f t="shared" si="80"/>
        <v>1744091.4875531886</v>
      </c>
      <c r="J128" s="136">
        <f t="shared" si="80"/>
        <v>727806.9920626625</v>
      </c>
      <c r="K128" s="116"/>
      <c r="L128" s="103"/>
      <c r="M128" s="103"/>
      <c r="N128" s="103"/>
      <c r="O128" s="103"/>
      <c r="P128" s="103"/>
      <c r="Q128" s="103"/>
      <c r="R128" s="103"/>
      <c r="S128" s="103"/>
      <c r="T128" s="103"/>
    </row>
    <row r="129" spans="1:20" ht="14.25" customHeight="1">
      <c r="A129" s="113">
        <f t="shared" si="49"/>
        <v>129</v>
      </c>
      <c r="B129" s="103"/>
      <c r="C129" s="137"/>
      <c r="D129" s="137"/>
      <c r="E129" s="137"/>
      <c r="F129" s="137"/>
      <c r="G129" s="137"/>
      <c r="H129" s="137"/>
      <c r="I129" s="137"/>
      <c r="J129" s="137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</row>
    <row r="130" spans="1:20" ht="14.25" customHeight="1">
      <c r="A130" s="113">
        <f t="shared" si="49"/>
        <v>130</v>
      </c>
      <c r="B130" s="103" t="s">
        <v>189</v>
      </c>
      <c r="C130" s="41">
        <f>C114+C119+C124+C128</f>
        <v>340161458.8643716</v>
      </c>
      <c r="D130" s="41">
        <f t="shared" ref="D130:J130" si="81">D114+D119+D124+D128</f>
        <v>156419558.58676216</v>
      </c>
      <c r="E130" s="41">
        <f t="shared" si="81"/>
        <v>46521875.520166352</v>
      </c>
      <c r="F130" s="41">
        <f t="shared" si="81"/>
        <v>67149866.743939877</v>
      </c>
      <c r="G130" s="41">
        <f t="shared" si="81"/>
        <v>26230592.68925358</v>
      </c>
      <c r="H130" s="41">
        <f>H114+H119+H124+H128</f>
        <v>29745050.027777754</v>
      </c>
      <c r="I130" s="41">
        <f t="shared" si="81"/>
        <v>12511090.249010194</v>
      </c>
      <c r="J130" s="41">
        <f t="shared" si="81"/>
        <v>1583425.0474617367</v>
      </c>
      <c r="K130" s="116"/>
      <c r="L130" s="103"/>
      <c r="M130" s="103"/>
      <c r="N130" s="103"/>
      <c r="O130" s="103"/>
      <c r="P130" s="103"/>
      <c r="Q130" s="103"/>
      <c r="R130" s="103"/>
      <c r="S130" s="103"/>
      <c r="T130" s="103"/>
    </row>
    <row r="131" spans="1:20" ht="13.5" customHeight="1">
      <c r="A131" s="113">
        <f t="shared" si="49"/>
        <v>131</v>
      </c>
      <c r="B131" s="103" t="s">
        <v>190</v>
      </c>
      <c r="C131" s="41">
        <f>C21</f>
        <v>340161458.8643716</v>
      </c>
      <c r="D131" s="41">
        <f t="shared" ref="D131:J131" si="82">D21</f>
        <v>156419558.58676216</v>
      </c>
      <c r="E131" s="41">
        <f t="shared" si="82"/>
        <v>46521875.520166345</v>
      </c>
      <c r="F131" s="41">
        <f t="shared" si="82"/>
        <v>67149866.743939877</v>
      </c>
      <c r="G131" s="41">
        <f t="shared" si="82"/>
        <v>26230592.68925358</v>
      </c>
      <c r="H131" s="41">
        <f>H21</f>
        <v>29745050.027777754</v>
      </c>
      <c r="I131" s="41">
        <f t="shared" si="82"/>
        <v>12511090.249010196</v>
      </c>
      <c r="J131" s="41">
        <f t="shared" si="82"/>
        <v>1583425.0474617365</v>
      </c>
      <c r="K131" s="116"/>
      <c r="L131" s="103"/>
      <c r="M131" s="103"/>
      <c r="N131" s="103"/>
      <c r="O131" s="103"/>
      <c r="P131" s="103"/>
      <c r="Q131" s="103"/>
      <c r="R131" s="103"/>
      <c r="S131" s="103"/>
      <c r="T131" s="103"/>
    </row>
    <row r="132" spans="1:20" ht="13.5" customHeight="1">
      <c r="A132" s="113">
        <f t="shared" si="49"/>
        <v>132</v>
      </c>
      <c r="B132" s="125" t="s">
        <v>87</v>
      </c>
      <c r="C132" s="41">
        <f>C130-C131</f>
        <v>0</v>
      </c>
      <c r="D132" s="41">
        <f t="shared" ref="D132:J132" si="83">D130-D131</f>
        <v>0</v>
      </c>
      <c r="E132" s="41">
        <f t="shared" si="83"/>
        <v>0</v>
      </c>
      <c r="F132" s="41">
        <f t="shared" si="83"/>
        <v>0</v>
      </c>
      <c r="G132" s="41">
        <f t="shared" si="83"/>
        <v>0</v>
      </c>
      <c r="H132" s="41">
        <f>H130-H131</f>
        <v>0</v>
      </c>
      <c r="I132" s="41">
        <f t="shared" si="83"/>
        <v>0</v>
      </c>
      <c r="J132" s="41">
        <f t="shared" si="83"/>
        <v>0</v>
      </c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</row>
    <row r="133" spans="1:20" ht="13.5" customHeight="1">
      <c r="A133" s="113">
        <f t="shared" si="49"/>
        <v>133</v>
      </c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</row>
    <row r="134" spans="1:20" ht="13.5" customHeight="1">
      <c r="A134" s="113">
        <f t="shared" si="49"/>
        <v>134</v>
      </c>
      <c r="B134" s="114" t="s">
        <v>152</v>
      </c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</row>
    <row r="135" spans="1:20" ht="13.5" customHeight="1">
      <c r="A135" s="113">
        <f t="shared" si="49"/>
        <v>135</v>
      </c>
      <c r="B135" s="116" t="s">
        <v>153</v>
      </c>
      <c r="C135" s="41">
        <f>C14</f>
        <v>19104106.171585862</v>
      </c>
      <c r="D135" s="41">
        <f t="shared" ref="D135:J135" si="84">D14</f>
        <v>13034017.512603801</v>
      </c>
      <c r="E135" s="41">
        <f t="shared" si="84"/>
        <v>2526803.3718862995</v>
      </c>
      <c r="F135" s="41">
        <f t="shared" si="84"/>
        <v>2323118.6894201506</v>
      </c>
      <c r="G135" s="41">
        <f t="shared" si="84"/>
        <v>810142.81882729987</v>
      </c>
      <c r="H135" s="41">
        <f>H14</f>
        <v>36636</v>
      </c>
      <c r="I135" s="41">
        <f t="shared" si="84"/>
        <v>336751.77884831082</v>
      </c>
      <c r="J135" s="41">
        <f t="shared" si="84"/>
        <v>36636</v>
      </c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</row>
    <row r="136" spans="1:20" ht="13.5" customHeight="1">
      <c r="A136" s="113">
        <f t="shared" si="49"/>
        <v>136</v>
      </c>
      <c r="B136" s="116" t="s">
        <v>154</v>
      </c>
      <c r="C136" s="41">
        <f t="shared" ref="C136:J138" si="85">C15</f>
        <v>3998877844</v>
      </c>
      <c r="D136" s="41">
        <f t="shared" si="85"/>
        <v>1601807791</v>
      </c>
      <c r="E136" s="41">
        <f t="shared" si="85"/>
        <v>537395792</v>
      </c>
      <c r="F136" s="41">
        <f t="shared" si="85"/>
        <v>860704392.99999988</v>
      </c>
      <c r="G136" s="41">
        <f t="shared" si="85"/>
        <v>358354770</v>
      </c>
      <c r="H136" s="41">
        <f>H15</f>
        <v>473928141</v>
      </c>
      <c r="I136" s="41">
        <f t="shared" si="85"/>
        <v>153555066</v>
      </c>
      <c r="J136" s="41">
        <f t="shared" si="85"/>
        <v>13131891.000000002</v>
      </c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</row>
    <row r="137" spans="1:20" ht="13.5" customHeight="1">
      <c r="A137" s="113">
        <f t="shared" si="49"/>
        <v>137</v>
      </c>
      <c r="B137" s="116" t="s">
        <v>155</v>
      </c>
      <c r="C137" s="41">
        <f t="shared" si="85"/>
        <v>132377.50883838322</v>
      </c>
      <c r="D137" s="41">
        <f t="shared" si="85"/>
        <v>104296.97777777778</v>
      </c>
      <c r="E137" s="41">
        <f t="shared" si="85"/>
        <v>18646.79166666606</v>
      </c>
      <c r="F137" s="41">
        <f t="shared" si="85"/>
        <v>1044.4944444444434</v>
      </c>
      <c r="G137" s="41">
        <f t="shared" si="85"/>
        <v>57.91161616161623</v>
      </c>
      <c r="H137" s="41">
        <f>H16</f>
        <v>1</v>
      </c>
      <c r="I137" s="41">
        <f t="shared" si="85"/>
        <v>5260</v>
      </c>
      <c r="J137" s="41">
        <f t="shared" si="85"/>
        <v>3070.3333333333339</v>
      </c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</row>
    <row r="138" spans="1:20" ht="13.5" customHeight="1">
      <c r="A138" s="113">
        <f t="shared" si="49"/>
        <v>138</v>
      </c>
      <c r="B138" s="117" t="s">
        <v>191</v>
      </c>
      <c r="C138" s="118">
        <f t="shared" si="85"/>
        <v>0</v>
      </c>
      <c r="D138" s="118">
        <f t="shared" si="85"/>
        <v>0</v>
      </c>
      <c r="E138" s="118">
        <f t="shared" si="85"/>
        <v>0</v>
      </c>
      <c r="F138" s="118">
        <f t="shared" si="85"/>
        <v>0</v>
      </c>
      <c r="G138" s="118">
        <f t="shared" si="85"/>
        <v>0</v>
      </c>
      <c r="H138" s="118">
        <f>H17</f>
        <v>0</v>
      </c>
      <c r="I138" s="118">
        <f t="shared" si="85"/>
        <v>0</v>
      </c>
      <c r="J138" s="118">
        <f t="shared" si="85"/>
        <v>0</v>
      </c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</row>
    <row r="139" spans="1:20" ht="13.5" customHeight="1">
      <c r="A139" s="113">
        <f t="shared" si="49"/>
        <v>139</v>
      </c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</row>
    <row r="140" spans="1:20" ht="13.5" customHeight="1">
      <c r="A140" s="113">
        <f t="shared" si="49"/>
        <v>140</v>
      </c>
      <c r="B140" s="120" t="s">
        <v>192</v>
      </c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</row>
    <row r="141" spans="1:20" ht="13.5" customHeight="1">
      <c r="A141" s="113">
        <f t="shared" si="49"/>
        <v>141</v>
      </c>
      <c r="B141" s="116" t="s">
        <v>193</v>
      </c>
      <c r="C141" s="126">
        <f>C114/C135</f>
        <v>5.8429885087291993</v>
      </c>
      <c r="D141" s="126">
        <f t="shared" ref="D141:J141" si="86">D114/D135</f>
        <v>3.8027576833913219</v>
      </c>
      <c r="E141" s="126">
        <f t="shared" si="86"/>
        <v>5.9605169369436126</v>
      </c>
      <c r="F141" s="126">
        <f t="shared" si="86"/>
        <v>10.115402551501298</v>
      </c>
      <c r="G141" s="126">
        <f t="shared" si="86"/>
        <v>11.051811223547894</v>
      </c>
      <c r="H141" s="126">
        <f>H114/H135</f>
        <v>283.44852891740032</v>
      </c>
      <c r="I141" s="126">
        <f t="shared" si="86"/>
        <v>11.693321325043488</v>
      </c>
      <c r="J141" s="126">
        <f t="shared" si="86"/>
        <v>6.1091553578104705</v>
      </c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</row>
    <row r="142" spans="1:20" ht="13.5" customHeight="1">
      <c r="A142" s="113">
        <f t="shared" si="49"/>
        <v>142</v>
      </c>
      <c r="B142" s="116" t="s">
        <v>194</v>
      </c>
      <c r="C142" s="127">
        <f>C119/C136</f>
        <v>4.3841000220536934E-2</v>
      </c>
      <c r="D142" s="127">
        <f t="shared" ref="D142:J142" si="87">D119/D136</f>
        <v>4.5383259898605172E-2</v>
      </c>
      <c r="E142" s="127">
        <f t="shared" si="87"/>
        <v>4.4067592837242701E-2</v>
      </c>
      <c r="F142" s="127">
        <f t="shared" si="87"/>
        <v>4.3741399042222469E-2</v>
      </c>
      <c r="G142" s="127">
        <f t="shared" si="87"/>
        <v>4.2369615122872836E-2</v>
      </c>
      <c r="H142" s="127">
        <f>H119/H136</f>
        <v>4.0391616467184019E-2</v>
      </c>
      <c r="I142" s="127">
        <f t="shared" si="87"/>
        <v>4.2152357517955485E-2</v>
      </c>
      <c r="J142" s="127">
        <f t="shared" si="87"/>
        <v>3.7359924848735772E-2</v>
      </c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</row>
    <row r="143" spans="1:20" ht="13.5" customHeight="1">
      <c r="A143" s="113">
        <f t="shared" si="49"/>
        <v>143</v>
      </c>
      <c r="B143" s="116" t="s">
        <v>195</v>
      </c>
      <c r="C143" s="126">
        <f>C124/C137/12</f>
        <v>10.289470348492882</v>
      </c>
      <c r="D143" s="126">
        <f t="shared" ref="D143:J143" si="88">D124/D137/12</f>
        <v>9.962123422692331</v>
      </c>
      <c r="E143" s="126">
        <f t="shared" si="88"/>
        <v>10.836471331650984</v>
      </c>
      <c r="F143" s="126">
        <f t="shared" si="88"/>
        <v>55.332487464734591</v>
      </c>
      <c r="G143" s="126">
        <f t="shared" si="88"/>
        <v>272.12916307140989</v>
      </c>
      <c r="H143" s="126">
        <f>H124/H137/12</f>
        <v>5977.3694894838918</v>
      </c>
      <c r="I143" s="126">
        <f t="shared" si="88"/>
        <v>5.6486686292533923</v>
      </c>
      <c r="J143" s="126">
        <f t="shared" si="88"/>
        <v>3.8322814794414306</v>
      </c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</row>
    <row r="144" spans="1:20" ht="13.5" customHeight="1">
      <c r="A144" s="113">
        <f t="shared" si="49"/>
        <v>144</v>
      </c>
      <c r="B144" s="116" t="s">
        <v>196</v>
      </c>
      <c r="C144" s="126">
        <f>C128/C135</f>
        <v>1.9302891136774212</v>
      </c>
      <c r="D144" s="126">
        <f t="shared" ref="D144:J144" si="89">D128/D135</f>
        <v>1.6641727429689439</v>
      </c>
      <c r="E144" s="126">
        <f t="shared" si="89"/>
        <v>2.119000335009861</v>
      </c>
      <c r="F144" s="126">
        <f t="shared" si="89"/>
        <v>2.2851342159390966</v>
      </c>
      <c r="G144" s="126">
        <f t="shared" si="89"/>
        <v>2.3509191085770849</v>
      </c>
      <c r="H144" s="126">
        <f>H128/H135</f>
        <v>3.9899984771415919</v>
      </c>
      <c r="I144" s="126">
        <f t="shared" si="89"/>
        <v>5.179160429435508</v>
      </c>
      <c r="J144" s="126">
        <f t="shared" si="89"/>
        <v>19.86589671532543</v>
      </c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</row>
    <row r="145" spans="1:20" ht="13.5" customHeight="1">
      <c r="A145" s="113">
        <f t="shared" si="49"/>
        <v>145</v>
      </c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</row>
    <row r="146" spans="1:20" ht="13.5" customHeight="1">
      <c r="A146" s="113">
        <f t="shared" si="49"/>
        <v>146</v>
      </c>
      <c r="B146" s="103" t="s">
        <v>87</v>
      </c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</row>
    <row r="147" spans="1:20" ht="13.5" customHeight="1">
      <c r="A147" s="113">
        <f t="shared" si="49"/>
        <v>147</v>
      </c>
      <c r="B147" s="116" t="s">
        <v>197</v>
      </c>
      <c r="C147" s="129">
        <f>C141*C135</f>
        <v>111625072.83011876</v>
      </c>
      <c r="D147" s="129">
        <f t="shared" ref="D147:J148" si="90">D141*D135</f>
        <v>49565210.241511151</v>
      </c>
      <c r="E147" s="129">
        <f t="shared" si="90"/>
        <v>15061054.294454517</v>
      </c>
      <c r="F147" s="129">
        <f t="shared" si="90"/>
        <v>23499280.71840094</v>
      </c>
      <c r="G147" s="129">
        <f t="shared" si="90"/>
        <v>8953545.4977922812</v>
      </c>
      <c r="H147" s="129">
        <f>H141*H135</f>
        <v>10384420.305417879</v>
      </c>
      <c r="I147" s="129">
        <f t="shared" si="90"/>
        <v>3937746.7568532815</v>
      </c>
      <c r="J147" s="129">
        <f t="shared" si="90"/>
        <v>223815.0156887444</v>
      </c>
      <c r="K147" s="37"/>
      <c r="L147" s="103"/>
      <c r="M147" s="103"/>
      <c r="N147" s="103"/>
      <c r="O147" s="103"/>
      <c r="P147" s="103"/>
      <c r="Q147" s="103"/>
      <c r="R147" s="103"/>
      <c r="S147" s="103"/>
      <c r="T147" s="103"/>
    </row>
    <row r="148" spans="1:20" ht="13.5" customHeight="1">
      <c r="A148" s="113">
        <f t="shared" si="49"/>
        <v>148</v>
      </c>
      <c r="B148" s="116" t="s">
        <v>198</v>
      </c>
      <c r="C148" s="129">
        <f>C142*C136</f>
        <v>175314804.44070426</v>
      </c>
      <c r="D148" s="129">
        <f t="shared" si="90"/>
        <v>72695259.286563635</v>
      </c>
      <c r="E148" s="129">
        <f t="shared" si="90"/>
        <v>23681738.95430357</v>
      </c>
      <c r="F148" s="129">
        <f t="shared" si="90"/>
        <v>37648414.311606869</v>
      </c>
      <c r="G148" s="129">
        <f t="shared" si="90"/>
        <v>15183353.682345618</v>
      </c>
      <c r="H148" s="129">
        <f>H142*H136</f>
        <v>19142723.704277508</v>
      </c>
      <c r="I148" s="129">
        <f t="shared" si="90"/>
        <v>6472708.0407252507</v>
      </c>
      <c r="J148" s="129">
        <f t="shared" si="90"/>
        <v>490606.46088178974</v>
      </c>
      <c r="K148" s="37"/>
      <c r="L148" s="103"/>
      <c r="M148" s="103"/>
      <c r="N148" s="103"/>
      <c r="O148" s="103"/>
      <c r="P148" s="103"/>
      <c r="Q148" s="103"/>
      <c r="R148" s="103"/>
      <c r="S148" s="103"/>
      <c r="T148" s="103"/>
    </row>
    <row r="149" spans="1:20" ht="13.5" customHeight="1">
      <c r="A149" s="113">
        <f t="shared" ref="A149" si="91">+A148+1</f>
        <v>149</v>
      </c>
      <c r="B149" s="116" t="s">
        <v>199</v>
      </c>
      <c r="C149" s="129">
        <f>C143*C137*12</f>
        <v>16345133.423998782</v>
      </c>
      <c r="D149" s="129">
        <f t="shared" ref="D149:J149" si="92">D143*D137*12</f>
        <v>12468232.382832259</v>
      </c>
      <c r="E149" s="129">
        <f t="shared" si="92"/>
        <v>2424785.0798771428</v>
      </c>
      <c r="F149" s="129">
        <f t="shared" si="92"/>
        <v>693533.70905048505</v>
      </c>
      <c r="G149" s="129">
        <f t="shared" si="92"/>
        <v>189113.27565808033</v>
      </c>
      <c r="H149" s="129">
        <f>H143*H137*12</f>
        <v>71728.433873806702</v>
      </c>
      <c r="I149" s="129">
        <f t="shared" si="92"/>
        <v>356543.96387847414</v>
      </c>
      <c r="J149" s="129">
        <f t="shared" si="92"/>
        <v>141196.57882854011</v>
      </c>
      <c r="K149" s="37"/>
      <c r="L149" s="103"/>
      <c r="M149" s="103"/>
      <c r="N149" s="103"/>
      <c r="O149" s="103"/>
      <c r="P149" s="103"/>
      <c r="Q149" s="103"/>
      <c r="R149" s="103"/>
      <c r="S149" s="103"/>
      <c r="T149" s="103"/>
    </row>
    <row r="150" spans="1:20" ht="13.5" customHeight="1">
      <c r="A150" s="113">
        <f>+A149+1</f>
        <v>150</v>
      </c>
      <c r="B150" s="116" t="s">
        <v>200</v>
      </c>
      <c r="C150" s="129">
        <f>C144*C135</f>
        <v>36876448.169549823</v>
      </c>
      <c r="D150" s="129">
        <f t="shared" ref="D150:J150" si="93">D144*D135</f>
        <v>21690856.675855119</v>
      </c>
      <c r="E150" s="129">
        <f t="shared" si="93"/>
        <v>5354297.1915311152</v>
      </c>
      <c r="F150" s="129">
        <f t="shared" si="93"/>
        <v>5308638.0048815776</v>
      </c>
      <c r="G150" s="129">
        <f t="shared" si="93"/>
        <v>1904580.2334576026</v>
      </c>
      <c r="H150" s="129">
        <f>H144*H135</f>
        <v>146177.58420855936</v>
      </c>
      <c r="I150" s="129">
        <f t="shared" si="93"/>
        <v>1744091.4875531886</v>
      </c>
      <c r="J150" s="129">
        <f t="shared" si="93"/>
        <v>727806.9920626625</v>
      </c>
      <c r="K150" s="37"/>
      <c r="L150" s="103"/>
      <c r="M150" s="103"/>
      <c r="N150" s="103"/>
      <c r="O150" s="103"/>
      <c r="P150" s="103"/>
      <c r="Q150" s="103"/>
      <c r="R150" s="103"/>
      <c r="S150" s="103"/>
      <c r="T150" s="103"/>
    </row>
    <row r="151" spans="1:20" ht="13.5" customHeight="1">
      <c r="A151" s="113">
        <f>+A150+1</f>
        <v>151</v>
      </c>
      <c r="B151" s="116" t="s">
        <v>201</v>
      </c>
      <c r="C151" s="129">
        <f>SUM(C147:C150)</f>
        <v>340161458.8643716</v>
      </c>
      <c r="D151" s="129">
        <f t="shared" ref="D151:J151" si="94">SUM(D147:D150)</f>
        <v>156419558.58676216</v>
      </c>
      <c r="E151" s="129">
        <f t="shared" si="94"/>
        <v>46521875.520166345</v>
      </c>
      <c r="F151" s="129">
        <f t="shared" si="94"/>
        <v>67149866.743939877</v>
      </c>
      <c r="G151" s="129">
        <f t="shared" si="94"/>
        <v>26230592.68925358</v>
      </c>
      <c r="H151" s="129">
        <f>SUM(H147:H150)</f>
        <v>29745050.027777754</v>
      </c>
      <c r="I151" s="129">
        <f t="shared" si="94"/>
        <v>12511090.249010194</v>
      </c>
      <c r="J151" s="129">
        <f t="shared" si="94"/>
        <v>1583425.0474617367</v>
      </c>
      <c r="K151" s="37"/>
      <c r="L151" s="103"/>
      <c r="M151" s="103"/>
      <c r="N151" s="103"/>
      <c r="O151" s="103"/>
      <c r="P151" s="103"/>
      <c r="Q151" s="103"/>
      <c r="R151" s="103"/>
      <c r="S151" s="103"/>
      <c r="T151" s="103"/>
    </row>
    <row r="152" spans="1:20" ht="13.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</row>
    <row r="153" spans="1:20" ht="13.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</row>
    <row r="154" spans="1:20" ht="13.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</row>
    <row r="155" spans="1:20" ht="13.5" customHeight="1">
      <c r="A155" s="103"/>
      <c r="B155" s="116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</row>
    <row r="156" spans="1:20" ht="13.5" customHeight="1">
      <c r="A156" s="103"/>
      <c r="B156" s="116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</row>
    <row r="157" spans="1:20" ht="13.5" customHeight="1">
      <c r="A157" s="103"/>
      <c r="B157" s="116"/>
      <c r="C157" s="103"/>
      <c r="D157" s="138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</row>
    <row r="158" spans="1:20" ht="13.5" customHeight="1">
      <c r="A158" s="103"/>
      <c r="B158" s="116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</row>
    <row r="159" spans="1:20" ht="13.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</row>
    <row r="160" spans="1:20" ht="13.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</row>
    <row r="161" spans="1:20" ht="13.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</row>
    <row r="162" spans="1:20" ht="13.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</row>
    <row r="163" spans="1:20" ht="13.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</row>
    <row r="164" spans="1:20" ht="13.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</row>
    <row r="165" spans="1:20" ht="13.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</row>
    <row r="166" spans="1:20" ht="13.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</row>
    <row r="167" spans="1:20" ht="13.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</row>
    <row r="168" spans="1:20" ht="13.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</row>
    <row r="169" spans="1:20" ht="13.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</row>
    <row r="170" spans="1:20" ht="13.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</row>
    <row r="171" spans="1:20" ht="13.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</row>
    <row r="172" spans="1:20" ht="13.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</row>
    <row r="173" spans="1:20" ht="13.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</row>
    <row r="174" spans="1:20" ht="13.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</row>
    <row r="175" spans="1:20" ht="13.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</row>
    <row r="176" spans="1:20" ht="13.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</row>
    <row r="177" spans="1:20" ht="13.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</row>
    <row r="178" spans="1:20" ht="13.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</row>
    <row r="179" spans="1:20" ht="13.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</row>
    <row r="180" spans="1:20" ht="13.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</row>
    <row r="181" spans="1:20" ht="13.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</row>
    <row r="182" spans="1:20" ht="13.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</row>
    <row r="183" spans="1:20" ht="13.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</row>
    <row r="184" spans="1:20" ht="13.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</row>
    <row r="185" spans="1:20" ht="13.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</row>
    <row r="186" spans="1:20" ht="13.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</row>
    <row r="187" spans="1:20" ht="13.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</row>
    <row r="188" spans="1:20" ht="13.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</row>
    <row r="189" spans="1:20" ht="13.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</row>
    <row r="190" spans="1:20" ht="13.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</row>
    <row r="191" spans="1:20" ht="13.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</row>
    <row r="192" spans="1:20" ht="13.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</row>
    <row r="193" spans="1:20" ht="13.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</row>
    <row r="194" spans="1:20" ht="13.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</row>
    <row r="195" spans="1:20" ht="13.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</row>
    <row r="196" spans="1:20" ht="13.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</row>
    <row r="197" spans="1:20" ht="13.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</row>
    <row r="198" spans="1:20" ht="13.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</row>
    <row r="199" spans="1:20" ht="13.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</row>
    <row r="200" spans="1:20" ht="13.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</row>
    <row r="201" spans="1:20" ht="13.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</row>
    <row r="202" spans="1:20" ht="13.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</row>
    <row r="203" spans="1:20" ht="13.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</row>
    <row r="204" spans="1:20" ht="13.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</row>
    <row r="205" spans="1:20" ht="13.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</row>
    <row r="206" spans="1:20" ht="13.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</row>
    <row r="207" spans="1:20" ht="13.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</row>
    <row r="208" spans="1:20" ht="13.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</row>
    <row r="209" spans="1:20" ht="13.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</row>
    <row r="210" spans="1:20" ht="13.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</row>
    <row r="211" spans="1:20" ht="13.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</row>
    <row r="212" spans="1:20" ht="13.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</row>
    <row r="213" spans="1:20" ht="13.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</row>
    <row r="214" spans="1:20" ht="13.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</row>
    <row r="215" spans="1:20" ht="13.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</row>
    <row r="216" spans="1:20" ht="13.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</row>
    <row r="217" spans="1:20" ht="13.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</row>
    <row r="218" spans="1:20" ht="13.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</row>
    <row r="219" spans="1:20" ht="13.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</row>
    <row r="220" spans="1:20" ht="13.5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</row>
    <row r="221" spans="1:20" ht="13.5" customHeight="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</row>
    <row r="222" spans="1:20" ht="13.5" customHeight="1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</row>
    <row r="223" spans="1:20" ht="13.5" customHeight="1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</row>
    <row r="224" spans="1:20" ht="13.5" customHeight="1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</row>
    <row r="225" spans="1:20" ht="13.5" customHeight="1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</row>
    <row r="226" spans="1:20" ht="13.5" customHeight="1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</row>
    <row r="227" spans="1:20" ht="13.5" customHeight="1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</row>
    <row r="228" spans="1:20" ht="13.5" customHeight="1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</row>
    <row r="229" spans="1:20" ht="13.5" customHeight="1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</row>
    <row r="230" spans="1:20" ht="13.5" customHeight="1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</row>
    <row r="231" spans="1:20" ht="13.5" customHeight="1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</row>
    <row r="232" spans="1:20" ht="13.5" customHeight="1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</row>
    <row r="233" spans="1:20" ht="13.5" customHeight="1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</row>
    <row r="234" spans="1:20" ht="13.5" customHeight="1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</row>
    <row r="235" spans="1:20" ht="13.5" customHeight="1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</row>
    <row r="236" spans="1:20" ht="13.5" customHeight="1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</row>
    <row r="237" spans="1:20" ht="13.5" customHeight="1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</row>
    <row r="238" spans="1:20" ht="13.5" customHeight="1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</row>
    <row r="239" spans="1:20" ht="13.5" customHeight="1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</row>
    <row r="240" spans="1:20" ht="13.5" customHeight="1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</row>
    <row r="241" spans="1:20" ht="13.5" customHeight="1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</row>
    <row r="242" spans="1:20" ht="13.5" customHeight="1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</row>
    <row r="243" spans="1:20" ht="13.5" customHeight="1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</row>
    <row r="244" spans="1:20" ht="13.5" customHeight="1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</row>
    <row r="245" spans="1:20" ht="13.5" customHeight="1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</row>
    <row r="246" spans="1:20" ht="13.5" customHeight="1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</row>
    <row r="247" spans="1:20" ht="13.5" customHeight="1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</row>
    <row r="248" spans="1:20" ht="13.5" customHeight="1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</row>
    <row r="249" spans="1:20" ht="13.5" customHeight="1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</row>
    <row r="250" spans="1:20" ht="13.5" customHeight="1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</row>
    <row r="251" spans="1:20" ht="13.5" customHeight="1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</row>
    <row r="252" spans="1:20" ht="13.5" customHeight="1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</row>
    <row r="253" spans="1:20" ht="13.5" customHeight="1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</row>
    <row r="254" spans="1:20" ht="13.5" customHeight="1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</row>
    <row r="255" spans="1:20" ht="13.5" customHeight="1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</row>
    <row r="256" spans="1:20" ht="13.5" customHeight="1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</row>
    <row r="257" spans="1:20" ht="13.5" customHeight="1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</row>
    <row r="258" spans="1:20" ht="13.5" customHeight="1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</row>
    <row r="259" spans="1:20" ht="13.5" customHeight="1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</row>
    <row r="260" spans="1:20" ht="13.5" customHeight="1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</row>
    <row r="261" spans="1:20" ht="13.5" customHeight="1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</row>
    <row r="262" spans="1:20" ht="13.5" customHeight="1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</row>
    <row r="263" spans="1:20" ht="13.5" customHeight="1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</row>
    <row r="264" spans="1:20" ht="13.5" customHeight="1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</row>
    <row r="265" spans="1:20" ht="13.5" customHeight="1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</row>
    <row r="266" spans="1:20" ht="13.5" customHeight="1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</row>
    <row r="267" spans="1:20" ht="13.5" customHeight="1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</row>
    <row r="268" spans="1:20" ht="13.5" customHeight="1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</row>
    <row r="269" spans="1:20" ht="13.5" customHeight="1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</row>
    <row r="270" spans="1:20" ht="13.5" customHeight="1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</row>
    <row r="271" spans="1:20" ht="13.5" customHeight="1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</row>
    <row r="272" spans="1:20" ht="13.5" customHeight="1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</row>
    <row r="273" spans="1:20" ht="13.5" customHeight="1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</row>
    <row r="274" spans="1:20" ht="13.5" customHeight="1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</row>
    <row r="275" spans="1:20" ht="13.5" customHeight="1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</row>
    <row r="276" spans="1:20" ht="13.5" customHeight="1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</row>
    <row r="277" spans="1:20" ht="13.5" customHeight="1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</row>
    <row r="278" spans="1:20" ht="13.5" customHeight="1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</row>
    <row r="279" spans="1:20" ht="13.5" customHeight="1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</row>
    <row r="280" spans="1:20" ht="13.5" customHeight="1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</row>
    <row r="281" spans="1:20" ht="13.5" customHeight="1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</row>
    <row r="282" spans="1:20" ht="13.5" customHeight="1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</row>
    <row r="283" spans="1:20" ht="13.5" customHeight="1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</row>
    <row r="284" spans="1:20" ht="13.5" customHeight="1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</row>
    <row r="285" spans="1:20" ht="13.5" customHeight="1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</row>
    <row r="286" spans="1:20" ht="13.5" customHeight="1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</row>
    <row r="287" spans="1:20" ht="13.5" customHeight="1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</row>
    <row r="288" spans="1:20" ht="13.5" customHeight="1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</row>
    <row r="289" spans="1:20" ht="13.5" customHeight="1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</row>
    <row r="290" spans="1:20" ht="13.5" customHeight="1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</row>
    <row r="291" spans="1:20" ht="13.5" customHeight="1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</row>
    <row r="292" spans="1:20" ht="13.5" customHeight="1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</row>
    <row r="293" spans="1:20" ht="13.5" customHeight="1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</row>
    <row r="294" spans="1:20" ht="13.5" customHeight="1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</row>
    <row r="295" spans="1:20" ht="13.5" customHeight="1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</row>
    <row r="296" spans="1:20" ht="13.5" customHeight="1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</row>
    <row r="297" spans="1:20" ht="13.5" customHeight="1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</row>
    <row r="298" spans="1:20" ht="13.5" customHeight="1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</row>
    <row r="299" spans="1:20" ht="13.5" customHeight="1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</row>
    <row r="300" spans="1:20" ht="13.5" customHeight="1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</row>
    <row r="301" spans="1:20" ht="13.5" customHeight="1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</row>
    <row r="302" spans="1:20" ht="13.5" customHeight="1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</row>
    <row r="303" spans="1:20" ht="13.5" customHeight="1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</row>
    <row r="304" spans="1:20" ht="13.5" customHeight="1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</row>
    <row r="305" spans="1:20" ht="13.5" customHeight="1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</row>
    <row r="306" spans="1:20" ht="13.5" customHeight="1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</row>
    <row r="307" spans="1:20" ht="13.5" customHeight="1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</row>
    <row r="308" spans="1:20" ht="13.5" customHeight="1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</row>
    <row r="309" spans="1:20" ht="13.5" customHeight="1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</row>
    <row r="310" spans="1:20" ht="13.5" customHeight="1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</row>
    <row r="311" spans="1:20" ht="13.5" customHeight="1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</row>
    <row r="312" spans="1:20" ht="13.5" customHeight="1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</row>
    <row r="313" spans="1:20" ht="13.5" customHeight="1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</row>
    <row r="314" spans="1:20" ht="13.5" customHeight="1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</row>
    <row r="315" spans="1:20" ht="13.5" customHeight="1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</row>
    <row r="316" spans="1:20" ht="13.5" customHeight="1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</row>
    <row r="317" spans="1:20" ht="13.5" customHeight="1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</row>
    <row r="318" spans="1:20" ht="13.5" customHeight="1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</row>
    <row r="319" spans="1:20" ht="13.5" customHeight="1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</row>
    <row r="320" spans="1:20" ht="13.5" customHeight="1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</row>
    <row r="321" spans="1:20" ht="13.5" customHeight="1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</row>
    <row r="322" spans="1:20" ht="13.5" customHeight="1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</row>
    <row r="323" spans="1:20" ht="13.5" customHeight="1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</row>
    <row r="324" spans="1:20" ht="13.5" customHeight="1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</row>
    <row r="325" spans="1:20" ht="13.5" customHeight="1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</row>
    <row r="326" spans="1:20" ht="13.5" customHeight="1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</row>
    <row r="327" spans="1:20" ht="13.5" customHeight="1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</row>
    <row r="328" spans="1:20" ht="13.5" customHeight="1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</row>
    <row r="329" spans="1:20" ht="13.5" customHeight="1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</row>
    <row r="330" spans="1:20" ht="13.5" customHeight="1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</row>
    <row r="331" spans="1:20" ht="13.5" customHeight="1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</row>
    <row r="332" spans="1:20" ht="13.5" customHeight="1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</row>
    <row r="333" spans="1:20" ht="13.5" customHeight="1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</row>
    <row r="334" spans="1:20" ht="13.5" customHeight="1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</row>
    <row r="335" spans="1:20" ht="13.5" customHeight="1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</row>
    <row r="336" spans="1:20" ht="13.5" customHeight="1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</row>
    <row r="337" spans="1:20" ht="13.5" customHeight="1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</row>
    <row r="338" spans="1:20" ht="13.5" customHeight="1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</row>
    <row r="339" spans="1:20" ht="13.5" customHeight="1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</row>
    <row r="340" spans="1:20" ht="13.5" customHeight="1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</row>
    <row r="341" spans="1:20" ht="13.5" customHeight="1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</row>
    <row r="342" spans="1:20" ht="13.5" customHeight="1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</row>
    <row r="343" spans="1:20" ht="13.5" customHeight="1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</row>
    <row r="344" spans="1:20" ht="13.5" customHeight="1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</row>
    <row r="345" spans="1:20" ht="13.5" customHeight="1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</row>
    <row r="346" spans="1:20" ht="13.5" customHeight="1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</row>
    <row r="347" spans="1:20" ht="13.5" customHeight="1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</row>
    <row r="348" spans="1:20" ht="13.5" customHeight="1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</row>
    <row r="349" spans="1:20" ht="13.5" customHeight="1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</row>
    <row r="350" spans="1:20" ht="13.5" customHeight="1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</row>
    <row r="351" spans="1:20" ht="13.5" customHeight="1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</row>
    <row r="352" spans="1:20" ht="13.5" customHeight="1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</row>
    <row r="353" spans="1:20" ht="13.5" customHeight="1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</row>
    <row r="354" spans="1:20" ht="13.5" customHeight="1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</row>
    <row r="355" spans="1:20" ht="13.5" customHeight="1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</row>
    <row r="356" spans="1:20" ht="13.5" customHeight="1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</row>
    <row r="357" spans="1:20" ht="13.5" customHeight="1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</row>
    <row r="358" spans="1:20" ht="13.5" customHeight="1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</row>
    <row r="359" spans="1:20" ht="13.5" customHeight="1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</row>
    <row r="360" spans="1:20" ht="13.5" customHeight="1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</row>
    <row r="361" spans="1:20" ht="13.5" customHeight="1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</row>
    <row r="362" spans="1:20" ht="13.5" customHeight="1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</row>
    <row r="363" spans="1:20" ht="13.5" customHeight="1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</row>
    <row r="364" spans="1:20" ht="13.5" customHeight="1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</row>
    <row r="365" spans="1:20" ht="13.5" customHeight="1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</row>
    <row r="366" spans="1:20" ht="13.5" customHeight="1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</row>
    <row r="367" spans="1:20" ht="13.5" customHeight="1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</row>
    <row r="368" spans="1:20" ht="13.5" customHeight="1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</row>
    <row r="369" spans="1:20" ht="13.5" customHeight="1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</row>
    <row r="370" spans="1:20" ht="13.5" customHeight="1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</row>
    <row r="371" spans="1:20" ht="13.5" customHeight="1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</row>
    <row r="372" spans="1:20" ht="13.5" customHeight="1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</row>
    <row r="373" spans="1:20" ht="13.5" customHeight="1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</row>
    <row r="374" spans="1:20" ht="13.5" customHeight="1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</row>
    <row r="375" spans="1:20" ht="13.5" customHeight="1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</row>
    <row r="376" spans="1:20" ht="13.5" customHeight="1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</row>
    <row r="377" spans="1:20" ht="13.5" customHeight="1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</row>
    <row r="378" spans="1:20" ht="13.5" customHeight="1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</row>
    <row r="379" spans="1:20" ht="13.5" customHeight="1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</row>
    <row r="380" spans="1:20" ht="13.5" customHeight="1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</row>
    <row r="381" spans="1:20" ht="13.5" customHeight="1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</row>
    <row r="382" spans="1:20" ht="13.5" customHeight="1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</row>
    <row r="383" spans="1:20" ht="13.5" customHeight="1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</row>
    <row r="384" spans="1:20" ht="13.5" customHeight="1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</row>
    <row r="385" spans="1:20" ht="13.5" customHeight="1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</row>
    <row r="386" spans="1:20" ht="13.5" customHeight="1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</row>
    <row r="387" spans="1:20" ht="13.5" customHeight="1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</row>
    <row r="388" spans="1:20" ht="13.5" customHeight="1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</row>
    <row r="389" spans="1:20" ht="13.5" customHeight="1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</row>
    <row r="390" spans="1:20" ht="13.5" customHeight="1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</row>
    <row r="391" spans="1:20" ht="13.5" customHeight="1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</row>
    <row r="392" spans="1:20" ht="13.5" customHeight="1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</row>
    <row r="393" spans="1:20" ht="13.5" customHeight="1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</row>
    <row r="394" spans="1:20" ht="13.5" customHeight="1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</row>
    <row r="395" spans="1:20" ht="13.5" customHeight="1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</row>
    <row r="396" spans="1:20" ht="13.5" customHeight="1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</row>
    <row r="397" spans="1:20" ht="13.5" customHeight="1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</row>
    <row r="398" spans="1:20" ht="13.5" customHeight="1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</row>
    <row r="399" spans="1:20" ht="13.5" customHeight="1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</row>
    <row r="400" spans="1:20" ht="13.5" customHeight="1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</row>
    <row r="401" spans="1:20" ht="13.5" customHeight="1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</row>
    <row r="402" spans="1:20" ht="13.5" customHeight="1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</row>
    <row r="403" spans="1:20" ht="13.5" customHeight="1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</row>
    <row r="404" spans="1:20" ht="13.5" customHeight="1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</row>
    <row r="405" spans="1:20" ht="13.5" customHeight="1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</row>
    <row r="406" spans="1:20" ht="13.5" customHeight="1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</row>
    <row r="407" spans="1:20" ht="13.5" customHeight="1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</row>
    <row r="408" spans="1:20" ht="13.5" customHeight="1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</row>
    <row r="409" spans="1:20" ht="13.5" customHeight="1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</row>
    <row r="410" spans="1:20" ht="13.5" customHeight="1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</row>
    <row r="411" spans="1:20" ht="13.5" customHeight="1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</row>
    <row r="412" spans="1:20" ht="13.5" customHeight="1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</row>
    <row r="413" spans="1:20" ht="13.5" customHeight="1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</row>
    <row r="414" spans="1:20" ht="13.5" customHeight="1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</row>
    <row r="415" spans="1:20" ht="13.5" customHeight="1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</row>
    <row r="416" spans="1:20" ht="13.5" customHeight="1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</row>
    <row r="417" spans="1:20" ht="13.5" customHeight="1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</row>
    <row r="418" spans="1:20" ht="13.5" customHeight="1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</row>
    <row r="419" spans="1:20" ht="13.5" customHeight="1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</row>
    <row r="420" spans="1:20" ht="13.5" customHeight="1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</row>
    <row r="421" spans="1:20" ht="13.5" customHeight="1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</row>
    <row r="422" spans="1:20" ht="13.5" customHeight="1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</row>
    <row r="423" spans="1:20" ht="13.5" customHeight="1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</row>
    <row r="424" spans="1:20" ht="13.5" customHeight="1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</row>
    <row r="425" spans="1:20" ht="13.5" customHeight="1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</row>
    <row r="426" spans="1:20" ht="13.5" customHeight="1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</row>
    <row r="427" spans="1:20" ht="13.5" customHeight="1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</row>
    <row r="428" spans="1:20" ht="13.5" customHeight="1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</row>
    <row r="429" spans="1:20" ht="13.5" customHeight="1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</row>
    <row r="430" spans="1:20" ht="13.5" customHeight="1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</row>
    <row r="431" spans="1:20" ht="13.5" customHeight="1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</row>
    <row r="432" spans="1:20" ht="13.5" customHeight="1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</row>
    <row r="433" spans="1:20" ht="13.5" customHeight="1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</row>
    <row r="434" spans="1:20" ht="13.5" customHeight="1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</row>
    <row r="435" spans="1:20" ht="13.5" customHeight="1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</row>
    <row r="436" spans="1:20" ht="13.5" customHeight="1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</row>
    <row r="437" spans="1:20" ht="13.5" customHeight="1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</row>
    <row r="438" spans="1:20" ht="13.5" customHeight="1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</row>
    <row r="439" spans="1:20" ht="13.5" customHeight="1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</row>
    <row r="440" spans="1:20" ht="13.5" customHeight="1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</row>
    <row r="441" spans="1:20" ht="13.5" customHeight="1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</row>
    <row r="442" spans="1:20" ht="13.5" customHeight="1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</row>
    <row r="443" spans="1:20" ht="13.5" customHeight="1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</row>
    <row r="444" spans="1:20" ht="13.5" customHeight="1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</row>
    <row r="445" spans="1:20" ht="13.5" customHeight="1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</row>
    <row r="446" spans="1:20" ht="13.5" customHeight="1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</row>
    <row r="447" spans="1:20" ht="13.5" customHeight="1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</row>
    <row r="448" spans="1:20" ht="13.5" customHeight="1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</row>
    <row r="449" spans="1:20" ht="13.5" customHeight="1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</row>
    <row r="450" spans="1:20" ht="13.5" customHeight="1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</row>
    <row r="451" spans="1:20" ht="13.5" customHeight="1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</row>
    <row r="452" spans="1:20" ht="13.5" customHeight="1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</row>
    <row r="453" spans="1:20" ht="13.5" customHeight="1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</row>
    <row r="454" spans="1:20" ht="13.5" customHeight="1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</row>
    <row r="455" spans="1:20" ht="13.5" customHeight="1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</row>
    <row r="456" spans="1:20" ht="13.5" customHeight="1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</row>
    <row r="457" spans="1:20" ht="13.5" customHeight="1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</row>
    <row r="458" spans="1:20" ht="13.5" customHeight="1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</row>
    <row r="459" spans="1:20" ht="13.5" customHeight="1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</row>
    <row r="460" spans="1:20" ht="13.5" customHeight="1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</row>
    <row r="461" spans="1:20" ht="13.5" customHeight="1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</row>
    <row r="462" spans="1:20" ht="13.5" customHeight="1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</row>
    <row r="463" spans="1:20" ht="13.5" customHeight="1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</row>
    <row r="464" spans="1:20" ht="13.5" customHeight="1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</row>
    <row r="465" spans="1:20" ht="13.5" customHeight="1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</row>
    <row r="466" spans="1:20" ht="13.5" customHeight="1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</row>
    <row r="467" spans="1:20" ht="13.5" customHeight="1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</row>
    <row r="468" spans="1:20" ht="13.5" customHeight="1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</row>
    <row r="469" spans="1:20" ht="13.5" customHeight="1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</row>
    <row r="470" spans="1:20" ht="13.5" customHeight="1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</row>
    <row r="471" spans="1:20" ht="13.5" customHeight="1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</row>
    <row r="472" spans="1:20" ht="13.5" customHeight="1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</row>
    <row r="473" spans="1:20" ht="13.5" customHeight="1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</row>
    <row r="474" spans="1:20" ht="13.5" customHeight="1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</row>
    <row r="475" spans="1:20" ht="13.5" customHeight="1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</row>
    <row r="476" spans="1:20" ht="13.5" customHeight="1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</row>
    <row r="477" spans="1:20" ht="13.5" customHeight="1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</row>
    <row r="478" spans="1:20" ht="13.5" customHeight="1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</row>
    <row r="479" spans="1:20" ht="13.5" customHeight="1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</row>
    <row r="480" spans="1:20" ht="13.5" customHeight="1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</row>
    <row r="481" spans="1:20" ht="13.5" customHeight="1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</row>
    <row r="482" spans="1:20" ht="13.5" customHeight="1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</row>
    <row r="483" spans="1:20" ht="13.5" customHeight="1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</row>
    <row r="484" spans="1:20" ht="13.5" customHeight="1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</row>
    <row r="485" spans="1:20" ht="13.5" customHeight="1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</row>
    <row r="486" spans="1:20" ht="13.5" customHeight="1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</row>
    <row r="487" spans="1:20" ht="13.5" customHeight="1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</row>
    <row r="488" spans="1:20" ht="13.5" customHeight="1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</row>
    <row r="489" spans="1:20" ht="13.5" customHeight="1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</row>
    <row r="490" spans="1:20" ht="13.5" customHeight="1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</row>
    <row r="491" spans="1:20" ht="13.5" customHeight="1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</row>
    <row r="492" spans="1:20" ht="13.5" customHeight="1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</row>
    <row r="493" spans="1:20" ht="13.5" customHeight="1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</row>
    <row r="494" spans="1:20" ht="13.5" customHeight="1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</row>
    <row r="495" spans="1:20" ht="13.5" customHeight="1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</row>
    <row r="496" spans="1:20" ht="13.5" customHeight="1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</row>
    <row r="497" spans="1:20" ht="13.5" customHeight="1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</row>
    <row r="498" spans="1:20" ht="13.5" customHeight="1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</row>
    <row r="499" spans="1:20" ht="13.5" customHeight="1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</row>
    <row r="500" spans="1:20" ht="13.5" customHeight="1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</row>
    <row r="501" spans="1:20" ht="13.5" customHeight="1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</row>
    <row r="502" spans="1:20" ht="13.5" customHeight="1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</row>
    <row r="503" spans="1:20" ht="13.5" customHeight="1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</row>
    <row r="504" spans="1:20" ht="13.5" customHeight="1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</row>
    <row r="505" spans="1:20" ht="13.5" customHeight="1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</row>
    <row r="506" spans="1:20" ht="13.5" customHeight="1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</row>
    <row r="507" spans="1:20" ht="13.5" customHeight="1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</row>
    <row r="508" spans="1:20" ht="13.5" customHeight="1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</row>
    <row r="509" spans="1:20" ht="13.5" customHeight="1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</row>
    <row r="510" spans="1:20" ht="13.5" customHeight="1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</row>
    <row r="511" spans="1:20" ht="13.5" customHeight="1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</row>
    <row r="512" spans="1:20" ht="13.5" customHeight="1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</row>
    <row r="513" spans="1:20" ht="13.5" customHeight="1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</row>
    <row r="514" spans="1:20" ht="13.5" customHeight="1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</row>
    <row r="515" spans="1:20" ht="13.5" customHeight="1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</row>
    <row r="516" spans="1:20" ht="13.5" customHeight="1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</row>
    <row r="517" spans="1:20" ht="13.5" customHeight="1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</row>
    <row r="518" spans="1:20" ht="13.5" customHeight="1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</row>
    <row r="519" spans="1:20" ht="13.5" customHeight="1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</row>
    <row r="520" spans="1:20" ht="13.5" customHeight="1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</row>
    <row r="521" spans="1:20" ht="13.5" customHeight="1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</row>
    <row r="522" spans="1:20" ht="13.5" customHeight="1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</row>
    <row r="523" spans="1:20" ht="13.5" customHeight="1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</row>
    <row r="524" spans="1:20" ht="13.5" customHeight="1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</row>
    <row r="525" spans="1:20" ht="13.5" customHeight="1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</row>
    <row r="526" spans="1:20" ht="13.5" customHeight="1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</row>
    <row r="527" spans="1:20" ht="13.5" customHeight="1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</row>
    <row r="528" spans="1:20" ht="13.5" customHeight="1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</row>
    <row r="529" spans="1:20" ht="13.5" customHeight="1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</row>
    <row r="530" spans="1:20" ht="13.5" customHeight="1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</row>
    <row r="531" spans="1:20" ht="13.5" customHeight="1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</row>
    <row r="532" spans="1:20" ht="13.5" customHeight="1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</row>
    <row r="533" spans="1:20" ht="13.5" customHeight="1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</row>
    <row r="534" spans="1:20" ht="13.5" customHeight="1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</row>
    <row r="535" spans="1:20" ht="13.5" customHeight="1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</row>
    <row r="536" spans="1:20" ht="13.5" customHeight="1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</row>
    <row r="537" spans="1:20" ht="13.5" customHeight="1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</row>
    <row r="538" spans="1:20" ht="13.5" customHeight="1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</row>
    <row r="539" spans="1:20" ht="13.5" customHeight="1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</row>
    <row r="540" spans="1:20" ht="13.5" customHeight="1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</row>
    <row r="541" spans="1:20" ht="13.5" customHeight="1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</row>
    <row r="542" spans="1:20" ht="13.5" customHeight="1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</row>
    <row r="543" spans="1:20" ht="13.5" customHeight="1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</row>
    <row r="544" spans="1:20" ht="13.5" customHeight="1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</row>
    <row r="545" spans="1:20" ht="13.5" customHeight="1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</row>
    <row r="546" spans="1:20" ht="13.5" customHeight="1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</row>
    <row r="547" spans="1:20" ht="13.5" customHeight="1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</row>
    <row r="548" spans="1:20" ht="13.5" customHeight="1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</row>
    <row r="549" spans="1:20" ht="13.5" customHeight="1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</row>
    <row r="550" spans="1:20" ht="13.5" customHeight="1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</row>
    <row r="551" spans="1:20" ht="13.5" customHeight="1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</row>
    <row r="552" spans="1:20" ht="13.5" customHeight="1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</row>
    <row r="553" spans="1:20" ht="13.5" customHeight="1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</row>
    <row r="554" spans="1:20" ht="13.5" customHeight="1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</row>
    <row r="555" spans="1:20" ht="13.5" customHeight="1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</row>
    <row r="556" spans="1:20" ht="13.5" customHeight="1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</row>
    <row r="557" spans="1:20" ht="13.5" customHeight="1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</row>
    <row r="558" spans="1:20" ht="13.5" customHeight="1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</row>
    <row r="559" spans="1:20" ht="13.5" customHeight="1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</row>
    <row r="560" spans="1:20" ht="13.5" customHeight="1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</row>
    <row r="561" spans="1:20" ht="13.5" customHeight="1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</row>
    <row r="562" spans="1:20" ht="13.5" customHeight="1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</row>
    <row r="563" spans="1:20" ht="13.5" customHeight="1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</row>
    <row r="564" spans="1:20" ht="13.5" customHeight="1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</row>
    <row r="565" spans="1:20" ht="13.5" customHeight="1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</row>
    <row r="566" spans="1:20" ht="13.5" customHeight="1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</row>
    <row r="567" spans="1:20" ht="13.5" customHeight="1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</row>
    <row r="568" spans="1:20" ht="13.5" customHeight="1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</row>
    <row r="569" spans="1:20" ht="13.5" customHeight="1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</row>
    <row r="570" spans="1:20" ht="13.5" customHeight="1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</row>
    <row r="571" spans="1:20" ht="13.5" customHeight="1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</row>
    <row r="572" spans="1:20" ht="13.5" customHeight="1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</row>
    <row r="573" spans="1:20" ht="13.5" customHeight="1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</row>
    <row r="574" spans="1:20" ht="13.5" customHeight="1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</row>
    <row r="575" spans="1:20" ht="13.5" customHeight="1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</row>
    <row r="576" spans="1:20" ht="13.5" customHeight="1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</row>
    <row r="577" spans="1:20" ht="13.5" customHeight="1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</row>
    <row r="578" spans="1:20" ht="13.5" customHeight="1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</row>
    <row r="579" spans="1:20" ht="13.5" customHeight="1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</row>
    <row r="580" spans="1:20" ht="13.5" customHeight="1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</row>
    <row r="581" spans="1:20" ht="13.5" customHeight="1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</row>
    <row r="582" spans="1:20" ht="13.5" customHeight="1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</row>
    <row r="583" spans="1:20" ht="13.5" customHeight="1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</row>
    <row r="584" spans="1:20" ht="13.5" customHeight="1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</row>
    <row r="585" spans="1:20" ht="13.5" customHeight="1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</row>
    <row r="586" spans="1:20" ht="13.5" customHeight="1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</row>
    <row r="587" spans="1:20" ht="13.5" customHeight="1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</row>
    <row r="588" spans="1:20" ht="13.5" customHeight="1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</row>
    <row r="589" spans="1:20" ht="13.5" customHeight="1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</row>
    <row r="590" spans="1:20" ht="13.5" customHeight="1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</row>
    <row r="591" spans="1:20" ht="13.5" customHeight="1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</row>
    <row r="592" spans="1:20" ht="13.5" customHeight="1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</row>
    <row r="593" spans="1:20" ht="13.5" customHeight="1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</row>
    <row r="594" spans="1:20" ht="13.5" customHeight="1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</row>
    <row r="595" spans="1:20" ht="13.5" customHeight="1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</row>
    <row r="596" spans="1:20" ht="13.5" customHeight="1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</row>
    <row r="597" spans="1:20" ht="13.5" customHeight="1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</row>
    <row r="598" spans="1:20" ht="13.5" customHeight="1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</row>
    <row r="599" spans="1:20" ht="13.5" customHeight="1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</row>
    <row r="600" spans="1:20" ht="13.5" customHeight="1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</row>
    <row r="601" spans="1:20" ht="13.5" customHeight="1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</row>
    <row r="602" spans="1:20" ht="13.5" customHeight="1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</row>
    <row r="603" spans="1:20" ht="13.5" customHeight="1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</row>
    <row r="604" spans="1:20" ht="13.5" customHeight="1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</row>
    <row r="605" spans="1:20" ht="13.5" customHeight="1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</row>
    <row r="606" spans="1:20" ht="13.5" customHeight="1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</row>
    <row r="607" spans="1:20" ht="13.5" customHeight="1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</row>
    <row r="608" spans="1:20" ht="13.5" customHeight="1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</row>
    <row r="609" spans="1:20" ht="13.5" customHeight="1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</row>
    <row r="610" spans="1:20" ht="13.5" customHeight="1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</row>
    <row r="611" spans="1:20" ht="13.5" customHeight="1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</row>
    <row r="612" spans="1:20" ht="13.5" customHeight="1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</row>
    <row r="613" spans="1:20" ht="13.5" customHeight="1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</row>
    <row r="614" spans="1:20" ht="13.5" customHeight="1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</row>
    <row r="615" spans="1:20" ht="13.5" customHeight="1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</row>
    <row r="616" spans="1:20" ht="13.5" customHeight="1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</row>
    <row r="617" spans="1:20" ht="13.5" customHeight="1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</row>
    <row r="618" spans="1:20" ht="13.5" customHeight="1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</row>
    <row r="619" spans="1:20" ht="13.5" customHeight="1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</row>
    <row r="620" spans="1:20" ht="13.5" customHeight="1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</row>
    <row r="621" spans="1:20" ht="13.5" customHeight="1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</row>
    <row r="622" spans="1:20" ht="13.5" customHeight="1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</row>
    <row r="623" spans="1:20" ht="13.5" customHeight="1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</row>
    <row r="624" spans="1:20" ht="13.5" customHeight="1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</row>
    <row r="625" spans="1:20" ht="13.5" customHeight="1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</row>
    <row r="626" spans="1:20" ht="13.5" customHeight="1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</row>
    <row r="627" spans="1:20" ht="13.5" customHeight="1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</row>
    <row r="628" spans="1:20" ht="13.5" customHeight="1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</row>
    <row r="629" spans="1:20" ht="13.5" customHeight="1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</row>
    <row r="630" spans="1:20" ht="13.5" customHeight="1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</row>
    <row r="631" spans="1:20" ht="13.5" customHeight="1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</row>
    <row r="632" spans="1:20" ht="13.5" customHeight="1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</row>
    <row r="633" spans="1:20" ht="13.5" customHeight="1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</row>
    <row r="634" spans="1:20" ht="13.5" customHeight="1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</row>
    <row r="635" spans="1:20" ht="13.5" customHeight="1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</row>
    <row r="636" spans="1:20" ht="13.5" customHeight="1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</row>
    <row r="637" spans="1:20" ht="13.5" customHeight="1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</row>
    <row r="638" spans="1:20" ht="13.5" customHeight="1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</row>
    <row r="639" spans="1:20" ht="13.5" customHeight="1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</row>
    <row r="640" spans="1:20" ht="13.5" customHeight="1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</row>
    <row r="641" spans="1:20" ht="13.5" customHeight="1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</row>
    <row r="642" spans="1:20" ht="13.5" customHeight="1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</row>
    <row r="643" spans="1:20" ht="13.5" customHeight="1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</row>
    <row r="644" spans="1:20" ht="13.5" customHeight="1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</row>
    <row r="645" spans="1:20" ht="13.5" customHeight="1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</row>
    <row r="646" spans="1:20" ht="13.5" customHeight="1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</row>
    <row r="647" spans="1:20" ht="13.5" customHeight="1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</row>
    <row r="648" spans="1:20" ht="13.5" customHeight="1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</row>
    <row r="649" spans="1:20" ht="13.5" customHeight="1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</row>
    <row r="650" spans="1:20" ht="13.5" customHeight="1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</row>
    <row r="651" spans="1:20" ht="13.5" customHeight="1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</row>
    <row r="652" spans="1:20" ht="13.5" customHeight="1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</row>
    <row r="653" spans="1:20" ht="13.5" customHeight="1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</row>
    <row r="654" spans="1:20" ht="13.5" customHeight="1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</row>
    <row r="655" spans="1:20" ht="13.5" customHeight="1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</row>
    <row r="656" spans="1:20" ht="13.5" customHeight="1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</row>
    <row r="657" spans="1:20" ht="13.5" customHeight="1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</row>
    <row r="658" spans="1:20" ht="13.5" customHeight="1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</row>
    <row r="659" spans="1:20" ht="13.5" customHeight="1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</row>
    <row r="660" spans="1:20" ht="13.5" customHeight="1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</row>
    <row r="661" spans="1:20" ht="13.5" customHeight="1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</row>
    <row r="662" spans="1:20" ht="13.5" customHeight="1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</row>
    <row r="663" spans="1:20" ht="13.5" customHeight="1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</row>
    <row r="664" spans="1:20" ht="13.5" customHeight="1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</row>
    <row r="665" spans="1:20" ht="13.5" customHeight="1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</row>
    <row r="666" spans="1:20" ht="13.5" customHeight="1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</row>
    <row r="667" spans="1:20" ht="13.5" customHeight="1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</row>
    <row r="668" spans="1:20" ht="13.5" customHeight="1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</row>
    <row r="669" spans="1:20" ht="13.5" customHeight="1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</row>
    <row r="670" spans="1:20" ht="13.5" customHeight="1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</row>
    <row r="671" spans="1:20" ht="13.5" customHeight="1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</row>
    <row r="672" spans="1:20" ht="13.5" customHeight="1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</row>
    <row r="673" spans="1:20" ht="13.5" customHeight="1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</row>
    <row r="674" spans="1:20" ht="13.5" customHeight="1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</row>
    <row r="675" spans="1:20" ht="13.5" customHeight="1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</row>
    <row r="676" spans="1:20" ht="13.5" customHeight="1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</row>
    <row r="677" spans="1:20" ht="13.5" customHeight="1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</row>
    <row r="678" spans="1:20" ht="13.5" customHeight="1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</row>
    <row r="679" spans="1:20" ht="13.5" customHeight="1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</row>
    <row r="680" spans="1:20" ht="13.5" customHeight="1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</row>
    <row r="681" spans="1:20" ht="13.5" customHeight="1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</row>
    <row r="682" spans="1:20" ht="13.5" customHeight="1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</row>
    <row r="683" spans="1:20" ht="13.5" customHeight="1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</row>
    <row r="684" spans="1:20" ht="13.5" customHeight="1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</row>
    <row r="685" spans="1:20" ht="13.5" customHeight="1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</row>
    <row r="686" spans="1:20" ht="13.5" customHeight="1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</row>
    <row r="687" spans="1:20" ht="13.5" customHeight="1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</row>
    <row r="688" spans="1:20" ht="13.5" customHeight="1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</row>
    <row r="689" spans="1:20" ht="13.5" customHeight="1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</row>
    <row r="690" spans="1:20" ht="13.5" customHeight="1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</row>
    <row r="691" spans="1:20" ht="13.5" customHeight="1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</row>
    <row r="692" spans="1:20" ht="13.5" customHeight="1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</row>
    <row r="693" spans="1:20" ht="13.5" customHeight="1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</row>
    <row r="694" spans="1:20" ht="13.5" customHeight="1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</row>
    <row r="695" spans="1:20" ht="13.5" customHeight="1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</row>
    <row r="696" spans="1:20" ht="13.5" customHeight="1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</row>
    <row r="697" spans="1:20" ht="13.5" customHeight="1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</row>
    <row r="698" spans="1:20" ht="13.5" customHeight="1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</row>
    <row r="699" spans="1:20" ht="13.5" customHeight="1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</row>
    <row r="700" spans="1:20" ht="13.5" customHeight="1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</row>
    <row r="701" spans="1:20" ht="13.5" customHeight="1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</row>
    <row r="702" spans="1:20" ht="13.5" customHeight="1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</row>
    <row r="703" spans="1:20" ht="13.5" customHeight="1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</row>
    <row r="704" spans="1:20" ht="13.5" customHeight="1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</row>
    <row r="705" spans="1:20" ht="13.5" customHeight="1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</row>
    <row r="706" spans="1:20" ht="13.5" customHeight="1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</row>
    <row r="707" spans="1:20" ht="13.5" customHeight="1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</row>
    <row r="708" spans="1:20" ht="13.5" customHeight="1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</row>
    <row r="709" spans="1:20" ht="13.5" customHeight="1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</row>
    <row r="710" spans="1:20" ht="13.5" customHeight="1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</row>
    <row r="711" spans="1:20" ht="13.5" customHeight="1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</row>
    <row r="712" spans="1:20" ht="13.5" customHeight="1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</row>
    <row r="713" spans="1:20" ht="13.5" customHeight="1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</row>
    <row r="714" spans="1:20" ht="13.5" customHeight="1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</row>
    <row r="715" spans="1:20" ht="13.5" customHeight="1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</row>
    <row r="716" spans="1:20" ht="13.5" customHeight="1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</row>
    <row r="717" spans="1:20" ht="13.5" customHeight="1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</row>
    <row r="718" spans="1:20" ht="13.5" customHeight="1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</row>
    <row r="719" spans="1:20" ht="13.5" customHeight="1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</row>
    <row r="720" spans="1:20" ht="13.5" customHeight="1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</row>
    <row r="721" spans="1:20" ht="13.5" customHeight="1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</row>
    <row r="722" spans="1:20" ht="13.5" customHeight="1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</row>
    <row r="723" spans="1:20" ht="13.5" customHeight="1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</row>
    <row r="724" spans="1:20" ht="13.5" customHeight="1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</row>
    <row r="725" spans="1:20" ht="13.5" customHeight="1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</row>
    <row r="726" spans="1:20" ht="13.5" customHeight="1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</row>
    <row r="727" spans="1:20" ht="13.5" customHeight="1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</row>
    <row r="728" spans="1:20" ht="13.5" customHeight="1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</row>
    <row r="729" spans="1:20" ht="13.5" customHeight="1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</row>
    <row r="730" spans="1:20" ht="13.5" customHeight="1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</row>
    <row r="731" spans="1:20" ht="13.5" customHeight="1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</row>
    <row r="732" spans="1:20" ht="13.5" customHeight="1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</row>
    <row r="733" spans="1:20" ht="13.5" customHeight="1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</row>
    <row r="734" spans="1:20" ht="13.5" customHeight="1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</row>
    <row r="735" spans="1:20" ht="13.5" customHeight="1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</row>
    <row r="736" spans="1:20" ht="13.5" customHeight="1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</row>
    <row r="737" spans="1:20" ht="13.5" customHeight="1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</row>
    <row r="738" spans="1:20" ht="13.5" customHeight="1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</row>
    <row r="739" spans="1:20" ht="13.5" customHeight="1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</row>
    <row r="740" spans="1:20" ht="13.5" customHeight="1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</row>
    <row r="741" spans="1:20" ht="13.5" customHeight="1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</row>
    <row r="742" spans="1:20" ht="13.5" customHeight="1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</row>
    <row r="743" spans="1:20" ht="13.5" customHeight="1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</row>
    <row r="744" spans="1:20" ht="13.5" customHeight="1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</row>
    <row r="745" spans="1:20" ht="13.5" customHeight="1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</row>
    <row r="746" spans="1:20" ht="13.5" customHeight="1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</row>
    <row r="747" spans="1:20" ht="13.5" customHeight="1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</row>
    <row r="748" spans="1:20" ht="13.5" customHeight="1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</row>
    <row r="749" spans="1:20" ht="13.5" customHeight="1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</row>
    <row r="750" spans="1:20" ht="13.5" customHeight="1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</row>
    <row r="751" spans="1:20" ht="13.5" customHeight="1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</row>
    <row r="752" spans="1:20" ht="13.5" customHeight="1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</row>
    <row r="753" spans="1:20" ht="13.5" customHeight="1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</row>
    <row r="754" spans="1:20" ht="13.5" customHeight="1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</row>
    <row r="755" spans="1:20" ht="13.5" customHeight="1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</row>
    <row r="756" spans="1:20" ht="13.5" customHeight="1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</row>
    <row r="757" spans="1:20" ht="13.5" customHeight="1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</row>
    <row r="758" spans="1:20" ht="13.5" customHeight="1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</row>
    <row r="759" spans="1:20" ht="13.5" customHeight="1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</row>
    <row r="760" spans="1:20" ht="13.5" customHeight="1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</row>
    <row r="761" spans="1:20" ht="13.5" customHeight="1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</row>
    <row r="762" spans="1:20" ht="13.5" customHeight="1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</row>
    <row r="763" spans="1:20" ht="13.5" customHeight="1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</row>
    <row r="764" spans="1:20" ht="13.5" customHeight="1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</row>
    <row r="765" spans="1:20" ht="13.5" customHeight="1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</row>
    <row r="766" spans="1:20" ht="13.5" customHeight="1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</row>
    <row r="767" spans="1:20" ht="13.5" customHeight="1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</row>
    <row r="768" spans="1:20" ht="13.5" customHeight="1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</row>
    <row r="769" spans="1:20" ht="13.5" customHeight="1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</row>
    <row r="770" spans="1:20" ht="13.5" customHeight="1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</row>
    <row r="771" spans="1:20" ht="13.5" customHeight="1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</row>
    <row r="772" spans="1:20" ht="13.5" customHeight="1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</row>
    <row r="773" spans="1:20" ht="13.5" customHeight="1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</row>
    <row r="774" spans="1:20" ht="13.5" customHeight="1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</row>
    <row r="775" spans="1:20" ht="13.5" customHeight="1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</row>
    <row r="776" spans="1:20" ht="13.5" customHeight="1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</row>
    <row r="777" spans="1:20" ht="13.5" customHeight="1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</row>
    <row r="778" spans="1:20" ht="13.5" customHeight="1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</row>
    <row r="779" spans="1:20" ht="13.5" customHeight="1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</row>
    <row r="780" spans="1:20" ht="13.5" customHeight="1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</row>
    <row r="781" spans="1:20" ht="13.5" customHeight="1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</row>
    <row r="782" spans="1:20" ht="13.5" customHeight="1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</row>
    <row r="783" spans="1:20" ht="13.5" customHeight="1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</row>
    <row r="784" spans="1:20" ht="13.5" customHeight="1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</row>
    <row r="785" spans="1:20" ht="13.5" customHeight="1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</row>
    <row r="786" spans="1:20" ht="13.5" customHeight="1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</row>
    <row r="787" spans="1:20" ht="13.5" customHeight="1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</row>
    <row r="788" spans="1:20" ht="13.5" customHeight="1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</row>
    <row r="789" spans="1:20" ht="13.5" customHeight="1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</row>
    <row r="790" spans="1:20" ht="13.5" customHeight="1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</row>
    <row r="791" spans="1:20" ht="13.5" customHeight="1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</row>
    <row r="792" spans="1:20" ht="13.5" customHeight="1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</row>
    <row r="793" spans="1:20" ht="13.5" customHeight="1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</row>
    <row r="794" spans="1:20" ht="13.5" customHeight="1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</row>
    <row r="795" spans="1:20" ht="13.5" customHeight="1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</row>
    <row r="796" spans="1:20" ht="13.5" customHeight="1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</row>
    <row r="797" spans="1:20" ht="13.5" customHeight="1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</row>
    <row r="798" spans="1:20" ht="13.5" customHeight="1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</row>
    <row r="799" spans="1:20" ht="13.5" customHeight="1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</row>
    <row r="800" spans="1:20" ht="13.5" customHeight="1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</row>
    <row r="801" spans="1:20" ht="13.5" customHeight="1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</row>
    <row r="802" spans="1:20" ht="13.5" customHeight="1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</row>
    <row r="803" spans="1:20" ht="13.5" customHeight="1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</row>
    <row r="804" spans="1:20" ht="13.5" customHeight="1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</row>
    <row r="805" spans="1:20" ht="13.5" customHeight="1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</row>
    <row r="806" spans="1:20" ht="13.5" customHeight="1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</row>
    <row r="807" spans="1:20" ht="13.5" customHeight="1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</row>
    <row r="808" spans="1:20" ht="13.5" customHeight="1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</row>
    <row r="809" spans="1:20" ht="13.5" customHeight="1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</row>
    <row r="810" spans="1:20" ht="13.5" customHeight="1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</row>
    <row r="811" spans="1:20" ht="13.5" customHeight="1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</row>
    <row r="812" spans="1:20" ht="13.5" customHeight="1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</row>
    <row r="813" spans="1:20" ht="13.5" customHeight="1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</row>
    <row r="814" spans="1:20" ht="13.5" customHeight="1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</row>
    <row r="815" spans="1:20" ht="13.5" customHeight="1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</row>
    <row r="816" spans="1:20" ht="13.5" customHeight="1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</row>
    <row r="817" spans="1:20" ht="13.5" customHeight="1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</row>
    <row r="818" spans="1:20" ht="13.5" customHeight="1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</row>
    <row r="819" spans="1:20" ht="13.5" customHeight="1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</row>
    <row r="820" spans="1:20" ht="13.5" customHeight="1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</row>
    <row r="821" spans="1:20" ht="13.5" customHeight="1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</row>
    <row r="822" spans="1:20" ht="13.5" customHeight="1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</row>
    <row r="823" spans="1:20" ht="13.5" customHeight="1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</row>
    <row r="824" spans="1:20" ht="13.5" customHeight="1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</row>
    <row r="825" spans="1:20" ht="13.5" customHeight="1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</row>
    <row r="826" spans="1:20" ht="13.5" customHeight="1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</row>
    <row r="827" spans="1:20" ht="13.5" customHeight="1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</row>
    <row r="828" spans="1:20" ht="13.5" customHeight="1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</row>
    <row r="829" spans="1:20" ht="13.5" customHeight="1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</row>
    <row r="830" spans="1:20" ht="13.5" customHeight="1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</row>
    <row r="831" spans="1:20" ht="13.5" customHeight="1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</row>
    <row r="832" spans="1:20" ht="13.5" customHeight="1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</row>
    <row r="833" spans="1:20" ht="13.5" customHeight="1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</row>
    <row r="834" spans="1:20" ht="13.5" customHeight="1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</row>
    <row r="835" spans="1:20" ht="13.5" customHeight="1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</row>
    <row r="836" spans="1:20" ht="13.5" customHeight="1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</row>
    <row r="837" spans="1:20" ht="13.5" customHeight="1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</row>
    <row r="838" spans="1:20" ht="13.5" customHeight="1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</row>
    <row r="839" spans="1:20" ht="13.5" customHeight="1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</row>
    <row r="840" spans="1:20" ht="13.5" customHeight="1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</row>
    <row r="841" spans="1:20" ht="13.5" customHeight="1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</row>
    <row r="842" spans="1:20" ht="13.5" customHeight="1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</row>
    <row r="843" spans="1:20" ht="13.5" customHeight="1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</row>
    <row r="844" spans="1:20" ht="13.5" customHeight="1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</row>
    <row r="845" spans="1:20" ht="13.5" customHeight="1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</row>
    <row r="846" spans="1:20" ht="13.5" customHeight="1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</row>
    <row r="847" spans="1:20" ht="13.5" customHeight="1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</row>
    <row r="848" spans="1:20" ht="13.5" customHeight="1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</row>
    <row r="849" spans="1:20" ht="13.5" customHeight="1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</row>
    <row r="850" spans="1:20" ht="13.5" customHeight="1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</row>
    <row r="851" spans="1:20" ht="13.5" customHeight="1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</row>
    <row r="852" spans="1:20" ht="13.5" customHeight="1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</row>
    <row r="853" spans="1:20" ht="13.5" customHeight="1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</row>
    <row r="854" spans="1:20" ht="13.5" customHeight="1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</row>
    <row r="855" spans="1:20" ht="13.5" customHeight="1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</row>
    <row r="856" spans="1:20" ht="13.5" customHeight="1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</row>
    <row r="857" spans="1:20" ht="13.5" customHeight="1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</row>
    <row r="858" spans="1:20" ht="13.5" customHeight="1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</row>
    <row r="859" spans="1:20" ht="13.5" customHeight="1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</row>
    <row r="860" spans="1:20" ht="13.5" customHeight="1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</row>
    <row r="861" spans="1:20" ht="13.5" customHeight="1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</row>
    <row r="862" spans="1:20" ht="13.5" customHeight="1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</row>
    <row r="863" spans="1:20" ht="13.5" customHeight="1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</row>
    <row r="864" spans="1:20" ht="13.5" customHeight="1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</row>
    <row r="865" spans="1:20" ht="13.5" customHeight="1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</row>
    <row r="866" spans="1:20" ht="13.5" customHeight="1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</row>
    <row r="867" spans="1:20" ht="13.5" customHeight="1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</row>
    <row r="868" spans="1:20" ht="13.5" customHeight="1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</row>
    <row r="869" spans="1:20" ht="13.5" customHeight="1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</row>
    <row r="870" spans="1:20" ht="13.5" customHeight="1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</row>
    <row r="871" spans="1:20" ht="13.5" customHeight="1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</row>
    <row r="872" spans="1:20" ht="13.5" customHeight="1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</row>
    <row r="873" spans="1:20" ht="13.5" customHeight="1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</row>
    <row r="874" spans="1:20" ht="13.5" customHeight="1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</row>
    <row r="875" spans="1:20" ht="13.5" customHeight="1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</row>
    <row r="876" spans="1:20" ht="13.5" customHeight="1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</row>
    <row r="877" spans="1:20" ht="13.5" customHeight="1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</row>
    <row r="878" spans="1:20" ht="13.5" customHeight="1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</row>
    <row r="879" spans="1:20" ht="13.5" customHeight="1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</row>
    <row r="880" spans="1:20" ht="13.5" customHeight="1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</row>
    <row r="881" spans="1:20" ht="13.5" customHeight="1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</row>
    <row r="882" spans="1:20" ht="13.5" customHeight="1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</row>
    <row r="883" spans="1:20" ht="13.5" customHeight="1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</row>
    <row r="884" spans="1:20" ht="13.5" customHeight="1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</row>
    <row r="885" spans="1:20" ht="13.5" customHeight="1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</row>
    <row r="886" spans="1:20" ht="13.5" customHeight="1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</row>
    <row r="887" spans="1:20" ht="13.5" customHeight="1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</row>
    <row r="888" spans="1:20" ht="13.5" customHeight="1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</row>
    <row r="889" spans="1:20" ht="13.5" customHeight="1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</row>
    <row r="890" spans="1:20" ht="13.5" customHeight="1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</row>
    <row r="891" spans="1:20" ht="13.5" customHeight="1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</row>
    <row r="892" spans="1:20" ht="13.5" customHeight="1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</row>
    <row r="893" spans="1:20" ht="13.5" customHeight="1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</row>
    <row r="894" spans="1:20" ht="13.5" customHeight="1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</row>
    <row r="895" spans="1:20" ht="13.5" customHeight="1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</row>
    <row r="896" spans="1:20" ht="13.5" customHeight="1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</row>
    <row r="897" spans="1:20" ht="13.5" customHeight="1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</row>
    <row r="898" spans="1:20" ht="13.5" customHeight="1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</row>
    <row r="899" spans="1:20" ht="13.5" customHeight="1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</row>
    <row r="900" spans="1:20" ht="13.5" customHeight="1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</row>
    <row r="901" spans="1:20" ht="13.5" customHeight="1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</row>
    <row r="902" spans="1:20" ht="13.5" customHeight="1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</row>
    <row r="903" spans="1:20" ht="13.5" customHeight="1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</row>
    <row r="904" spans="1:20" ht="13.5" customHeight="1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</row>
    <row r="905" spans="1:20" ht="13.5" customHeight="1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</row>
    <row r="906" spans="1:20" ht="13.5" customHeight="1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</row>
    <row r="907" spans="1:20" ht="13.5" customHeight="1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</row>
    <row r="908" spans="1:20" ht="13.5" customHeight="1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</row>
    <row r="909" spans="1:20" ht="13.5" customHeight="1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</row>
    <row r="910" spans="1:20" ht="13.5" customHeight="1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</row>
    <row r="911" spans="1:20" ht="13.5" customHeight="1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</row>
    <row r="912" spans="1:20" ht="13.5" customHeight="1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</row>
    <row r="913" spans="1:20" ht="13.5" customHeight="1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</row>
    <row r="914" spans="1:20" ht="13.5" customHeight="1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</row>
    <row r="915" spans="1:20" ht="13.5" customHeight="1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</row>
    <row r="916" spans="1:20" ht="13.5" customHeight="1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</row>
    <row r="917" spans="1:20" ht="13.5" customHeight="1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</row>
    <row r="918" spans="1:20" ht="13.5" customHeight="1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</row>
    <row r="919" spans="1:20" ht="13.5" customHeight="1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</row>
    <row r="920" spans="1:20" ht="13.5" customHeight="1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</row>
    <row r="921" spans="1:20" ht="13.5" customHeight="1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</row>
    <row r="922" spans="1:20" ht="13.5" customHeight="1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</row>
    <row r="923" spans="1:20" ht="13.5" customHeight="1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</row>
    <row r="924" spans="1:20" ht="13.5" customHeight="1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</row>
    <row r="925" spans="1:20" ht="13.5" customHeight="1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</row>
    <row r="926" spans="1:20" ht="13.5" customHeight="1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</row>
    <row r="927" spans="1:20" ht="13.5" customHeight="1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</row>
    <row r="928" spans="1:20" ht="13.5" customHeight="1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</row>
    <row r="929" spans="1:20" ht="13.5" customHeight="1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</row>
    <row r="930" spans="1:20" ht="13.5" customHeight="1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</row>
    <row r="931" spans="1:20" ht="13.5" customHeight="1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</row>
    <row r="932" spans="1:20" ht="13.5" customHeight="1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</row>
    <row r="933" spans="1:20" ht="13.5" customHeight="1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</row>
    <row r="934" spans="1:20" ht="13.5" customHeight="1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</row>
    <row r="935" spans="1:20" ht="13.5" customHeight="1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</row>
    <row r="936" spans="1:20" ht="13.5" customHeight="1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</row>
    <row r="937" spans="1:20" ht="13.5" customHeight="1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</row>
    <row r="938" spans="1:20" ht="13.5" customHeight="1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</row>
    <row r="939" spans="1:20" ht="13.5" customHeight="1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</row>
    <row r="940" spans="1:20" ht="13.5" customHeight="1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</row>
    <row r="941" spans="1:20" ht="13.5" customHeight="1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</row>
    <row r="942" spans="1:20" ht="13.5" customHeight="1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</row>
    <row r="943" spans="1:20" ht="13.5" customHeight="1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</row>
    <row r="944" spans="1:20" ht="13.5" customHeight="1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</row>
    <row r="945" spans="1:20" ht="13.5" customHeight="1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</row>
    <row r="946" spans="1:20" ht="13.5" customHeight="1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</row>
    <row r="947" spans="1:20" ht="13.5" customHeight="1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</row>
    <row r="948" spans="1:20" ht="13.5" customHeight="1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</row>
    <row r="949" spans="1:20" ht="13.5" customHeight="1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</row>
    <row r="950" spans="1:20" ht="13.5" customHeight="1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</row>
    <row r="951" spans="1:20" ht="13.5" customHeight="1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</row>
    <row r="952" spans="1:20" ht="13.5" customHeight="1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</row>
    <row r="953" spans="1:20" ht="13.5" customHeight="1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</row>
    <row r="954" spans="1:20" ht="13.5" customHeight="1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</row>
    <row r="955" spans="1:20" ht="13.5" customHeight="1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</row>
    <row r="956" spans="1:20" ht="13.5" customHeight="1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</row>
    <row r="957" spans="1:20" ht="13.5" customHeight="1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</row>
    <row r="958" spans="1:20" ht="13.5" customHeight="1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</row>
    <row r="959" spans="1:20" ht="13.5" customHeight="1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</row>
    <row r="960" spans="1:20" ht="13.5" customHeight="1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</row>
    <row r="961" spans="1:20" ht="13.5" customHeight="1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</row>
    <row r="962" spans="1:20" ht="13.5" customHeight="1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</row>
    <row r="963" spans="1:20" ht="13.5" customHeight="1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</row>
    <row r="964" spans="1:20" ht="13.5" customHeight="1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</row>
    <row r="965" spans="1:20" ht="13.5" customHeight="1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</row>
    <row r="966" spans="1:20" ht="13.5" customHeight="1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</row>
    <row r="967" spans="1:20" ht="13.5" customHeight="1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</row>
    <row r="968" spans="1:20" ht="13.5" customHeight="1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</row>
    <row r="969" spans="1:20" ht="13.5" customHeight="1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</row>
    <row r="970" spans="1:20" ht="13.5" customHeight="1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</row>
    <row r="971" spans="1:20" ht="13.5" customHeight="1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</row>
    <row r="972" spans="1:20" ht="13.5" customHeight="1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</row>
    <row r="973" spans="1:20" ht="13.5" customHeight="1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</row>
    <row r="974" spans="1:20" ht="13.5" customHeight="1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</row>
    <row r="975" spans="1:20" ht="13.5" customHeight="1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</row>
    <row r="976" spans="1:20" ht="13.5" customHeight="1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</row>
    <row r="977" spans="1:20" ht="13.5" customHeight="1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</row>
    <row r="978" spans="1:20" ht="13.5" customHeight="1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</row>
    <row r="979" spans="1:20" ht="13.5" customHeight="1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</row>
    <row r="980" spans="1:20" ht="13.5" customHeight="1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</row>
    <row r="981" spans="1:20" ht="13.5" customHeight="1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</row>
    <row r="982" spans="1:20" ht="13.5" customHeight="1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</row>
    <row r="983" spans="1:20" ht="13.5" customHeight="1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</row>
    <row r="984" spans="1:20" ht="13.5" customHeight="1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</row>
    <row r="985" spans="1:20" ht="13.5" customHeight="1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</row>
    <row r="986" spans="1:20" ht="13.5" customHeight="1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</row>
    <row r="987" spans="1:20" ht="13.5" customHeight="1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</row>
    <row r="988" spans="1:20" ht="13.5" customHeight="1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</row>
    <row r="989" spans="1:20" ht="13.5" customHeight="1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</row>
    <row r="990" spans="1:20" ht="13.5" customHeight="1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</row>
    <row r="991" spans="1:20" ht="13.5" customHeight="1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</row>
    <row r="992" spans="1:20" ht="13.5" customHeight="1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</row>
    <row r="993" spans="1:20" ht="13.5" customHeight="1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</row>
    <row r="994" spans="1:20" ht="13.5" customHeight="1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</row>
    <row r="995" spans="1:20" ht="13.5" customHeight="1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</row>
    <row r="996" spans="1:20" ht="13.5" customHeight="1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</row>
    <row r="997" spans="1:20" ht="13.5" customHeight="1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</row>
    <row r="998" spans="1:20" ht="13.5" customHeight="1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</row>
    <row r="999" spans="1:20" ht="13.5" customHeight="1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</row>
    <row r="1000" spans="1:20" ht="13.5" customHeight="1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</row>
    <row r="1001" spans="1:20" ht="13.5" customHeight="1">
      <c r="A1001" s="103"/>
      <c r="B1001" s="103"/>
      <c r="C1001" s="103"/>
      <c r="D1001" s="103"/>
      <c r="E1001" s="103"/>
      <c r="F1001" s="103"/>
      <c r="G1001" s="103"/>
      <c r="H1001" s="103"/>
      <c r="I1001" s="103"/>
      <c r="J1001" s="103"/>
      <c r="K1001" s="103"/>
      <c r="L1001" s="103"/>
      <c r="M1001" s="103"/>
      <c r="N1001" s="103"/>
      <c r="O1001" s="103"/>
      <c r="P1001" s="103"/>
      <c r="Q1001" s="103"/>
      <c r="R1001" s="103"/>
      <c r="S1001" s="103"/>
      <c r="T1001" s="103"/>
    </row>
    <row r="1002" spans="1:20" ht="13.5" customHeight="1">
      <c r="A1002" s="103"/>
      <c r="B1002" s="103"/>
      <c r="C1002" s="103"/>
      <c r="D1002" s="103"/>
      <c r="E1002" s="103"/>
      <c r="F1002" s="103"/>
      <c r="G1002" s="103"/>
      <c r="H1002" s="103"/>
      <c r="I1002" s="103"/>
      <c r="J1002" s="103"/>
      <c r="K1002" s="103"/>
      <c r="L1002" s="103"/>
      <c r="M1002" s="103"/>
      <c r="N1002" s="103"/>
      <c r="O1002" s="103"/>
      <c r="P1002" s="103"/>
      <c r="Q1002" s="103"/>
      <c r="R1002" s="103"/>
      <c r="S1002" s="103"/>
      <c r="T1002" s="103"/>
    </row>
    <row r="1003" spans="1:20" ht="13.5" customHeight="1">
      <c r="A1003" s="103"/>
      <c r="B1003" s="103"/>
      <c r="C1003" s="103"/>
      <c r="D1003" s="103"/>
      <c r="E1003" s="103"/>
      <c r="F1003" s="103"/>
      <c r="G1003" s="103"/>
      <c r="H1003" s="103"/>
      <c r="I1003" s="103"/>
      <c r="J1003" s="103"/>
      <c r="K1003" s="103"/>
      <c r="L1003" s="103"/>
      <c r="M1003" s="103"/>
      <c r="N1003" s="103"/>
      <c r="O1003" s="103"/>
      <c r="P1003" s="103"/>
      <c r="Q1003" s="103"/>
      <c r="R1003" s="103"/>
      <c r="S1003" s="103"/>
      <c r="T1003" s="103"/>
    </row>
    <row r="1004" spans="1:20" ht="13.5" customHeight="1">
      <c r="A1004" s="103"/>
      <c r="B1004" s="103"/>
      <c r="C1004" s="103"/>
      <c r="D1004" s="103"/>
      <c r="E1004" s="103"/>
      <c r="F1004" s="103"/>
      <c r="G1004" s="103"/>
      <c r="H1004" s="103"/>
      <c r="I1004" s="103"/>
      <c r="J1004" s="103"/>
      <c r="K1004" s="103"/>
      <c r="L1004" s="103"/>
      <c r="M1004" s="103"/>
      <c r="N1004" s="103"/>
      <c r="O1004" s="103"/>
      <c r="P1004" s="103"/>
      <c r="Q1004" s="103"/>
      <c r="R1004" s="103"/>
      <c r="S1004" s="103"/>
      <c r="T1004" s="103"/>
    </row>
    <row r="1005" spans="1:20" ht="13.5" customHeight="1">
      <c r="A1005" s="103"/>
      <c r="B1005" s="103"/>
      <c r="C1005" s="103"/>
      <c r="D1005" s="103"/>
      <c r="E1005" s="103"/>
      <c r="F1005" s="103"/>
      <c r="G1005" s="103"/>
      <c r="H1005" s="103"/>
      <c r="I1005" s="103"/>
      <c r="J1005" s="103"/>
      <c r="K1005" s="103"/>
      <c r="L1005" s="103"/>
      <c r="M1005" s="103"/>
      <c r="N1005" s="103"/>
      <c r="O1005" s="103"/>
      <c r="P1005" s="103"/>
      <c r="Q1005" s="103"/>
      <c r="R1005" s="103"/>
      <c r="S1005" s="103"/>
      <c r="T1005" s="103"/>
    </row>
    <row r="1006" spans="1:20" ht="13.5" customHeight="1">
      <c r="A1006" s="103"/>
      <c r="B1006" s="103"/>
      <c r="C1006" s="103"/>
      <c r="D1006" s="103"/>
      <c r="E1006" s="103"/>
      <c r="F1006" s="103"/>
      <c r="G1006" s="103"/>
      <c r="H1006" s="103"/>
      <c r="I1006" s="103"/>
      <c r="J1006" s="103"/>
      <c r="K1006" s="103"/>
      <c r="L1006" s="103"/>
      <c r="M1006" s="103"/>
      <c r="N1006" s="103"/>
      <c r="O1006" s="103"/>
      <c r="P1006" s="103"/>
      <c r="Q1006" s="103"/>
      <c r="R1006" s="103"/>
      <c r="S1006" s="103"/>
      <c r="T1006" s="103"/>
    </row>
    <row r="1007" spans="1:20" ht="13.5" customHeight="1">
      <c r="A1007" s="103"/>
      <c r="B1007" s="103"/>
      <c r="C1007" s="103"/>
      <c r="D1007" s="103"/>
      <c r="E1007" s="103"/>
      <c r="F1007" s="103"/>
      <c r="G1007" s="103"/>
      <c r="H1007" s="103"/>
      <c r="I1007" s="103"/>
      <c r="J1007" s="103"/>
      <c r="K1007" s="103"/>
      <c r="L1007" s="103"/>
      <c r="M1007" s="103"/>
      <c r="N1007" s="103"/>
      <c r="O1007" s="103"/>
      <c r="P1007" s="103"/>
      <c r="Q1007" s="103"/>
      <c r="R1007" s="103"/>
      <c r="S1007" s="103"/>
      <c r="T1007" s="103"/>
    </row>
    <row r="1008" spans="1:20" ht="13.5" customHeight="1">
      <c r="A1008" s="103"/>
      <c r="B1008" s="103"/>
      <c r="C1008" s="103"/>
      <c r="D1008" s="103"/>
      <c r="E1008" s="103"/>
      <c r="F1008" s="103"/>
      <c r="G1008" s="103"/>
      <c r="H1008" s="103"/>
      <c r="I1008" s="103"/>
      <c r="J1008" s="103"/>
      <c r="K1008" s="103"/>
      <c r="L1008" s="103"/>
      <c r="M1008" s="103"/>
      <c r="N1008" s="103"/>
      <c r="O1008" s="103"/>
      <c r="P1008" s="103"/>
      <c r="Q1008" s="103"/>
      <c r="R1008" s="103"/>
      <c r="S1008" s="103"/>
      <c r="T1008" s="103"/>
    </row>
    <row r="1009" spans="1:20" ht="13.5" customHeight="1">
      <c r="A1009" s="103"/>
      <c r="B1009" s="103"/>
      <c r="C1009" s="103"/>
      <c r="D1009" s="103"/>
      <c r="E1009" s="103"/>
      <c r="F1009" s="103"/>
      <c r="G1009" s="103"/>
      <c r="H1009" s="103"/>
      <c r="I1009" s="103"/>
      <c r="J1009" s="103"/>
      <c r="K1009" s="103"/>
      <c r="L1009" s="103"/>
      <c r="M1009" s="103"/>
      <c r="N1009" s="103"/>
      <c r="O1009" s="103"/>
      <c r="P1009" s="103"/>
      <c r="Q1009" s="103"/>
      <c r="R1009" s="103"/>
      <c r="S1009" s="103"/>
      <c r="T1009" s="103"/>
    </row>
    <row r="1010" spans="1:20" ht="13.5" customHeight="1">
      <c r="A1010" s="103"/>
      <c r="B1010" s="103"/>
      <c r="C1010" s="103"/>
      <c r="D1010" s="103"/>
      <c r="E1010" s="103"/>
      <c r="F1010" s="103"/>
      <c r="G1010" s="103"/>
      <c r="H1010" s="103"/>
      <c r="I1010" s="103"/>
      <c r="J1010" s="103"/>
      <c r="K1010" s="103"/>
      <c r="L1010" s="103"/>
      <c r="M1010" s="103"/>
      <c r="N1010" s="103"/>
      <c r="O1010" s="103"/>
      <c r="P1010" s="103"/>
      <c r="Q1010" s="103"/>
      <c r="R1010" s="103"/>
      <c r="S1010" s="103"/>
      <c r="T1010" s="103"/>
    </row>
    <row r="1011" spans="1:20" ht="13.5" customHeight="1">
      <c r="A1011" s="103"/>
      <c r="B1011" s="103"/>
      <c r="C1011" s="103"/>
      <c r="D1011" s="103"/>
      <c r="E1011" s="103"/>
      <c r="F1011" s="103"/>
      <c r="G1011" s="103"/>
      <c r="H1011" s="103"/>
      <c r="I1011" s="103"/>
      <c r="J1011" s="103"/>
      <c r="K1011" s="103"/>
      <c r="L1011" s="103"/>
      <c r="M1011" s="103"/>
      <c r="N1011" s="103"/>
      <c r="O1011" s="103"/>
      <c r="P1011" s="103"/>
      <c r="Q1011" s="103"/>
      <c r="R1011" s="103"/>
      <c r="S1011" s="103"/>
      <c r="T1011" s="103"/>
    </row>
    <row r="1012" spans="1:20" ht="13.5" customHeight="1">
      <c r="A1012" s="103"/>
      <c r="B1012" s="103"/>
      <c r="C1012" s="103"/>
      <c r="D1012" s="103"/>
      <c r="E1012" s="103"/>
      <c r="F1012" s="103"/>
      <c r="G1012" s="103"/>
      <c r="H1012" s="103"/>
      <c r="I1012" s="103"/>
      <c r="J1012" s="103"/>
      <c r="K1012" s="103"/>
      <c r="L1012" s="103"/>
      <c r="M1012" s="103"/>
      <c r="N1012" s="103"/>
      <c r="O1012" s="103"/>
      <c r="P1012" s="103"/>
      <c r="Q1012" s="103"/>
      <c r="R1012" s="103"/>
      <c r="S1012" s="103"/>
      <c r="T1012" s="103"/>
    </row>
    <row r="1013" spans="1:20" ht="13.5" customHeight="1">
      <c r="A1013" s="103"/>
      <c r="B1013" s="103"/>
      <c r="C1013" s="103"/>
      <c r="D1013" s="103"/>
      <c r="E1013" s="103"/>
      <c r="F1013" s="103"/>
      <c r="G1013" s="103"/>
      <c r="H1013" s="103"/>
      <c r="I1013" s="103"/>
      <c r="J1013" s="103"/>
      <c r="K1013" s="103"/>
      <c r="L1013" s="103"/>
      <c r="M1013" s="103"/>
      <c r="N1013" s="103"/>
      <c r="O1013" s="103"/>
      <c r="P1013" s="103"/>
      <c r="Q1013" s="103"/>
      <c r="R1013" s="103"/>
      <c r="S1013" s="103"/>
      <c r="T1013" s="103"/>
    </row>
    <row r="1014" spans="1:20" ht="13.5" customHeight="1">
      <c r="A1014" s="103"/>
      <c r="B1014" s="103"/>
      <c r="C1014" s="103"/>
      <c r="D1014" s="103"/>
      <c r="E1014" s="103"/>
      <c r="F1014" s="103"/>
      <c r="G1014" s="103"/>
      <c r="H1014" s="103"/>
      <c r="I1014" s="103"/>
      <c r="J1014" s="103"/>
      <c r="K1014" s="103"/>
      <c r="L1014" s="103"/>
      <c r="M1014" s="103"/>
      <c r="N1014" s="103"/>
      <c r="O1014" s="103"/>
      <c r="P1014" s="103"/>
      <c r="Q1014" s="103"/>
      <c r="R1014" s="103"/>
      <c r="S1014" s="103"/>
      <c r="T1014" s="103"/>
    </row>
    <row r="1015" spans="1:20" ht="13.5" customHeight="1">
      <c r="A1015" s="103"/>
      <c r="B1015" s="103"/>
      <c r="C1015" s="103"/>
      <c r="D1015" s="103"/>
      <c r="E1015" s="103"/>
      <c r="F1015" s="103"/>
      <c r="G1015" s="103"/>
      <c r="H1015" s="103"/>
      <c r="I1015" s="103"/>
      <c r="J1015" s="103"/>
      <c r="K1015" s="103"/>
      <c r="L1015" s="103"/>
      <c r="M1015" s="103"/>
      <c r="N1015" s="103"/>
      <c r="O1015" s="103"/>
      <c r="P1015" s="103"/>
      <c r="Q1015" s="103"/>
      <c r="R1015" s="103"/>
      <c r="S1015" s="103"/>
      <c r="T1015" s="103"/>
    </row>
    <row r="1016" spans="1:20" ht="13.5" customHeight="1">
      <c r="A1016" s="103"/>
      <c r="B1016" s="103"/>
      <c r="C1016" s="103"/>
      <c r="D1016" s="103"/>
      <c r="E1016" s="103"/>
      <c r="F1016" s="103"/>
      <c r="G1016" s="103"/>
      <c r="H1016" s="103"/>
      <c r="I1016" s="103"/>
      <c r="J1016" s="103"/>
      <c r="K1016" s="103"/>
      <c r="L1016" s="103"/>
      <c r="M1016" s="103"/>
      <c r="N1016" s="103"/>
      <c r="O1016" s="103"/>
      <c r="P1016" s="103"/>
      <c r="Q1016" s="103"/>
      <c r="R1016" s="103"/>
      <c r="S1016" s="103"/>
      <c r="T1016" s="103"/>
    </row>
    <row r="1017" spans="1:20" ht="13.5" customHeight="1">
      <c r="A1017" s="103"/>
      <c r="B1017" s="103"/>
      <c r="C1017" s="103"/>
      <c r="D1017" s="103"/>
      <c r="E1017" s="103"/>
      <c r="F1017" s="103"/>
      <c r="G1017" s="103"/>
      <c r="H1017" s="103"/>
      <c r="I1017" s="103"/>
      <c r="J1017" s="103"/>
      <c r="K1017" s="103"/>
      <c r="L1017" s="103"/>
      <c r="M1017" s="103"/>
      <c r="N1017" s="103"/>
      <c r="O1017" s="103"/>
      <c r="P1017" s="103"/>
      <c r="Q1017" s="103"/>
      <c r="R1017" s="103"/>
      <c r="S1017" s="103"/>
      <c r="T1017" s="103"/>
    </row>
    <row r="1018" spans="1:20" ht="13.5" customHeight="1">
      <c r="A1018" s="103"/>
      <c r="B1018" s="103"/>
      <c r="C1018" s="103"/>
      <c r="D1018" s="103"/>
      <c r="E1018" s="103"/>
      <c r="F1018" s="103"/>
      <c r="G1018" s="103"/>
      <c r="H1018" s="103"/>
      <c r="I1018" s="103"/>
      <c r="J1018" s="103"/>
      <c r="K1018" s="103"/>
      <c r="L1018" s="103"/>
      <c r="M1018" s="103"/>
      <c r="N1018" s="103"/>
      <c r="O1018" s="103"/>
      <c r="P1018" s="103"/>
      <c r="Q1018" s="103"/>
      <c r="R1018" s="103"/>
      <c r="S1018" s="103"/>
      <c r="T1018" s="103"/>
    </row>
    <row r="1019" spans="1:20" ht="13.5" customHeight="1">
      <c r="A1019" s="103"/>
      <c r="B1019" s="103"/>
      <c r="C1019" s="103"/>
      <c r="D1019" s="103"/>
      <c r="E1019" s="103"/>
      <c r="F1019" s="103"/>
      <c r="G1019" s="103"/>
      <c r="H1019" s="103"/>
      <c r="I1019" s="103"/>
      <c r="J1019" s="103"/>
      <c r="K1019" s="103"/>
      <c r="L1019" s="103"/>
      <c r="M1019" s="103"/>
      <c r="N1019" s="103"/>
      <c r="O1019" s="103"/>
      <c r="P1019" s="103"/>
      <c r="Q1019" s="103"/>
      <c r="R1019" s="103"/>
      <c r="S1019" s="103"/>
      <c r="T1019" s="103"/>
    </row>
    <row r="1020" spans="1:20" ht="13.5" customHeight="1">
      <c r="A1020" s="103"/>
      <c r="B1020" s="103"/>
      <c r="C1020" s="103"/>
      <c r="D1020" s="103"/>
      <c r="E1020" s="103"/>
      <c r="F1020" s="103"/>
      <c r="G1020" s="103"/>
      <c r="H1020" s="103"/>
      <c r="I1020" s="103"/>
      <c r="J1020" s="103"/>
      <c r="K1020" s="103"/>
      <c r="L1020" s="103"/>
      <c r="M1020" s="103"/>
      <c r="N1020" s="103"/>
      <c r="O1020" s="103"/>
      <c r="P1020" s="103"/>
      <c r="Q1020" s="103"/>
      <c r="R1020" s="103"/>
      <c r="S1020" s="103"/>
      <c r="T1020" s="103"/>
    </row>
    <row r="1021" spans="1:20" ht="13.5" customHeight="1">
      <c r="A1021" s="103"/>
      <c r="B1021" s="103"/>
      <c r="C1021" s="103"/>
      <c r="D1021" s="103"/>
      <c r="E1021" s="103"/>
      <c r="F1021" s="103"/>
      <c r="G1021" s="103"/>
      <c r="H1021" s="103"/>
      <c r="I1021" s="103"/>
      <c r="J1021" s="103"/>
      <c r="K1021" s="103"/>
      <c r="L1021" s="103"/>
      <c r="M1021" s="103"/>
      <c r="N1021" s="103"/>
      <c r="O1021" s="103"/>
      <c r="P1021" s="103"/>
      <c r="Q1021" s="103"/>
      <c r="R1021" s="103"/>
      <c r="S1021" s="103"/>
      <c r="T1021" s="103"/>
    </row>
    <row r="1022" spans="1:20" ht="13.5" customHeight="1">
      <c r="A1022" s="103"/>
      <c r="B1022" s="103"/>
      <c r="C1022" s="103"/>
      <c r="D1022" s="103"/>
      <c r="E1022" s="103"/>
      <c r="F1022" s="103"/>
      <c r="G1022" s="103"/>
      <c r="H1022" s="103"/>
      <c r="I1022" s="103"/>
      <c r="J1022" s="103"/>
      <c r="K1022" s="103"/>
      <c r="L1022" s="103"/>
      <c r="M1022" s="103"/>
      <c r="N1022" s="103"/>
      <c r="O1022" s="103"/>
      <c r="P1022" s="103"/>
      <c r="Q1022" s="103"/>
      <c r="R1022" s="103"/>
      <c r="S1022" s="103"/>
      <c r="T1022" s="103"/>
    </row>
    <row r="1023" spans="1:20" ht="13.5" customHeight="1">
      <c r="A1023" s="103"/>
      <c r="B1023" s="103"/>
      <c r="C1023" s="103"/>
      <c r="D1023" s="103"/>
      <c r="E1023" s="103"/>
      <c r="F1023" s="103"/>
      <c r="G1023" s="103"/>
      <c r="H1023" s="103"/>
      <c r="I1023" s="103"/>
      <c r="J1023" s="103"/>
      <c r="K1023" s="103"/>
      <c r="L1023" s="103"/>
      <c r="M1023" s="103"/>
      <c r="N1023" s="103"/>
      <c r="O1023" s="103"/>
      <c r="P1023" s="103"/>
      <c r="Q1023" s="103"/>
      <c r="R1023" s="103"/>
      <c r="S1023" s="103"/>
      <c r="T1023" s="103"/>
    </row>
    <row r="1024" spans="1:20" ht="13.5" customHeight="1">
      <c r="A1024" s="103"/>
      <c r="B1024" s="103"/>
      <c r="C1024" s="103"/>
      <c r="D1024" s="103"/>
      <c r="E1024" s="103"/>
      <c r="F1024" s="103"/>
      <c r="G1024" s="103"/>
      <c r="H1024" s="103"/>
      <c r="I1024" s="103"/>
      <c r="J1024" s="103"/>
      <c r="K1024" s="103"/>
      <c r="L1024" s="103"/>
      <c r="M1024" s="103"/>
      <c r="N1024" s="103"/>
      <c r="O1024" s="103"/>
      <c r="P1024" s="103"/>
      <c r="Q1024" s="103"/>
      <c r="R1024" s="103"/>
      <c r="S1024" s="103"/>
      <c r="T1024" s="103"/>
    </row>
    <row r="1025" spans="1:20" ht="13.5" customHeight="1">
      <c r="A1025" s="103"/>
      <c r="B1025" s="103"/>
      <c r="C1025" s="103"/>
      <c r="D1025" s="103"/>
      <c r="E1025" s="103"/>
      <c r="F1025" s="103"/>
      <c r="G1025" s="103"/>
      <c r="H1025" s="103"/>
      <c r="I1025" s="103"/>
      <c r="J1025" s="103"/>
      <c r="K1025" s="103"/>
      <c r="L1025" s="103"/>
      <c r="M1025" s="103"/>
      <c r="N1025" s="103"/>
      <c r="O1025" s="103"/>
      <c r="P1025" s="103"/>
      <c r="Q1025" s="103"/>
      <c r="R1025" s="103"/>
      <c r="S1025" s="103"/>
      <c r="T1025" s="103"/>
    </row>
    <row r="1026" spans="1:20" ht="13.5" customHeight="1">
      <c r="A1026" s="103"/>
      <c r="B1026" s="103"/>
      <c r="C1026" s="103"/>
      <c r="D1026" s="103"/>
      <c r="E1026" s="103"/>
      <c r="F1026" s="103"/>
      <c r="G1026" s="103"/>
      <c r="H1026" s="103"/>
      <c r="I1026" s="103"/>
      <c r="J1026" s="103"/>
      <c r="K1026" s="103"/>
      <c r="L1026" s="103"/>
      <c r="M1026" s="103"/>
      <c r="N1026" s="103"/>
      <c r="O1026" s="103"/>
      <c r="P1026" s="103"/>
      <c r="Q1026" s="103"/>
      <c r="R1026" s="103"/>
      <c r="S1026" s="103"/>
      <c r="T1026" s="103"/>
    </row>
    <row r="1027" spans="1:20" ht="13.5" customHeight="1">
      <c r="A1027" s="103"/>
      <c r="B1027" s="103"/>
      <c r="C1027" s="103"/>
      <c r="D1027" s="103"/>
      <c r="E1027" s="103"/>
      <c r="F1027" s="103"/>
      <c r="G1027" s="103"/>
      <c r="H1027" s="103"/>
      <c r="I1027" s="103"/>
      <c r="J1027" s="103"/>
      <c r="K1027" s="103"/>
      <c r="L1027" s="103"/>
      <c r="M1027" s="103"/>
      <c r="N1027" s="103"/>
      <c r="O1027" s="103"/>
      <c r="P1027" s="103"/>
      <c r="Q1027" s="103"/>
      <c r="R1027" s="103"/>
      <c r="S1027" s="103"/>
      <c r="T1027" s="103"/>
    </row>
    <row r="1028" spans="1:20" ht="13.5" customHeight="1">
      <c r="A1028" s="103"/>
      <c r="B1028" s="103"/>
      <c r="C1028" s="103"/>
      <c r="D1028" s="103"/>
      <c r="E1028" s="103"/>
      <c r="F1028" s="103"/>
      <c r="G1028" s="103"/>
      <c r="H1028" s="103"/>
      <c r="I1028" s="103"/>
      <c r="J1028" s="103"/>
      <c r="K1028" s="103"/>
      <c r="L1028" s="103"/>
      <c r="M1028" s="103"/>
      <c r="N1028" s="103"/>
      <c r="O1028" s="103"/>
      <c r="P1028" s="103"/>
      <c r="Q1028" s="103"/>
      <c r="R1028" s="103"/>
      <c r="S1028" s="103"/>
      <c r="T1028" s="103"/>
    </row>
    <row r="1029" spans="1:20" ht="13.5" customHeight="1">
      <c r="A1029" s="103"/>
      <c r="B1029" s="103"/>
      <c r="C1029" s="103"/>
      <c r="D1029" s="103"/>
      <c r="E1029" s="103"/>
      <c r="F1029" s="103"/>
      <c r="G1029" s="103"/>
      <c r="H1029" s="103"/>
      <c r="I1029" s="103"/>
      <c r="J1029" s="103"/>
      <c r="K1029" s="103"/>
      <c r="L1029" s="103"/>
      <c r="M1029" s="103"/>
      <c r="N1029" s="103"/>
      <c r="O1029" s="103"/>
      <c r="P1029" s="103"/>
      <c r="Q1029" s="103"/>
      <c r="R1029" s="103"/>
      <c r="S1029" s="103"/>
      <c r="T1029" s="103"/>
    </row>
    <row r="1030" spans="1:20" ht="13.5" customHeight="1">
      <c r="A1030" s="103"/>
      <c r="B1030" s="103"/>
      <c r="C1030" s="103"/>
      <c r="D1030" s="103"/>
      <c r="E1030" s="103"/>
      <c r="F1030" s="103"/>
      <c r="G1030" s="103"/>
      <c r="H1030" s="103"/>
      <c r="I1030" s="103"/>
      <c r="J1030" s="103"/>
      <c r="K1030" s="103"/>
      <c r="L1030" s="103"/>
      <c r="M1030" s="103"/>
      <c r="N1030" s="103"/>
      <c r="O1030" s="103"/>
      <c r="P1030" s="103"/>
      <c r="Q1030" s="103"/>
      <c r="R1030" s="103"/>
      <c r="S1030" s="103"/>
      <c r="T1030" s="103"/>
    </row>
    <row r="1031" spans="1:20">
      <c r="A1031" s="103"/>
      <c r="B1031" s="103"/>
      <c r="C1031" s="103"/>
      <c r="D1031" s="103"/>
      <c r="E1031" s="103"/>
      <c r="F1031" s="103"/>
      <c r="G1031" s="103"/>
      <c r="H1031" s="103"/>
      <c r="I1031" s="103"/>
      <c r="J1031" s="103"/>
      <c r="K1031" s="103"/>
      <c r="L1031" s="103"/>
      <c r="M1031" s="103"/>
      <c r="N1031" s="103"/>
      <c r="O1031" s="103"/>
      <c r="P1031" s="103"/>
      <c r="Q1031" s="103"/>
      <c r="R1031" s="103"/>
      <c r="S1031" s="103"/>
      <c r="T1031" s="103"/>
    </row>
    <row r="1032" spans="1:20">
      <c r="A1032" s="103"/>
      <c r="B1032" s="103"/>
      <c r="C1032" s="103"/>
      <c r="D1032" s="103"/>
      <c r="E1032" s="103"/>
      <c r="F1032" s="103"/>
      <c r="G1032" s="103"/>
      <c r="H1032" s="103"/>
      <c r="I1032" s="103"/>
      <c r="J1032" s="103"/>
      <c r="K1032" s="103"/>
      <c r="L1032" s="103"/>
      <c r="M1032" s="103"/>
      <c r="N1032" s="103"/>
      <c r="O1032" s="103"/>
      <c r="P1032" s="103"/>
      <c r="Q1032" s="103"/>
      <c r="R1032" s="103"/>
      <c r="S1032" s="103"/>
      <c r="T1032" s="103"/>
    </row>
    <row r="1033" spans="1:20">
      <c r="A1033" s="103"/>
      <c r="B1033" s="103"/>
      <c r="C1033" s="103"/>
      <c r="D1033" s="103"/>
      <c r="E1033" s="103"/>
      <c r="F1033" s="103"/>
      <c r="G1033" s="103"/>
      <c r="H1033" s="103"/>
      <c r="I1033" s="103"/>
      <c r="J1033" s="103"/>
      <c r="K1033" s="103"/>
      <c r="L1033" s="103"/>
      <c r="M1033" s="103"/>
      <c r="N1033" s="103"/>
      <c r="O1033" s="103"/>
      <c r="P1033" s="103"/>
      <c r="Q1033" s="103"/>
      <c r="R1033" s="103"/>
      <c r="S1033" s="103"/>
      <c r="T1033" s="103"/>
    </row>
    <row r="1034" spans="1:20">
      <c r="A1034" s="103"/>
      <c r="B1034" s="103"/>
      <c r="C1034" s="103"/>
      <c r="D1034" s="103"/>
      <c r="E1034" s="103"/>
      <c r="F1034" s="103"/>
      <c r="G1034" s="103"/>
      <c r="H1034" s="103"/>
      <c r="I1034" s="103"/>
      <c r="J1034" s="103"/>
      <c r="K1034" s="103"/>
      <c r="L1034" s="103"/>
      <c r="M1034" s="103"/>
      <c r="N1034" s="103"/>
      <c r="O1034" s="103"/>
      <c r="P1034" s="103"/>
      <c r="Q1034" s="103"/>
      <c r="R1034" s="103"/>
      <c r="S1034" s="103"/>
      <c r="T1034" s="103"/>
    </row>
    <row r="1035" spans="1:20">
      <c r="A1035" s="103"/>
      <c r="B1035" s="103"/>
      <c r="C1035" s="103"/>
      <c r="D1035" s="103"/>
      <c r="E1035" s="103"/>
      <c r="F1035" s="103"/>
      <c r="G1035" s="103"/>
      <c r="H1035" s="103"/>
      <c r="I1035" s="103"/>
      <c r="J1035" s="103"/>
      <c r="K1035" s="103"/>
      <c r="L1035" s="103"/>
      <c r="M1035" s="103"/>
      <c r="N1035" s="103"/>
      <c r="O1035" s="103"/>
      <c r="P1035" s="103"/>
      <c r="Q1035" s="103"/>
      <c r="R1035" s="103"/>
      <c r="S1035" s="103"/>
      <c r="T1035" s="103"/>
    </row>
    <row r="1036" spans="1:20">
      <c r="A1036" s="103"/>
      <c r="B1036" s="103"/>
      <c r="C1036" s="103"/>
      <c r="D1036" s="103"/>
      <c r="E1036" s="103"/>
      <c r="F1036" s="103"/>
      <c r="G1036" s="103"/>
      <c r="H1036" s="103"/>
      <c r="I1036" s="103"/>
      <c r="J1036" s="103"/>
      <c r="K1036" s="103"/>
      <c r="L1036" s="103"/>
      <c r="M1036" s="103"/>
      <c r="N1036" s="103"/>
      <c r="O1036" s="103"/>
      <c r="P1036" s="103"/>
      <c r="Q1036" s="103"/>
      <c r="R1036" s="103"/>
      <c r="S1036" s="103"/>
      <c r="T1036" s="103"/>
    </row>
    <row r="1037" spans="1:20">
      <c r="A1037" s="103"/>
      <c r="B1037" s="103"/>
      <c r="C1037" s="103"/>
      <c r="D1037" s="103"/>
      <c r="E1037" s="103"/>
      <c r="F1037" s="103"/>
      <c r="G1037" s="103"/>
      <c r="H1037" s="103"/>
      <c r="I1037" s="103"/>
      <c r="J1037" s="103"/>
      <c r="K1037" s="103"/>
      <c r="L1037" s="103"/>
      <c r="M1037" s="103"/>
      <c r="N1037" s="103"/>
      <c r="O1037" s="103"/>
      <c r="P1037" s="103"/>
      <c r="Q1037" s="103"/>
      <c r="R1037" s="103"/>
      <c r="S1037" s="103"/>
      <c r="T1037" s="103"/>
    </row>
    <row r="1038" spans="1:20">
      <c r="A1038" s="103"/>
      <c r="B1038" s="103"/>
      <c r="C1038" s="103"/>
      <c r="D1038" s="103"/>
      <c r="E1038" s="103"/>
      <c r="F1038" s="103"/>
      <c r="G1038" s="103"/>
      <c r="H1038" s="103"/>
      <c r="I1038" s="103"/>
      <c r="J1038" s="103"/>
      <c r="K1038" s="103"/>
      <c r="L1038" s="103"/>
      <c r="M1038" s="103"/>
      <c r="N1038" s="103"/>
      <c r="O1038" s="103"/>
      <c r="P1038" s="103"/>
      <c r="Q1038" s="103"/>
      <c r="R1038" s="103"/>
      <c r="S1038" s="103"/>
      <c r="T1038" s="103"/>
    </row>
    <row r="1039" spans="1:20">
      <c r="A1039" s="103"/>
      <c r="B1039" s="103"/>
      <c r="C1039" s="103"/>
      <c r="D1039" s="103"/>
      <c r="E1039" s="103"/>
      <c r="F1039" s="103"/>
      <c r="G1039" s="103"/>
      <c r="H1039" s="103"/>
      <c r="I1039" s="103"/>
      <c r="J1039" s="103"/>
      <c r="K1039" s="103"/>
      <c r="L1039" s="103"/>
      <c r="M1039" s="103"/>
      <c r="N1039" s="103"/>
      <c r="O1039" s="103"/>
      <c r="P1039" s="103"/>
      <c r="Q1039" s="103"/>
      <c r="R1039" s="103"/>
      <c r="S1039" s="103"/>
      <c r="T1039" s="103"/>
    </row>
    <row r="1040" spans="1:20">
      <c r="A1040" s="103"/>
      <c r="B1040" s="103"/>
      <c r="C1040" s="103"/>
      <c r="D1040" s="103"/>
      <c r="E1040" s="103"/>
      <c r="F1040" s="103"/>
      <c r="G1040" s="103"/>
      <c r="H1040" s="103"/>
      <c r="I1040" s="103"/>
      <c r="J1040" s="103"/>
      <c r="K1040" s="103"/>
      <c r="L1040" s="103"/>
      <c r="M1040" s="103"/>
      <c r="N1040" s="103"/>
      <c r="O1040" s="103"/>
      <c r="P1040" s="103"/>
      <c r="Q1040" s="103"/>
      <c r="R1040" s="103"/>
      <c r="S1040" s="103"/>
      <c r="T1040" s="103"/>
    </row>
    <row r="1041" spans="1:20">
      <c r="A1041" s="103"/>
      <c r="B1041" s="103"/>
      <c r="C1041" s="103"/>
      <c r="D1041" s="103"/>
      <c r="E1041" s="103"/>
      <c r="F1041" s="103"/>
      <c r="G1041" s="103"/>
      <c r="H1041" s="103"/>
      <c r="I1041" s="103"/>
      <c r="J1041" s="103"/>
      <c r="K1041" s="103"/>
      <c r="L1041" s="103"/>
      <c r="M1041" s="103"/>
      <c r="N1041" s="103"/>
      <c r="O1041" s="103"/>
      <c r="P1041" s="103"/>
      <c r="Q1041" s="103"/>
      <c r="R1041" s="103"/>
      <c r="S1041" s="103"/>
      <c r="T1041" s="103"/>
    </row>
    <row r="1042" spans="1:20">
      <c r="A1042" s="103"/>
      <c r="B1042" s="103"/>
      <c r="C1042" s="103"/>
      <c r="D1042" s="103"/>
      <c r="E1042" s="103"/>
      <c r="F1042" s="103"/>
      <c r="G1042" s="103"/>
      <c r="H1042" s="103"/>
      <c r="I1042" s="103"/>
      <c r="J1042" s="103"/>
      <c r="K1042" s="103"/>
      <c r="L1042" s="103"/>
      <c r="M1042" s="103"/>
      <c r="N1042" s="103"/>
      <c r="O1042" s="103"/>
      <c r="P1042" s="103"/>
      <c r="Q1042" s="103"/>
      <c r="R1042" s="103"/>
      <c r="S1042" s="103"/>
      <c r="T1042" s="103"/>
    </row>
    <row r="1043" spans="1:20">
      <c r="A1043" s="103"/>
      <c r="B1043" s="103"/>
      <c r="C1043" s="103"/>
      <c r="D1043" s="103"/>
      <c r="E1043" s="103"/>
      <c r="F1043" s="103"/>
      <c r="G1043" s="103"/>
      <c r="H1043" s="103"/>
      <c r="I1043" s="103"/>
      <c r="J1043" s="103"/>
      <c r="K1043" s="103"/>
      <c r="L1043" s="103"/>
      <c r="M1043" s="103"/>
      <c r="N1043" s="103"/>
      <c r="O1043" s="103"/>
      <c r="P1043" s="103"/>
      <c r="Q1043" s="103"/>
      <c r="R1043" s="103"/>
      <c r="S1043" s="103"/>
      <c r="T1043" s="103"/>
    </row>
    <row r="1044" spans="1:20">
      <c r="A1044" s="103"/>
      <c r="B1044" s="103"/>
      <c r="C1044" s="103"/>
      <c r="D1044" s="103"/>
      <c r="E1044" s="103"/>
      <c r="F1044" s="103"/>
      <c r="G1044" s="103"/>
      <c r="H1044" s="103"/>
      <c r="I1044" s="103"/>
      <c r="J1044" s="103"/>
      <c r="K1044" s="103"/>
      <c r="L1044" s="103"/>
      <c r="M1044" s="103"/>
      <c r="N1044" s="103"/>
      <c r="O1044" s="103"/>
      <c r="P1044" s="103"/>
      <c r="Q1044" s="103"/>
      <c r="R1044" s="103"/>
      <c r="S1044" s="103"/>
      <c r="T1044" s="103"/>
    </row>
    <row r="1045" spans="1:20">
      <c r="A1045" s="103"/>
      <c r="B1045" s="103"/>
      <c r="C1045" s="103"/>
      <c r="D1045" s="103"/>
      <c r="E1045" s="103"/>
      <c r="F1045" s="103"/>
      <c r="G1045" s="103"/>
      <c r="H1045" s="103"/>
      <c r="I1045" s="103"/>
      <c r="J1045" s="103"/>
      <c r="K1045" s="103"/>
      <c r="L1045" s="103"/>
      <c r="M1045" s="103"/>
      <c r="N1045" s="103"/>
      <c r="O1045" s="103"/>
      <c r="P1045" s="103"/>
      <c r="Q1045" s="103"/>
      <c r="R1045" s="103"/>
      <c r="S1045" s="103"/>
      <c r="T1045" s="103"/>
    </row>
    <row r="1046" spans="1:20">
      <c r="A1046" s="103"/>
      <c r="B1046" s="103"/>
      <c r="C1046" s="103"/>
      <c r="D1046" s="103"/>
      <c r="E1046" s="103"/>
      <c r="F1046" s="103"/>
      <c r="G1046" s="103"/>
      <c r="H1046" s="103"/>
      <c r="I1046" s="103"/>
      <c r="J1046" s="103"/>
      <c r="K1046" s="103"/>
      <c r="L1046" s="103"/>
      <c r="M1046" s="103"/>
      <c r="N1046" s="103"/>
      <c r="O1046" s="103"/>
      <c r="P1046" s="103"/>
      <c r="Q1046" s="103"/>
      <c r="R1046" s="103"/>
      <c r="S1046" s="103"/>
      <c r="T1046" s="103"/>
    </row>
    <row r="1047" spans="1:20">
      <c r="A1047" s="103"/>
      <c r="B1047" s="103"/>
      <c r="C1047" s="103"/>
      <c r="D1047" s="103"/>
      <c r="E1047" s="103"/>
      <c r="F1047" s="103"/>
      <c r="G1047" s="103"/>
      <c r="H1047" s="103"/>
      <c r="I1047" s="103"/>
      <c r="J1047" s="103"/>
      <c r="K1047" s="103"/>
      <c r="L1047" s="103"/>
      <c r="M1047" s="103"/>
      <c r="N1047" s="103"/>
      <c r="O1047" s="103"/>
      <c r="P1047" s="103"/>
      <c r="Q1047" s="103"/>
      <c r="R1047" s="103"/>
      <c r="S1047" s="103"/>
      <c r="T1047" s="103"/>
    </row>
    <row r="1048" spans="1:20">
      <c r="A1048" s="103"/>
      <c r="B1048" s="103"/>
      <c r="C1048" s="103"/>
      <c r="D1048" s="103"/>
      <c r="E1048" s="103"/>
      <c r="F1048" s="103"/>
      <c r="G1048" s="103"/>
      <c r="H1048" s="103"/>
      <c r="I1048" s="103"/>
      <c r="J1048" s="103"/>
      <c r="K1048" s="103"/>
      <c r="L1048" s="103"/>
      <c r="M1048" s="103"/>
      <c r="N1048" s="103"/>
      <c r="O1048" s="103"/>
      <c r="P1048" s="103"/>
      <c r="Q1048" s="103"/>
      <c r="R1048" s="103"/>
      <c r="S1048" s="103"/>
      <c r="T1048" s="103"/>
    </row>
    <row r="1049" spans="1:20">
      <c r="A1049" s="103"/>
      <c r="B1049" s="103"/>
      <c r="C1049" s="103"/>
      <c r="D1049" s="103"/>
      <c r="E1049" s="103"/>
      <c r="F1049" s="103"/>
      <c r="G1049" s="103"/>
      <c r="H1049" s="103"/>
      <c r="I1049" s="103"/>
      <c r="J1049" s="103"/>
      <c r="K1049" s="103"/>
      <c r="L1049" s="103"/>
      <c r="M1049" s="103"/>
      <c r="N1049" s="103"/>
      <c r="O1049" s="103"/>
      <c r="P1049" s="103"/>
      <c r="Q1049" s="103"/>
      <c r="R1049" s="103"/>
      <c r="S1049" s="103"/>
      <c r="T1049" s="103"/>
    </row>
    <row r="1050" spans="1:20">
      <c r="A1050" s="103"/>
      <c r="B1050" s="103"/>
      <c r="C1050" s="103"/>
      <c r="D1050" s="103"/>
      <c r="E1050" s="103"/>
      <c r="F1050" s="103"/>
      <c r="G1050" s="103"/>
      <c r="H1050" s="103"/>
      <c r="I1050" s="103"/>
      <c r="J1050" s="103"/>
      <c r="K1050" s="103"/>
      <c r="L1050" s="103"/>
      <c r="M1050" s="103"/>
      <c r="N1050" s="103"/>
      <c r="O1050" s="103"/>
      <c r="P1050" s="103"/>
      <c r="Q1050" s="103"/>
      <c r="R1050" s="103"/>
      <c r="S1050" s="103"/>
      <c r="T1050" s="103"/>
    </row>
    <row r="1051" spans="1:20">
      <c r="A1051" s="103"/>
      <c r="B1051" s="103"/>
      <c r="C1051" s="103"/>
      <c r="D1051" s="103"/>
      <c r="E1051" s="103"/>
      <c r="F1051" s="103"/>
      <c r="G1051" s="103"/>
      <c r="H1051" s="103"/>
      <c r="I1051" s="103"/>
      <c r="J1051" s="103"/>
      <c r="K1051" s="103"/>
      <c r="L1051" s="103"/>
      <c r="M1051" s="103"/>
      <c r="N1051" s="103"/>
      <c r="O1051" s="103"/>
      <c r="P1051" s="103"/>
      <c r="Q1051" s="103"/>
      <c r="R1051" s="103"/>
      <c r="S1051" s="103"/>
      <c r="T1051" s="103"/>
    </row>
    <row r="1052" spans="1:20">
      <c r="A1052" s="103"/>
      <c r="B1052" s="103"/>
      <c r="C1052" s="103"/>
      <c r="D1052" s="103"/>
      <c r="E1052" s="103"/>
      <c r="F1052" s="103"/>
      <c r="G1052" s="103"/>
      <c r="H1052" s="103"/>
      <c r="I1052" s="103"/>
      <c r="J1052" s="103"/>
      <c r="K1052" s="103"/>
      <c r="L1052" s="103"/>
      <c r="M1052" s="103"/>
      <c r="N1052" s="103"/>
      <c r="O1052" s="103"/>
      <c r="P1052" s="103"/>
      <c r="Q1052" s="103"/>
      <c r="R1052" s="103"/>
      <c r="S1052" s="103"/>
      <c r="T1052" s="103"/>
    </row>
    <row r="1053" spans="1:20">
      <c r="A1053" s="103"/>
      <c r="B1053" s="103"/>
      <c r="C1053" s="103"/>
      <c r="D1053" s="103"/>
      <c r="E1053" s="103"/>
      <c r="F1053" s="103"/>
      <c r="G1053" s="103"/>
      <c r="H1053" s="103"/>
      <c r="I1053" s="103"/>
      <c r="J1053" s="103"/>
      <c r="K1053" s="103"/>
      <c r="L1053" s="103"/>
      <c r="M1053" s="103"/>
      <c r="N1053" s="103"/>
      <c r="O1053" s="103"/>
      <c r="P1053" s="103"/>
      <c r="Q1053" s="103"/>
      <c r="R1053" s="103"/>
      <c r="S1053" s="103"/>
      <c r="T1053" s="103"/>
    </row>
    <row r="1054" spans="1:20">
      <c r="A1054" s="103"/>
      <c r="B1054" s="103"/>
      <c r="C1054" s="103"/>
      <c r="D1054" s="103"/>
      <c r="E1054" s="103"/>
      <c r="F1054" s="103"/>
      <c r="G1054" s="103"/>
      <c r="H1054" s="103"/>
      <c r="I1054" s="103"/>
      <c r="J1054" s="103"/>
      <c r="K1054" s="103"/>
      <c r="L1054" s="103"/>
      <c r="M1054" s="103"/>
      <c r="N1054" s="103"/>
      <c r="O1054" s="103"/>
      <c r="P1054" s="103"/>
      <c r="Q1054" s="103"/>
      <c r="R1054" s="103"/>
      <c r="S1054" s="103"/>
      <c r="T1054" s="103"/>
    </row>
    <row r="1055" spans="1:20">
      <c r="A1055" s="103"/>
      <c r="B1055" s="103"/>
      <c r="C1055" s="103"/>
      <c r="D1055" s="103"/>
      <c r="E1055" s="103"/>
      <c r="F1055" s="103"/>
      <c r="G1055" s="103"/>
      <c r="H1055" s="103"/>
      <c r="I1055" s="103"/>
      <c r="J1055" s="103"/>
      <c r="K1055" s="103"/>
      <c r="L1055" s="103"/>
      <c r="M1055" s="103"/>
      <c r="N1055" s="103"/>
      <c r="O1055" s="103"/>
      <c r="P1055" s="103"/>
      <c r="Q1055" s="103"/>
      <c r="R1055" s="103"/>
      <c r="S1055" s="103"/>
      <c r="T1055" s="103"/>
    </row>
    <row r="1056" spans="1:20">
      <c r="A1056" s="103"/>
      <c r="B1056" s="103"/>
      <c r="C1056" s="103"/>
      <c r="D1056" s="103"/>
      <c r="E1056" s="103"/>
      <c r="F1056" s="103"/>
      <c r="G1056" s="103"/>
      <c r="H1056" s="103"/>
      <c r="I1056" s="103"/>
      <c r="J1056" s="103"/>
      <c r="K1056" s="103"/>
      <c r="L1056" s="103"/>
      <c r="M1056" s="103"/>
      <c r="N1056" s="103"/>
      <c r="O1056" s="103"/>
      <c r="P1056" s="103"/>
      <c r="Q1056" s="103"/>
      <c r="R1056" s="103"/>
      <c r="S1056" s="103"/>
      <c r="T1056" s="103"/>
    </row>
    <row r="1057" spans="1:20">
      <c r="A1057" s="103"/>
      <c r="B1057" s="103"/>
      <c r="C1057" s="103"/>
      <c r="D1057" s="103"/>
      <c r="E1057" s="103"/>
      <c r="F1057" s="103"/>
      <c r="G1057" s="103"/>
      <c r="H1057" s="103"/>
      <c r="I1057" s="103"/>
      <c r="J1057" s="103"/>
      <c r="K1057" s="103"/>
      <c r="L1057" s="103"/>
      <c r="M1057" s="103"/>
      <c r="N1057" s="103"/>
      <c r="O1057" s="103"/>
      <c r="P1057" s="103"/>
      <c r="Q1057" s="103"/>
      <c r="R1057" s="103"/>
      <c r="S1057" s="103"/>
      <c r="T1057" s="103"/>
    </row>
    <row r="1058" spans="1:20">
      <c r="A1058" s="103"/>
      <c r="B1058" s="103"/>
      <c r="C1058" s="103"/>
      <c r="D1058" s="103"/>
      <c r="E1058" s="103"/>
      <c r="F1058" s="103"/>
      <c r="G1058" s="103"/>
      <c r="H1058" s="103"/>
      <c r="I1058" s="103"/>
      <c r="J1058" s="103"/>
      <c r="K1058" s="103"/>
      <c r="L1058" s="103"/>
      <c r="M1058" s="103"/>
      <c r="N1058" s="103"/>
      <c r="O1058" s="103"/>
      <c r="P1058" s="103"/>
      <c r="Q1058" s="103"/>
      <c r="R1058" s="103"/>
      <c r="S1058" s="103"/>
      <c r="T1058" s="103"/>
    </row>
    <row r="1059" spans="1:20">
      <c r="A1059" s="103"/>
      <c r="B1059" s="103"/>
      <c r="C1059" s="103"/>
      <c r="D1059" s="103"/>
      <c r="E1059" s="103"/>
      <c r="F1059" s="103"/>
      <c r="G1059" s="103"/>
      <c r="H1059" s="103"/>
      <c r="I1059" s="103"/>
      <c r="J1059" s="103"/>
      <c r="K1059" s="103"/>
      <c r="L1059" s="103"/>
      <c r="M1059" s="103"/>
      <c r="N1059" s="103"/>
      <c r="O1059" s="103"/>
      <c r="P1059" s="103"/>
      <c r="Q1059" s="103"/>
      <c r="R1059" s="103"/>
      <c r="S1059" s="103"/>
      <c r="T1059" s="103"/>
    </row>
    <row r="1060" spans="1:20">
      <c r="A1060" s="103"/>
      <c r="B1060" s="103"/>
      <c r="C1060" s="103"/>
      <c r="D1060" s="103"/>
      <c r="E1060" s="103"/>
      <c r="F1060" s="103"/>
      <c r="G1060" s="103"/>
      <c r="H1060" s="103"/>
      <c r="I1060" s="103"/>
      <c r="J1060" s="103"/>
      <c r="K1060" s="103"/>
      <c r="L1060" s="103"/>
      <c r="M1060" s="103"/>
      <c r="N1060" s="103"/>
      <c r="O1060" s="103"/>
      <c r="P1060" s="103"/>
      <c r="Q1060" s="103"/>
      <c r="R1060" s="103"/>
      <c r="S1060" s="103"/>
      <c r="T1060" s="103"/>
    </row>
    <row r="1061" spans="1:20">
      <c r="A1061" s="103"/>
      <c r="B1061" s="103"/>
      <c r="C1061" s="103"/>
      <c r="D1061" s="103"/>
      <c r="E1061" s="103"/>
      <c r="F1061" s="103"/>
      <c r="G1061" s="103"/>
      <c r="H1061" s="103"/>
      <c r="I1061" s="103"/>
      <c r="J1061" s="103"/>
      <c r="K1061" s="103"/>
      <c r="L1061" s="103"/>
      <c r="M1061" s="103"/>
      <c r="N1061" s="103"/>
      <c r="O1061" s="103"/>
      <c r="P1061" s="103"/>
      <c r="Q1061" s="103"/>
      <c r="R1061" s="103"/>
      <c r="S1061" s="103"/>
      <c r="T1061" s="103"/>
    </row>
    <row r="1062" spans="1:20">
      <c r="A1062" s="103"/>
      <c r="B1062" s="103"/>
      <c r="C1062" s="103"/>
      <c r="D1062" s="103"/>
      <c r="E1062" s="103"/>
      <c r="F1062" s="103"/>
      <c r="G1062" s="103"/>
      <c r="H1062" s="103"/>
      <c r="I1062" s="103"/>
      <c r="J1062" s="103"/>
      <c r="K1062" s="103"/>
      <c r="L1062" s="103"/>
      <c r="M1062" s="103"/>
      <c r="N1062" s="103"/>
      <c r="O1062" s="103"/>
      <c r="P1062" s="103"/>
      <c r="Q1062" s="103"/>
      <c r="R1062" s="103"/>
      <c r="S1062" s="103"/>
      <c r="T1062" s="103"/>
    </row>
    <row r="1063" spans="1:20">
      <c r="A1063" s="103"/>
      <c r="B1063" s="103"/>
      <c r="C1063" s="103"/>
      <c r="D1063" s="103"/>
      <c r="E1063" s="103"/>
      <c r="F1063" s="103"/>
      <c r="G1063" s="103"/>
      <c r="H1063" s="103"/>
      <c r="I1063" s="103"/>
      <c r="J1063" s="103"/>
      <c r="K1063" s="103"/>
      <c r="L1063" s="103"/>
      <c r="M1063" s="103"/>
      <c r="N1063" s="103"/>
      <c r="O1063" s="103"/>
      <c r="P1063" s="103"/>
      <c r="Q1063" s="103"/>
      <c r="R1063" s="103"/>
      <c r="S1063" s="103"/>
      <c r="T1063" s="103"/>
    </row>
    <row r="1064" spans="1:20">
      <c r="A1064" s="103"/>
      <c r="B1064" s="103"/>
      <c r="C1064" s="103"/>
      <c r="D1064" s="103"/>
      <c r="E1064" s="103"/>
      <c r="F1064" s="103"/>
      <c r="G1064" s="103"/>
      <c r="H1064" s="103"/>
      <c r="I1064" s="103"/>
      <c r="J1064" s="103"/>
      <c r="K1064" s="103"/>
      <c r="L1064" s="103"/>
      <c r="M1064" s="103"/>
      <c r="N1064" s="103"/>
      <c r="O1064" s="103"/>
      <c r="P1064" s="103"/>
      <c r="Q1064" s="103"/>
      <c r="R1064" s="103"/>
      <c r="S1064" s="103"/>
      <c r="T1064" s="103"/>
    </row>
    <row r="1065" spans="1:20">
      <c r="A1065" s="103"/>
      <c r="B1065" s="103"/>
      <c r="C1065" s="103"/>
      <c r="D1065" s="103"/>
      <c r="E1065" s="103"/>
      <c r="F1065" s="103"/>
      <c r="G1065" s="103"/>
      <c r="H1065" s="103"/>
      <c r="I1065" s="103"/>
      <c r="J1065" s="103"/>
      <c r="K1065" s="103"/>
      <c r="L1065" s="103"/>
      <c r="M1065" s="103"/>
      <c r="N1065" s="103"/>
      <c r="O1065" s="103"/>
      <c r="P1065" s="103"/>
      <c r="Q1065" s="103"/>
      <c r="R1065" s="103"/>
      <c r="S1065" s="103"/>
      <c r="T1065" s="103"/>
    </row>
    <row r="1066" spans="1:20">
      <c r="A1066" s="103"/>
      <c r="B1066" s="103"/>
      <c r="C1066" s="103"/>
      <c r="D1066" s="103"/>
      <c r="E1066" s="103"/>
      <c r="F1066" s="103"/>
      <c r="G1066" s="103"/>
      <c r="H1066" s="103"/>
      <c r="I1066" s="103"/>
      <c r="J1066" s="103"/>
      <c r="K1066" s="103"/>
      <c r="L1066" s="103"/>
      <c r="M1066" s="103"/>
      <c r="N1066" s="103"/>
      <c r="O1066" s="103"/>
      <c r="P1066" s="103"/>
      <c r="Q1066" s="103"/>
      <c r="R1066" s="103"/>
      <c r="S1066" s="103"/>
      <c r="T1066" s="103"/>
    </row>
    <row r="1067" spans="1:20">
      <c r="A1067" s="103"/>
      <c r="B1067" s="103"/>
      <c r="C1067" s="103"/>
      <c r="D1067" s="103"/>
      <c r="E1067" s="103"/>
      <c r="F1067" s="103"/>
      <c r="G1067" s="103"/>
      <c r="H1067" s="103"/>
      <c r="I1067" s="103"/>
      <c r="J1067" s="103"/>
      <c r="K1067" s="103"/>
      <c r="L1067" s="103"/>
      <c r="M1067" s="103"/>
      <c r="N1067" s="103"/>
      <c r="O1067" s="103"/>
      <c r="P1067" s="103"/>
      <c r="Q1067" s="103"/>
      <c r="R1067" s="103"/>
      <c r="S1067" s="103"/>
      <c r="T1067" s="103"/>
    </row>
    <row r="1068" spans="1:20">
      <c r="A1068" s="103"/>
      <c r="B1068" s="103"/>
      <c r="C1068" s="103"/>
      <c r="D1068" s="103"/>
      <c r="E1068" s="103"/>
      <c r="F1068" s="103"/>
      <c r="G1068" s="103"/>
      <c r="H1068" s="103"/>
      <c r="I1068" s="103"/>
      <c r="J1068" s="103"/>
      <c r="K1068" s="103"/>
      <c r="L1068" s="103"/>
      <c r="M1068" s="103"/>
      <c r="N1068" s="103"/>
      <c r="O1068" s="103"/>
      <c r="P1068" s="103"/>
      <c r="Q1068" s="103"/>
      <c r="R1068" s="103"/>
      <c r="S1068" s="103"/>
      <c r="T1068" s="103"/>
    </row>
    <row r="1069" spans="1:20">
      <c r="A1069" s="103"/>
      <c r="B1069" s="103"/>
      <c r="C1069" s="103"/>
      <c r="D1069" s="103"/>
      <c r="E1069" s="103"/>
      <c r="F1069" s="103"/>
      <c r="G1069" s="103"/>
      <c r="H1069" s="103"/>
      <c r="I1069" s="103"/>
      <c r="J1069" s="103"/>
      <c r="K1069" s="103"/>
      <c r="L1069" s="103"/>
      <c r="M1069" s="103"/>
      <c r="N1069" s="103"/>
      <c r="O1069" s="103"/>
      <c r="P1069" s="103"/>
      <c r="Q1069" s="103"/>
      <c r="R1069" s="103"/>
      <c r="S1069" s="103"/>
      <c r="T1069" s="103"/>
    </row>
    <row r="1070" spans="1:20">
      <c r="A1070" s="103"/>
      <c r="B1070" s="103"/>
      <c r="C1070" s="103"/>
      <c r="D1070" s="103"/>
      <c r="E1070" s="103"/>
      <c r="F1070" s="103"/>
      <c r="G1070" s="103"/>
      <c r="H1070" s="103"/>
      <c r="I1070" s="103"/>
      <c r="J1070" s="103"/>
      <c r="K1070" s="103"/>
      <c r="L1070" s="103"/>
      <c r="M1070" s="103"/>
      <c r="N1070" s="103"/>
      <c r="O1070" s="103"/>
      <c r="P1070" s="103"/>
      <c r="Q1070" s="103"/>
      <c r="R1070" s="103"/>
      <c r="S1070" s="103"/>
      <c r="T1070" s="103"/>
    </row>
    <row r="1071" spans="1:20">
      <c r="A1071" s="103"/>
      <c r="B1071" s="103"/>
      <c r="C1071" s="103"/>
      <c r="D1071" s="103"/>
      <c r="E1071" s="103"/>
      <c r="F1071" s="103"/>
      <c r="G1071" s="103"/>
      <c r="H1071" s="103"/>
      <c r="I1071" s="103"/>
      <c r="J1071" s="103"/>
      <c r="K1071" s="103"/>
      <c r="L1071" s="103"/>
      <c r="M1071" s="103"/>
      <c r="N1071" s="103"/>
      <c r="O1071" s="103"/>
      <c r="P1071" s="103"/>
      <c r="Q1071" s="103"/>
      <c r="R1071" s="103"/>
      <c r="S1071" s="103"/>
      <c r="T1071" s="103"/>
    </row>
    <row r="1072" spans="1:20">
      <c r="A1072" s="103"/>
      <c r="B1072" s="103"/>
      <c r="C1072" s="103"/>
      <c r="D1072" s="103"/>
      <c r="E1072" s="103"/>
      <c r="F1072" s="103"/>
      <c r="G1072" s="103"/>
      <c r="H1072" s="103"/>
      <c r="I1072" s="103"/>
      <c r="J1072" s="103"/>
      <c r="K1072" s="103"/>
      <c r="L1072" s="103"/>
      <c r="M1072" s="103"/>
      <c r="N1072" s="103"/>
      <c r="O1072" s="103"/>
      <c r="P1072" s="103"/>
      <c r="Q1072" s="103"/>
      <c r="R1072" s="103"/>
      <c r="S1072" s="103"/>
      <c r="T1072" s="103"/>
    </row>
    <row r="1073" spans="1:20">
      <c r="A1073" s="103"/>
      <c r="B1073" s="103"/>
      <c r="C1073" s="103"/>
      <c r="D1073" s="103"/>
      <c r="E1073" s="103"/>
      <c r="F1073" s="103"/>
      <c r="G1073" s="103"/>
      <c r="H1073" s="103"/>
      <c r="I1073" s="103"/>
      <c r="J1073" s="103"/>
      <c r="K1073" s="103"/>
      <c r="L1073" s="103"/>
      <c r="M1073" s="103"/>
      <c r="N1073" s="103"/>
      <c r="O1073" s="103"/>
      <c r="P1073" s="103"/>
      <c r="Q1073" s="103"/>
      <c r="R1073" s="103"/>
      <c r="S1073" s="103"/>
      <c r="T1073" s="103"/>
    </row>
    <row r="1074" spans="1:20">
      <c r="A1074" s="103"/>
      <c r="B1074" s="103"/>
      <c r="C1074" s="103"/>
      <c r="D1074" s="103"/>
      <c r="E1074" s="103"/>
      <c r="F1074" s="103"/>
      <c r="G1074" s="103"/>
      <c r="H1074" s="103"/>
      <c r="I1074" s="103"/>
      <c r="J1074" s="103"/>
      <c r="K1074" s="103"/>
      <c r="L1074" s="103"/>
      <c r="M1074" s="103"/>
      <c r="N1074" s="103"/>
      <c r="O1074" s="103"/>
      <c r="P1074" s="103"/>
      <c r="Q1074" s="103"/>
      <c r="R1074" s="103"/>
      <c r="S1074" s="103"/>
      <c r="T1074" s="103"/>
    </row>
    <row r="1075" spans="1:20">
      <c r="A1075" s="103"/>
      <c r="B1075" s="103"/>
      <c r="C1075" s="103"/>
      <c r="D1075" s="103"/>
      <c r="E1075" s="103"/>
      <c r="F1075" s="103"/>
      <c r="G1075" s="103"/>
      <c r="H1075" s="103"/>
      <c r="I1075" s="103"/>
      <c r="J1075" s="103"/>
      <c r="K1075" s="103"/>
      <c r="L1075" s="103"/>
      <c r="M1075" s="103"/>
      <c r="N1075" s="103"/>
      <c r="O1075" s="103"/>
      <c r="P1075" s="103"/>
      <c r="Q1075" s="103"/>
      <c r="R1075" s="103"/>
      <c r="S1075" s="103"/>
      <c r="T1075" s="103"/>
    </row>
    <row r="1076" spans="1:20">
      <c r="A1076" s="103"/>
      <c r="B1076" s="103"/>
      <c r="C1076" s="103"/>
      <c r="D1076" s="103"/>
      <c r="E1076" s="103"/>
      <c r="F1076" s="103"/>
      <c r="G1076" s="103"/>
      <c r="H1076" s="103"/>
      <c r="I1076" s="103"/>
      <c r="J1076" s="103"/>
      <c r="K1076" s="103"/>
      <c r="L1076" s="103"/>
      <c r="M1076" s="103"/>
      <c r="N1076" s="103"/>
      <c r="O1076" s="103"/>
      <c r="P1076" s="103"/>
      <c r="Q1076" s="103"/>
      <c r="R1076" s="103"/>
      <c r="S1076" s="103"/>
      <c r="T1076" s="103"/>
    </row>
    <row r="1077" spans="1:20">
      <c r="A1077" s="103"/>
      <c r="B1077" s="103"/>
      <c r="C1077" s="103"/>
      <c r="D1077" s="103"/>
      <c r="E1077" s="103"/>
      <c r="F1077" s="103"/>
      <c r="G1077" s="103"/>
      <c r="H1077" s="103"/>
      <c r="I1077" s="103"/>
      <c r="J1077" s="103"/>
      <c r="K1077" s="103"/>
      <c r="L1077" s="103"/>
      <c r="M1077" s="103"/>
      <c r="N1077" s="103"/>
      <c r="O1077" s="103"/>
      <c r="P1077" s="103"/>
      <c r="Q1077" s="103"/>
      <c r="R1077" s="103"/>
      <c r="S1077" s="103"/>
      <c r="T1077" s="103"/>
    </row>
    <row r="1078" spans="1:20">
      <c r="A1078" s="103"/>
      <c r="B1078" s="103"/>
      <c r="C1078" s="103"/>
      <c r="D1078" s="103"/>
      <c r="E1078" s="103"/>
      <c r="F1078" s="103"/>
      <c r="G1078" s="103"/>
      <c r="H1078" s="103"/>
      <c r="I1078" s="103"/>
      <c r="J1078" s="103"/>
      <c r="K1078" s="103"/>
      <c r="L1078" s="103"/>
      <c r="M1078" s="103"/>
      <c r="N1078" s="103"/>
      <c r="O1078" s="103"/>
      <c r="P1078" s="103"/>
      <c r="Q1078" s="103"/>
      <c r="R1078" s="103"/>
      <c r="S1078" s="103"/>
      <c r="T1078" s="103"/>
    </row>
    <row r="1079" spans="1:20">
      <c r="A1079" s="103"/>
      <c r="B1079" s="103"/>
      <c r="C1079" s="103"/>
      <c r="D1079" s="103"/>
      <c r="E1079" s="103"/>
      <c r="F1079" s="103"/>
      <c r="G1079" s="103"/>
      <c r="H1079" s="103"/>
      <c r="I1079" s="103"/>
      <c r="J1079" s="103"/>
      <c r="K1079" s="103"/>
      <c r="L1079" s="103"/>
      <c r="M1079" s="103"/>
      <c r="N1079" s="103"/>
      <c r="O1079" s="103"/>
      <c r="P1079" s="103"/>
      <c r="Q1079" s="103"/>
      <c r="R1079" s="103"/>
      <c r="S1079" s="103"/>
      <c r="T1079" s="103"/>
    </row>
    <row r="1080" spans="1:20">
      <c r="A1080" s="103"/>
      <c r="B1080" s="103"/>
      <c r="C1080" s="103"/>
      <c r="D1080" s="103"/>
      <c r="E1080" s="103"/>
      <c r="F1080" s="103"/>
      <c r="G1080" s="103"/>
      <c r="H1080" s="103"/>
      <c r="I1080" s="103"/>
      <c r="J1080" s="103"/>
      <c r="K1080" s="103"/>
      <c r="L1080" s="103"/>
      <c r="M1080" s="103"/>
      <c r="N1080" s="103"/>
      <c r="O1080" s="103"/>
      <c r="P1080" s="103"/>
      <c r="Q1080" s="103"/>
      <c r="R1080" s="103"/>
      <c r="S1080" s="103"/>
      <c r="T1080" s="103"/>
    </row>
    <row r="1081" spans="1:20">
      <c r="A1081" s="103"/>
      <c r="B1081" s="103"/>
      <c r="C1081" s="103"/>
      <c r="D1081" s="103"/>
      <c r="E1081" s="103"/>
      <c r="F1081" s="103"/>
      <c r="G1081" s="103"/>
      <c r="H1081" s="103"/>
      <c r="I1081" s="103"/>
      <c r="J1081" s="103"/>
      <c r="K1081" s="103"/>
      <c r="L1081" s="103"/>
      <c r="M1081" s="103"/>
      <c r="N1081" s="103"/>
      <c r="O1081" s="103"/>
      <c r="P1081" s="103"/>
      <c r="Q1081" s="103"/>
      <c r="R1081" s="103"/>
      <c r="S1081" s="103"/>
      <c r="T1081" s="103"/>
    </row>
    <row r="1082" spans="1:20">
      <c r="A1082" s="103"/>
      <c r="B1082" s="103"/>
      <c r="C1082" s="103"/>
      <c r="D1082" s="103"/>
      <c r="E1082" s="103"/>
      <c r="F1082" s="103"/>
      <c r="G1082" s="103"/>
      <c r="H1082" s="103"/>
      <c r="I1082" s="103"/>
      <c r="J1082" s="103"/>
      <c r="K1082" s="103"/>
      <c r="L1082" s="103"/>
      <c r="M1082" s="103"/>
      <c r="N1082" s="103"/>
      <c r="O1082" s="103"/>
      <c r="P1082" s="103"/>
      <c r="Q1082" s="103"/>
      <c r="R1082" s="103"/>
      <c r="S1082" s="103"/>
      <c r="T1082" s="103"/>
    </row>
    <row r="1083" spans="1:20">
      <c r="A1083" s="103"/>
      <c r="B1083" s="103"/>
      <c r="C1083" s="103"/>
      <c r="D1083" s="103"/>
      <c r="E1083" s="103"/>
      <c r="F1083" s="103"/>
      <c r="G1083" s="103"/>
      <c r="H1083" s="103"/>
      <c r="I1083" s="103"/>
      <c r="J1083" s="103"/>
      <c r="K1083" s="103"/>
      <c r="L1083" s="103"/>
      <c r="M1083" s="103"/>
      <c r="N1083" s="103"/>
      <c r="O1083" s="103"/>
      <c r="P1083" s="103"/>
      <c r="Q1083" s="103"/>
      <c r="R1083" s="103"/>
      <c r="S1083" s="103"/>
      <c r="T1083" s="103"/>
    </row>
    <row r="1084" spans="1:20">
      <c r="A1084" s="103"/>
      <c r="B1084" s="103"/>
      <c r="C1084" s="103"/>
      <c r="D1084" s="103"/>
      <c r="E1084" s="103"/>
      <c r="F1084" s="103"/>
      <c r="G1084" s="103"/>
      <c r="H1084" s="103"/>
      <c r="I1084" s="103"/>
      <c r="J1084" s="103"/>
      <c r="K1084" s="103"/>
      <c r="L1084" s="103"/>
      <c r="M1084" s="103"/>
      <c r="N1084" s="103"/>
      <c r="O1084" s="103"/>
      <c r="P1084" s="103"/>
      <c r="Q1084" s="103"/>
      <c r="R1084" s="103"/>
      <c r="S1084" s="103"/>
      <c r="T1084" s="103"/>
    </row>
    <row r="1085" spans="1:20">
      <c r="A1085" s="103"/>
      <c r="B1085" s="103"/>
      <c r="C1085" s="103"/>
      <c r="D1085" s="103"/>
      <c r="E1085" s="103"/>
      <c r="F1085" s="103"/>
      <c r="G1085" s="103"/>
      <c r="H1085" s="103"/>
      <c r="I1085" s="103"/>
      <c r="J1085" s="103"/>
      <c r="K1085" s="103"/>
      <c r="L1085" s="103"/>
      <c r="M1085" s="103"/>
      <c r="N1085" s="103"/>
      <c r="O1085" s="103"/>
      <c r="P1085" s="103"/>
      <c r="Q1085" s="103"/>
      <c r="R1085" s="103"/>
      <c r="S1085" s="103"/>
      <c r="T1085" s="103"/>
    </row>
    <row r="1086" spans="1:20">
      <c r="A1086" s="103"/>
      <c r="B1086" s="103"/>
      <c r="C1086" s="103"/>
      <c r="D1086" s="103"/>
      <c r="E1086" s="103"/>
      <c r="F1086" s="103"/>
      <c r="G1086" s="103"/>
      <c r="H1086" s="103"/>
      <c r="I1086" s="103"/>
      <c r="J1086" s="103"/>
      <c r="K1086" s="103"/>
      <c r="L1086" s="103"/>
      <c r="M1086" s="103"/>
      <c r="N1086" s="103"/>
      <c r="O1086" s="103"/>
      <c r="P1086" s="103"/>
      <c r="Q1086" s="103"/>
      <c r="R1086" s="103"/>
      <c r="S1086" s="103"/>
      <c r="T1086" s="103"/>
    </row>
    <row r="1087" spans="1:20">
      <c r="A1087" s="103"/>
      <c r="B1087" s="103"/>
      <c r="C1087" s="103"/>
      <c r="D1087" s="103"/>
      <c r="E1087" s="103"/>
      <c r="F1087" s="103"/>
      <c r="G1087" s="103"/>
      <c r="H1087" s="103"/>
      <c r="I1087" s="103"/>
      <c r="J1087" s="103"/>
      <c r="K1087" s="103"/>
      <c r="L1087" s="103"/>
      <c r="M1087" s="103"/>
      <c r="N1087" s="103"/>
      <c r="O1087" s="103"/>
      <c r="P1087" s="103"/>
      <c r="Q1087" s="103"/>
      <c r="R1087" s="103"/>
      <c r="S1087" s="103"/>
      <c r="T1087" s="103"/>
    </row>
    <row r="1088" spans="1:20">
      <c r="A1088" s="103"/>
      <c r="B1088" s="103"/>
      <c r="C1088" s="103"/>
      <c r="D1088" s="103"/>
      <c r="E1088" s="103"/>
      <c r="F1088" s="103"/>
      <c r="G1088" s="103"/>
      <c r="H1088" s="103"/>
      <c r="I1088" s="103"/>
      <c r="J1088" s="103"/>
      <c r="K1088" s="103"/>
      <c r="L1088" s="103"/>
      <c r="M1088" s="103"/>
      <c r="N1088" s="103"/>
      <c r="O1088" s="103"/>
      <c r="P1088" s="103"/>
      <c r="Q1088" s="103"/>
      <c r="R1088" s="103"/>
      <c r="S1088" s="103"/>
      <c r="T1088" s="103"/>
    </row>
    <row r="1089" spans="1:20">
      <c r="A1089" s="103"/>
      <c r="B1089" s="103"/>
      <c r="C1089" s="103"/>
      <c r="D1089" s="103"/>
      <c r="E1089" s="103"/>
      <c r="F1089" s="103"/>
      <c r="G1089" s="103"/>
      <c r="H1089" s="103"/>
      <c r="I1089" s="103"/>
      <c r="J1089" s="103"/>
      <c r="K1089" s="103"/>
      <c r="L1089" s="103"/>
      <c r="M1089" s="103"/>
      <c r="N1089" s="103"/>
      <c r="O1089" s="103"/>
      <c r="P1089" s="103"/>
      <c r="Q1089" s="103"/>
      <c r="R1089" s="103"/>
      <c r="S1089" s="103"/>
      <c r="T1089" s="103"/>
    </row>
    <row r="1090" spans="1:20">
      <c r="A1090" s="103"/>
      <c r="B1090" s="103"/>
      <c r="C1090" s="103"/>
      <c r="D1090" s="103"/>
      <c r="E1090" s="103"/>
      <c r="F1090" s="103"/>
      <c r="G1090" s="103"/>
      <c r="H1090" s="103"/>
      <c r="I1090" s="103"/>
      <c r="J1090" s="103"/>
      <c r="K1090" s="103"/>
      <c r="L1090" s="103"/>
      <c r="M1090" s="103"/>
      <c r="N1090" s="103"/>
      <c r="O1090" s="103"/>
      <c r="P1090" s="103"/>
      <c r="Q1090" s="103"/>
      <c r="R1090" s="103"/>
      <c r="S1090" s="103"/>
      <c r="T1090" s="103"/>
    </row>
    <row r="1091" spans="1:20">
      <c r="A1091" s="103"/>
      <c r="B1091" s="103"/>
      <c r="C1091" s="103"/>
      <c r="D1091" s="103"/>
      <c r="E1091" s="103"/>
      <c r="F1091" s="103"/>
      <c r="G1091" s="103"/>
      <c r="H1091" s="103"/>
      <c r="I1091" s="103"/>
      <c r="J1091" s="103"/>
      <c r="K1091" s="103"/>
      <c r="L1091" s="103"/>
      <c r="M1091" s="103"/>
      <c r="N1091" s="103"/>
      <c r="O1091" s="103"/>
      <c r="P1091" s="103"/>
      <c r="Q1091" s="103"/>
      <c r="R1091" s="103"/>
      <c r="S1091" s="103"/>
      <c r="T1091" s="103"/>
    </row>
    <row r="1092" spans="1:20">
      <c r="A1092" s="103"/>
      <c r="B1092" s="103"/>
      <c r="C1092" s="103"/>
      <c r="D1092" s="103"/>
      <c r="E1092" s="103"/>
      <c r="F1092" s="103"/>
      <c r="G1092" s="103"/>
      <c r="H1092" s="103"/>
      <c r="I1092" s="103"/>
      <c r="J1092" s="103"/>
      <c r="K1092" s="103"/>
      <c r="L1092" s="103"/>
      <c r="M1092" s="103"/>
      <c r="N1092" s="103"/>
      <c r="O1092" s="103"/>
      <c r="P1092" s="103"/>
      <c r="Q1092" s="103"/>
      <c r="R1092" s="103"/>
      <c r="S1092" s="103"/>
      <c r="T1092" s="103"/>
    </row>
    <row r="1093" spans="1:20">
      <c r="A1093" s="103"/>
      <c r="B1093" s="103"/>
      <c r="C1093" s="103"/>
      <c r="D1093" s="103"/>
      <c r="E1093" s="103"/>
      <c r="F1093" s="103"/>
      <c r="G1093" s="103"/>
      <c r="H1093" s="103"/>
      <c r="I1093" s="103"/>
      <c r="J1093" s="103"/>
      <c r="K1093" s="103"/>
      <c r="L1093" s="103"/>
      <c r="M1093" s="103"/>
      <c r="N1093" s="103"/>
      <c r="O1093" s="103"/>
      <c r="P1093" s="103"/>
      <c r="Q1093" s="103"/>
      <c r="R1093" s="103"/>
      <c r="S1093" s="103"/>
      <c r="T1093" s="103"/>
    </row>
    <row r="1094" spans="1:20">
      <c r="A1094" s="103"/>
      <c r="B1094" s="103"/>
      <c r="C1094" s="103"/>
      <c r="D1094" s="103"/>
      <c r="E1094" s="103"/>
      <c r="F1094" s="103"/>
      <c r="G1094" s="103"/>
      <c r="H1094" s="103"/>
      <c r="I1094" s="103"/>
      <c r="J1094" s="103"/>
      <c r="K1094" s="103"/>
      <c r="L1094" s="103"/>
      <c r="M1094" s="103"/>
      <c r="N1094" s="103"/>
      <c r="O1094" s="103"/>
      <c r="P1094" s="103"/>
      <c r="Q1094" s="103"/>
      <c r="R1094" s="103"/>
      <c r="S1094" s="103"/>
      <c r="T1094" s="103"/>
    </row>
    <row r="1095" spans="1:20">
      <c r="A1095" s="103"/>
      <c r="B1095" s="103"/>
      <c r="C1095" s="103"/>
      <c r="D1095" s="103"/>
      <c r="E1095" s="103"/>
      <c r="F1095" s="103"/>
      <c r="G1095" s="103"/>
      <c r="H1095" s="103"/>
      <c r="I1095" s="103"/>
      <c r="J1095" s="103"/>
      <c r="K1095" s="103"/>
      <c r="L1095" s="103"/>
      <c r="M1095" s="103"/>
      <c r="N1095" s="103"/>
      <c r="O1095" s="103"/>
      <c r="P1095" s="103"/>
      <c r="Q1095" s="103"/>
      <c r="R1095" s="103"/>
      <c r="S1095" s="103"/>
      <c r="T1095" s="103"/>
    </row>
    <row r="1096" spans="1:20">
      <c r="A1096" s="103"/>
      <c r="B1096" s="103"/>
      <c r="C1096" s="103"/>
      <c r="D1096" s="103"/>
      <c r="E1096" s="103"/>
      <c r="F1096" s="103"/>
      <c r="G1096" s="103"/>
      <c r="H1096" s="103"/>
      <c r="I1096" s="103"/>
      <c r="J1096" s="103"/>
      <c r="K1096" s="103"/>
      <c r="L1096" s="103"/>
      <c r="M1096" s="103"/>
      <c r="N1096" s="103"/>
      <c r="O1096" s="103"/>
      <c r="P1096" s="103"/>
      <c r="Q1096" s="103"/>
      <c r="R1096" s="103"/>
      <c r="S1096" s="103"/>
      <c r="T1096" s="103"/>
    </row>
    <row r="1097" spans="1:20">
      <c r="A1097" s="103"/>
      <c r="B1097" s="103"/>
      <c r="C1097" s="103"/>
      <c r="D1097" s="103"/>
      <c r="E1097" s="103"/>
      <c r="F1097" s="103"/>
      <c r="G1097" s="103"/>
      <c r="H1097" s="103"/>
      <c r="I1097" s="103"/>
      <c r="J1097" s="103"/>
      <c r="K1097" s="103"/>
      <c r="L1097" s="103"/>
      <c r="M1097" s="103"/>
      <c r="N1097" s="103"/>
      <c r="O1097" s="103"/>
      <c r="P1097" s="103"/>
      <c r="Q1097" s="103"/>
      <c r="R1097" s="103"/>
      <c r="S1097" s="103"/>
      <c r="T1097" s="103"/>
    </row>
    <row r="1098" spans="1:20">
      <c r="A1098" s="103"/>
      <c r="B1098" s="103"/>
      <c r="C1098" s="103"/>
      <c r="D1098" s="103"/>
      <c r="E1098" s="103"/>
      <c r="F1098" s="103"/>
      <c r="G1098" s="103"/>
      <c r="H1098" s="103"/>
      <c r="I1098" s="103"/>
      <c r="J1098" s="103"/>
      <c r="K1098" s="103"/>
      <c r="L1098" s="103"/>
      <c r="M1098" s="103"/>
      <c r="N1098" s="103"/>
      <c r="O1098" s="103"/>
      <c r="P1098" s="103"/>
      <c r="Q1098" s="103"/>
      <c r="R1098" s="103"/>
      <c r="S1098" s="103"/>
      <c r="T1098" s="103"/>
    </row>
    <row r="1099" spans="1:20">
      <c r="A1099" s="103"/>
      <c r="B1099" s="103"/>
      <c r="C1099" s="103"/>
      <c r="D1099" s="103"/>
      <c r="E1099" s="103"/>
      <c r="F1099" s="103"/>
      <c r="G1099" s="103"/>
      <c r="H1099" s="103"/>
      <c r="I1099" s="103"/>
      <c r="J1099" s="103"/>
      <c r="K1099" s="103"/>
      <c r="L1099" s="103"/>
      <c r="M1099" s="103"/>
      <c r="N1099" s="103"/>
      <c r="O1099" s="103"/>
      <c r="P1099" s="103"/>
      <c r="Q1099" s="103"/>
      <c r="R1099" s="103"/>
      <c r="S1099" s="103"/>
      <c r="T1099" s="103"/>
    </row>
    <row r="1100" spans="1:20">
      <c r="A1100" s="103"/>
      <c r="B1100" s="103"/>
      <c r="C1100" s="103"/>
      <c r="D1100" s="103"/>
      <c r="E1100" s="103"/>
      <c r="F1100" s="103"/>
      <c r="G1100" s="103"/>
      <c r="H1100" s="103"/>
      <c r="I1100" s="103"/>
      <c r="J1100" s="103"/>
      <c r="K1100" s="103"/>
      <c r="L1100" s="103"/>
      <c r="M1100" s="103"/>
      <c r="N1100" s="103"/>
      <c r="O1100" s="103"/>
      <c r="P1100" s="103"/>
      <c r="Q1100" s="103"/>
      <c r="R1100" s="103"/>
      <c r="S1100" s="103"/>
      <c r="T1100" s="103"/>
    </row>
    <row r="1101" spans="1:20">
      <c r="A1101" s="103"/>
      <c r="B1101" s="103"/>
      <c r="C1101" s="103"/>
      <c r="D1101" s="103"/>
      <c r="E1101" s="103"/>
      <c r="F1101" s="103"/>
      <c r="G1101" s="103"/>
      <c r="H1101" s="103"/>
      <c r="I1101" s="103"/>
      <c r="J1101" s="103"/>
      <c r="K1101" s="103"/>
      <c r="L1101" s="103"/>
      <c r="M1101" s="103"/>
      <c r="N1101" s="103"/>
      <c r="O1101" s="103"/>
      <c r="P1101" s="103"/>
      <c r="Q1101" s="103"/>
      <c r="R1101" s="103"/>
      <c r="S1101" s="103"/>
      <c r="T1101" s="103"/>
    </row>
    <row r="1102" spans="1:20">
      <c r="A1102" s="103"/>
      <c r="B1102" s="103"/>
      <c r="C1102" s="103"/>
      <c r="D1102" s="103"/>
      <c r="E1102" s="103"/>
      <c r="F1102" s="103"/>
      <c r="G1102" s="103"/>
      <c r="H1102" s="103"/>
      <c r="I1102" s="103"/>
      <c r="J1102" s="103"/>
      <c r="K1102" s="103"/>
      <c r="L1102" s="103"/>
      <c r="M1102" s="103"/>
      <c r="N1102" s="103"/>
      <c r="O1102" s="103"/>
      <c r="P1102" s="103"/>
      <c r="Q1102" s="103"/>
      <c r="R1102" s="103"/>
      <c r="S1102" s="103"/>
      <c r="T1102" s="103"/>
    </row>
    <row r="1103" spans="1:20">
      <c r="A1103" s="103"/>
      <c r="B1103" s="103"/>
      <c r="C1103" s="103"/>
      <c r="D1103" s="103"/>
      <c r="E1103" s="103"/>
      <c r="F1103" s="103"/>
      <c r="G1103" s="103"/>
      <c r="H1103" s="103"/>
      <c r="I1103" s="103"/>
      <c r="J1103" s="103"/>
      <c r="K1103" s="103"/>
      <c r="L1103" s="103"/>
      <c r="M1103" s="103"/>
      <c r="N1103" s="103"/>
      <c r="O1103" s="103"/>
      <c r="P1103" s="103"/>
      <c r="Q1103" s="103"/>
      <c r="R1103" s="103"/>
      <c r="S1103" s="103"/>
      <c r="T1103" s="103"/>
    </row>
    <row r="1104" spans="1:20">
      <c r="A1104" s="103"/>
      <c r="B1104" s="103"/>
      <c r="C1104" s="103"/>
      <c r="D1104" s="103"/>
      <c r="E1104" s="103"/>
      <c r="F1104" s="103"/>
      <c r="G1104" s="103"/>
      <c r="H1104" s="103"/>
      <c r="I1104" s="103"/>
      <c r="J1104" s="103"/>
      <c r="K1104" s="103"/>
      <c r="L1104" s="103"/>
      <c r="M1104" s="103"/>
      <c r="N1104" s="103"/>
      <c r="O1104" s="103"/>
      <c r="P1104" s="103"/>
      <c r="Q1104" s="103"/>
      <c r="R1104" s="103"/>
      <c r="S1104" s="103"/>
      <c r="T1104" s="103"/>
    </row>
    <row r="1105" spans="1:20">
      <c r="A1105" s="103"/>
      <c r="B1105" s="103"/>
      <c r="C1105" s="103"/>
      <c r="D1105" s="103"/>
      <c r="E1105" s="103"/>
      <c r="F1105" s="103"/>
      <c r="G1105" s="103"/>
      <c r="H1105" s="103"/>
      <c r="I1105" s="103"/>
      <c r="J1105" s="103"/>
      <c r="K1105" s="103"/>
      <c r="L1105" s="103"/>
      <c r="M1105" s="103"/>
      <c r="N1105" s="103"/>
      <c r="O1105" s="103"/>
      <c r="P1105" s="103"/>
      <c r="Q1105" s="103"/>
      <c r="R1105" s="103"/>
      <c r="S1105" s="103"/>
      <c r="T1105" s="103"/>
    </row>
    <row r="1106" spans="1:20">
      <c r="A1106" s="103"/>
      <c r="B1106" s="103"/>
      <c r="C1106" s="103"/>
      <c r="D1106" s="103"/>
      <c r="E1106" s="103"/>
      <c r="F1106" s="103"/>
      <c r="G1106" s="103"/>
      <c r="H1106" s="103"/>
      <c r="I1106" s="103"/>
      <c r="J1106" s="103"/>
      <c r="K1106" s="103"/>
      <c r="L1106" s="103"/>
      <c r="M1106" s="103"/>
      <c r="N1106" s="103"/>
      <c r="O1106" s="103"/>
      <c r="P1106" s="103"/>
      <c r="Q1106" s="103"/>
      <c r="R1106" s="103"/>
      <c r="S1106" s="103"/>
      <c r="T1106" s="103"/>
    </row>
    <row r="1107" spans="1:20">
      <c r="A1107" s="103"/>
      <c r="B1107" s="103"/>
      <c r="C1107" s="103"/>
      <c r="D1107" s="103"/>
      <c r="E1107" s="103"/>
      <c r="F1107" s="103"/>
      <c r="G1107" s="103"/>
      <c r="H1107" s="103"/>
      <c r="I1107" s="103"/>
      <c r="J1107" s="103"/>
      <c r="K1107" s="103"/>
      <c r="L1107" s="103"/>
      <c r="M1107" s="103"/>
      <c r="N1107" s="103"/>
      <c r="O1107" s="103"/>
      <c r="P1107" s="103"/>
      <c r="Q1107" s="103"/>
      <c r="R1107" s="103"/>
      <c r="S1107" s="103"/>
      <c r="T1107" s="103"/>
    </row>
    <row r="1108" spans="1:20">
      <c r="A1108" s="103"/>
      <c r="B1108" s="103"/>
      <c r="C1108" s="103"/>
      <c r="D1108" s="103"/>
      <c r="E1108" s="103"/>
      <c r="F1108" s="103"/>
      <c r="G1108" s="103"/>
      <c r="H1108" s="103"/>
      <c r="I1108" s="103"/>
      <c r="J1108" s="103"/>
      <c r="K1108" s="103"/>
      <c r="L1108" s="103"/>
      <c r="M1108" s="103"/>
      <c r="N1108" s="103"/>
      <c r="O1108" s="103"/>
      <c r="P1108" s="103"/>
      <c r="Q1108" s="103"/>
      <c r="R1108" s="103"/>
      <c r="S1108" s="103"/>
      <c r="T1108" s="103"/>
    </row>
    <row r="1109" spans="1:20">
      <c r="A1109" s="103"/>
      <c r="B1109" s="103"/>
      <c r="C1109" s="103"/>
      <c r="D1109" s="103"/>
      <c r="E1109" s="103"/>
      <c r="F1109" s="103"/>
      <c r="G1109" s="103"/>
      <c r="H1109" s="103"/>
      <c r="I1109" s="103"/>
      <c r="J1109" s="103"/>
      <c r="K1109" s="103"/>
      <c r="L1109" s="103"/>
      <c r="M1109" s="103"/>
      <c r="N1109" s="103"/>
      <c r="O1109" s="103"/>
      <c r="P1109" s="103"/>
      <c r="Q1109" s="103"/>
      <c r="R1109" s="103"/>
      <c r="S1109" s="103"/>
      <c r="T1109" s="103"/>
    </row>
    <row r="1110" spans="1:20">
      <c r="A1110" s="103"/>
      <c r="B1110" s="103"/>
      <c r="C1110" s="103"/>
      <c r="D1110" s="103"/>
      <c r="E1110" s="103"/>
      <c r="F1110" s="103"/>
      <c r="G1110" s="103"/>
      <c r="H1110" s="103"/>
      <c r="I1110" s="103"/>
      <c r="J1110" s="103"/>
      <c r="K1110" s="103"/>
      <c r="L1110" s="103"/>
      <c r="M1110" s="103"/>
      <c r="N1110" s="103"/>
      <c r="O1110" s="103"/>
      <c r="P1110" s="103"/>
      <c r="Q1110" s="103"/>
      <c r="R1110" s="103"/>
      <c r="S1110" s="103"/>
      <c r="T1110" s="103"/>
    </row>
    <row r="1111" spans="1:20">
      <c r="A1111" s="103"/>
      <c r="B1111" s="103"/>
      <c r="C1111" s="103"/>
      <c r="D1111" s="103"/>
      <c r="E1111" s="103"/>
      <c r="F1111" s="103"/>
      <c r="G1111" s="103"/>
      <c r="H1111" s="103"/>
      <c r="I1111" s="103"/>
      <c r="J1111" s="103"/>
      <c r="K1111" s="103"/>
      <c r="L1111" s="103"/>
      <c r="M1111" s="103"/>
      <c r="N1111" s="103"/>
      <c r="O1111" s="103"/>
      <c r="P1111" s="103"/>
      <c r="Q1111" s="103"/>
      <c r="R1111" s="103"/>
      <c r="S1111" s="103"/>
      <c r="T1111" s="103"/>
    </row>
    <row r="1112" spans="1:20">
      <c r="A1112" s="103"/>
      <c r="B1112" s="103"/>
      <c r="C1112" s="103"/>
      <c r="D1112" s="103"/>
      <c r="E1112" s="103"/>
      <c r="F1112" s="103"/>
      <c r="G1112" s="103"/>
      <c r="H1112" s="103"/>
      <c r="I1112" s="103"/>
      <c r="J1112" s="103"/>
      <c r="K1112" s="103"/>
      <c r="L1112" s="103"/>
      <c r="M1112" s="103"/>
      <c r="N1112" s="103"/>
      <c r="O1112" s="103"/>
      <c r="P1112" s="103"/>
      <c r="Q1112" s="103"/>
      <c r="R1112" s="103"/>
      <c r="S1112" s="103"/>
      <c r="T1112" s="103"/>
    </row>
    <row r="1113" spans="1:20">
      <c r="A1113" s="103"/>
      <c r="B1113" s="103"/>
      <c r="C1113" s="103"/>
      <c r="D1113" s="103"/>
      <c r="E1113" s="103"/>
      <c r="F1113" s="103"/>
      <c r="G1113" s="103"/>
      <c r="H1113" s="103"/>
      <c r="I1113" s="103"/>
      <c r="J1113" s="103"/>
      <c r="K1113" s="103"/>
      <c r="L1113" s="103"/>
      <c r="M1113" s="103"/>
      <c r="N1113" s="103"/>
      <c r="O1113" s="103"/>
      <c r="P1113" s="103"/>
      <c r="Q1113" s="103"/>
      <c r="R1113" s="103"/>
      <c r="S1113" s="103"/>
      <c r="T1113" s="103"/>
    </row>
    <row r="1114" spans="1:20">
      <c r="A1114" s="103"/>
      <c r="B1114" s="103"/>
      <c r="C1114" s="103"/>
      <c r="D1114" s="103"/>
      <c r="E1114" s="103"/>
      <c r="F1114" s="103"/>
      <c r="G1114" s="103"/>
      <c r="H1114" s="103"/>
      <c r="I1114" s="103"/>
      <c r="J1114" s="103"/>
      <c r="K1114" s="103"/>
      <c r="L1114" s="103"/>
      <c r="M1114" s="103"/>
      <c r="N1114" s="103"/>
      <c r="O1114" s="103"/>
      <c r="P1114" s="103"/>
      <c r="Q1114" s="103"/>
      <c r="R1114" s="103"/>
      <c r="S1114" s="103"/>
      <c r="T1114" s="103"/>
    </row>
    <row r="1115" spans="1:20">
      <c r="A1115" s="103"/>
      <c r="B1115" s="103"/>
      <c r="C1115" s="103"/>
      <c r="D1115" s="103"/>
      <c r="E1115" s="103"/>
      <c r="F1115" s="103"/>
      <c r="G1115" s="103"/>
      <c r="H1115" s="103"/>
      <c r="I1115" s="103"/>
      <c r="J1115" s="103"/>
      <c r="K1115" s="103"/>
      <c r="L1115" s="103"/>
      <c r="M1115" s="103"/>
      <c r="N1115" s="103"/>
      <c r="O1115" s="103"/>
      <c r="P1115" s="103"/>
      <c r="Q1115" s="103"/>
      <c r="R1115" s="103"/>
      <c r="S1115" s="103"/>
      <c r="T1115" s="103"/>
    </row>
    <row r="1116" spans="1:20">
      <c r="A1116" s="103"/>
      <c r="B1116" s="103"/>
      <c r="C1116" s="103"/>
      <c r="D1116" s="103"/>
      <c r="E1116" s="103"/>
      <c r="F1116" s="103"/>
      <c r="G1116" s="103"/>
      <c r="H1116" s="103"/>
      <c r="I1116" s="103"/>
      <c r="J1116" s="103"/>
      <c r="K1116" s="103"/>
      <c r="L1116" s="103"/>
      <c r="M1116" s="103"/>
      <c r="N1116" s="103"/>
      <c r="O1116" s="103"/>
      <c r="P1116" s="103"/>
      <c r="Q1116" s="103"/>
      <c r="R1116" s="103"/>
      <c r="S1116" s="103"/>
      <c r="T1116" s="103"/>
    </row>
    <row r="1117" spans="1:20">
      <c r="A1117" s="103"/>
      <c r="B1117" s="103"/>
      <c r="C1117" s="103"/>
      <c r="D1117" s="103"/>
      <c r="E1117" s="103"/>
      <c r="F1117" s="103"/>
      <c r="G1117" s="103"/>
      <c r="H1117" s="103"/>
      <c r="I1117" s="103"/>
      <c r="J1117" s="103"/>
      <c r="K1117" s="103"/>
      <c r="L1117" s="103"/>
      <c r="M1117" s="103"/>
      <c r="N1117" s="103"/>
      <c r="O1117" s="103"/>
      <c r="P1117" s="103"/>
      <c r="Q1117" s="103"/>
      <c r="R1117" s="103"/>
      <c r="S1117" s="103"/>
      <c r="T1117" s="103"/>
    </row>
    <row r="1118" spans="1:20">
      <c r="A1118" s="103"/>
      <c r="B1118" s="103"/>
      <c r="C1118" s="103"/>
      <c r="D1118" s="103"/>
      <c r="E1118" s="103"/>
      <c r="F1118" s="103"/>
      <c r="G1118" s="103"/>
      <c r="H1118" s="103"/>
      <c r="I1118" s="103"/>
      <c r="J1118" s="103"/>
      <c r="K1118" s="103"/>
      <c r="L1118" s="103"/>
      <c r="M1118" s="103"/>
      <c r="N1118" s="103"/>
      <c r="O1118" s="103"/>
      <c r="P1118" s="103"/>
      <c r="Q1118" s="103"/>
      <c r="R1118" s="103"/>
      <c r="S1118" s="103"/>
      <c r="T1118" s="103"/>
    </row>
    <row r="1119" spans="1:20">
      <c r="A1119" s="103"/>
      <c r="B1119" s="103"/>
      <c r="C1119" s="103"/>
      <c r="D1119" s="103"/>
      <c r="E1119" s="103"/>
      <c r="F1119" s="103"/>
      <c r="G1119" s="103"/>
      <c r="H1119" s="103"/>
      <c r="I1119" s="103"/>
      <c r="J1119" s="103"/>
      <c r="K1119" s="103"/>
      <c r="L1119" s="103"/>
      <c r="M1119" s="103"/>
      <c r="N1119" s="103"/>
      <c r="O1119" s="103"/>
      <c r="P1119" s="103"/>
      <c r="Q1119" s="103"/>
      <c r="R1119" s="103"/>
      <c r="S1119" s="103"/>
      <c r="T1119" s="103"/>
    </row>
    <row r="1120" spans="1:20">
      <c r="A1120" s="103"/>
      <c r="B1120" s="103"/>
      <c r="C1120" s="103"/>
      <c r="D1120" s="103"/>
      <c r="E1120" s="103"/>
      <c r="F1120" s="103"/>
      <c r="G1120" s="103"/>
      <c r="H1120" s="103"/>
      <c r="I1120" s="103"/>
      <c r="J1120" s="103"/>
      <c r="K1120" s="103"/>
      <c r="L1120" s="103"/>
      <c r="M1120" s="103"/>
      <c r="N1120" s="103"/>
      <c r="O1120" s="103"/>
      <c r="P1120" s="103"/>
      <c r="Q1120" s="103"/>
      <c r="R1120" s="103"/>
      <c r="S1120" s="103"/>
      <c r="T1120" s="103"/>
    </row>
    <row r="1121" spans="1:20">
      <c r="A1121" s="103"/>
      <c r="B1121" s="103"/>
      <c r="C1121" s="103"/>
      <c r="D1121" s="103"/>
      <c r="E1121" s="103"/>
      <c r="F1121" s="103"/>
      <c r="G1121" s="103"/>
      <c r="H1121" s="103"/>
      <c r="I1121" s="103"/>
      <c r="J1121" s="103"/>
      <c r="K1121" s="103"/>
      <c r="L1121" s="103"/>
      <c r="M1121" s="103"/>
      <c r="N1121" s="103"/>
      <c r="O1121" s="103"/>
      <c r="P1121" s="103"/>
      <c r="Q1121" s="103"/>
      <c r="R1121" s="103"/>
      <c r="S1121" s="103"/>
      <c r="T1121" s="103"/>
    </row>
    <row r="1122" spans="1:20">
      <c r="A1122" s="103"/>
      <c r="B1122" s="103"/>
      <c r="C1122" s="103"/>
      <c r="D1122" s="103"/>
      <c r="E1122" s="103"/>
      <c r="F1122" s="103"/>
      <c r="G1122" s="103"/>
      <c r="H1122" s="103"/>
      <c r="I1122" s="103"/>
      <c r="J1122" s="103"/>
      <c r="K1122" s="103"/>
      <c r="L1122" s="103"/>
      <c r="M1122" s="103"/>
      <c r="N1122" s="103"/>
      <c r="O1122" s="103"/>
      <c r="P1122" s="103"/>
      <c r="Q1122" s="103"/>
      <c r="R1122" s="103"/>
      <c r="S1122" s="103"/>
      <c r="T1122" s="103"/>
    </row>
    <row r="1123" spans="1:20">
      <c r="A1123" s="103"/>
      <c r="B1123" s="103"/>
      <c r="C1123" s="103"/>
      <c r="D1123" s="103"/>
      <c r="E1123" s="103"/>
      <c r="F1123" s="103"/>
      <c r="G1123" s="103"/>
      <c r="H1123" s="103"/>
      <c r="I1123" s="103"/>
      <c r="J1123" s="103"/>
      <c r="K1123" s="103"/>
      <c r="L1123" s="103"/>
      <c r="M1123" s="103"/>
      <c r="N1123" s="103"/>
      <c r="O1123" s="103"/>
      <c r="P1123" s="103"/>
      <c r="Q1123" s="103"/>
      <c r="R1123" s="103"/>
      <c r="S1123" s="103"/>
      <c r="T1123" s="103"/>
    </row>
    <row r="1124" spans="1:20">
      <c r="A1124" s="103"/>
      <c r="B1124" s="103"/>
      <c r="C1124" s="103"/>
      <c r="D1124" s="103"/>
      <c r="E1124" s="103"/>
      <c r="F1124" s="103"/>
      <c r="G1124" s="103"/>
      <c r="H1124" s="103"/>
      <c r="I1124" s="103"/>
      <c r="J1124" s="103"/>
      <c r="K1124" s="103"/>
      <c r="L1124" s="103"/>
      <c r="M1124" s="103"/>
      <c r="N1124" s="103"/>
      <c r="O1124" s="103"/>
      <c r="P1124" s="103"/>
      <c r="Q1124" s="103"/>
      <c r="R1124" s="103"/>
      <c r="S1124" s="103"/>
      <c r="T1124" s="103"/>
    </row>
    <row r="1125" spans="1:20">
      <c r="A1125" s="103"/>
      <c r="B1125" s="103"/>
      <c r="C1125" s="103"/>
      <c r="D1125" s="103"/>
      <c r="E1125" s="103"/>
      <c r="F1125" s="103"/>
      <c r="G1125" s="103"/>
      <c r="H1125" s="103"/>
      <c r="I1125" s="103"/>
      <c r="J1125" s="103"/>
      <c r="K1125" s="103"/>
      <c r="L1125" s="103"/>
      <c r="M1125" s="103"/>
      <c r="N1125" s="103"/>
      <c r="O1125" s="103"/>
      <c r="P1125" s="103"/>
      <c r="Q1125" s="103"/>
      <c r="R1125" s="103"/>
      <c r="S1125" s="103"/>
      <c r="T1125" s="103"/>
    </row>
    <row r="1126" spans="1:20">
      <c r="A1126" s="103"/>
      <c r="B1126" s="103"/>
      <c r="C1126" s="103"/>
      <c r="D1126" s="103"/>
      <c r="E1126" s="103"/>
      <c r="F1126" s="103"/>
      <c r="G1126" s="103"/>
      <c r="H1126" s="103"/>
      <c r="I1126" s="103"/>
      <c r="J1126" s="103"/>
      <c r="K1126" s="103"/>
      <c r="L1126" s="103"/>
      <c r="M1126" s="103"/>
      <c r="N1126" s="103"/>
      <c r="O1126" s="103"/>
      <c r="P1126" s="103"/>
      <c r="Q1126" s="103"/>
      <c r="R1126" s="103"/>
      <c r="S1126" s="103"/>
      <c r="T1126" s="103"/>
    </row>
    <row r="1127" spans="1:20">
      <c r="A1127" s="103"/>
      <c r="B1127" s="103"/>
      <c r="C1127" s="103"/>
      <c r="D1127" s="103"/>
      <c r="E1127" s="103"/>
      <c r="F1127" s="103"/>
      <c r="G1127" s="103"/>
      <c r="H1127" s="103"/>
      <c r="I1127" s="103"/>
      <c r="J1127" s="103"/>
      <c r="K1127" s="103"/>
      <c r="L1127" s="103"/>
      <c r="M1127" s="103"/>
      <c r="N1127" s="103"/>
      <c r="O1127" s="103"/>
      <c r="P1127" s="103"/>
      <c r="Q1127" s="103"/>
      <c r="R1127" s="103"/>
      <c r="S1127" s="103"/>
      <c r="T1127" s="103"/>
    </row>
    <row r="1128" spans="1:20">
      <c r="A1128" s="103"/>
      <c r="B1128" s="103"/>
      <c r="C1128" s="103"/>
      <c r="D1128" s="103"/>
      <c r="E1128" s="103"/>
      <c r="F1128" s="103"/>
      <c r="G1128" s="103"/>
      <c r="H1128" s="103"/>
      <c r="I1128" s="103"/>
      <c r="J1128" s="103"/>
      <c r="K1128" s="103"/>
      <c r="L1128" s="103"/>
      <c r="M1128" s="103"/>
      <c r="N1128" s="103"/>
      <c r="O1128" s="103"/>
      <c r="P1128" s="103"/>
      <c r="Q1128" s="103"/>
      <c r="R1128" s="103"/>
      <c r="S1128" s="103"/>
      <c r="T1128" s="103"/>
    </row>
    <row r="1129" spans="1:20">
      <c r="A1129" s="103"/>
      <c r="B1129" s="103"/>
      <c r="C1129" s="103"/>
      <c r="D1129" s="103"/>
      <c r="E1129" s="103"/>
      <c r="F1129" s="103"/>
      <c r="G1129" s="103"/>
      <c r="H1129" s="103"/>
      <c r="I1129" s="103"/>
      <c r="J1129" s="103"/>
      <c r="K1129" s="103"/>
      <c r="L1129" s="103"/>
      <c r="M1129" s="103"/>
      <c r="N1129" s="103"/>
      <c r="O1129" s="103"/>
      <c r="P1129" s="103"/>
      <c r="Q1129" s="103"/>
      <c r="R1129" s="103"/>
      <c r="S1129" s="103"/>
      <c r="T1129" s="103"/>
    </row>
    <row r="1130" spans="1:20">
      <c r="A1130" s="103"/>
      <c r="B1130" s="103"/>
      <c r="C1130" s="103"/>
      <c r="D1130" s="103"/>
      <c r="E1130" s="103"/>
      <c r="F1130" s="103"/>
      <c r="G1130" s="103"/>
      <c r="H1130" s="103"/>
      <c r="I1130" s="103"/>
      <c r="J1130" s="103"/>
      <c r="K1130" s="103"/>
      <c r="L1130" s="103"/>
      <c r="M1130" s="103"/>
      <c r="N1130" s="103"/>
      <c r="O1130" s="103"/>
      <c r="P1130" s="103"/>
      <c r="Q1130" s="103"/>
      <c r="R1130" s="103"/>
      <c r="S1130" s="103"/>
      <c r="T1130" s="103"/>
    </row>
    <row r="1131" spans="1:20">
      <c r="A1131" s="103"/>
      <c r="B1131" s="103"/>
      <c r="C1131" s="103"/>
      <c r="D1131" s="103"/>
      <c r="E1131" s="103"/>
      <c r="F1131" s="103"/>
      <c r="G1131" s="103"/>
      <c r="H1131" s="103"/>
      <c r="I1131" s="103"/>
      <c r="J1131" s="103"/>
      <c r="K1131" s="103"/>
      <c r="L1131" s="103"/>
      <c r="M1131" s="103"/>
      <c r="N1131" s="103"/>
      <c r="O1131" s="103"/>
      <c r="P1131" s="103"/>
      <c r="Q1131" s="103"/>
      <c r="R1131" s="103"/>
      <c r="S1131" s="103"/>
      <c r="T1131" s="103"/>
    </row>
    <row r="1132" spans="1:20">
      <c r="A1132" s="103"/>
      <c r="B1132" s="103"/>
      <c r="C1132" s="103"/>
      <c r="D1132" s="103"/>
      <c r="E1132" s="103"/>
      <c r="F1132" s="103"/>
      <c r="G1132" s="103"/>
      <c r="H1132" s="103"/>
      <c r="I1132" s="103"/>
      <c r="J1132" s="103"/>
      <c r="K1132" s="103"/>
      <c r="L1132" s="103"/>
      <c r="M1132" s="103"/>
      <c r="N1132" s="103"/>
      <c r="O1132" s="103"/>
      <c r="P1132" s="103"/>
      <c r="Q1132" s="103"/>
      <c r="R1132" s="103"/>
      <c r="S1132" s="103"/>
      <c r="T1132" s="103"/>
    </row>
    <row r="1133" spans="1:20">
      <c r="A1133" s="103"/>
      <c r="B1133" s="103"/>
      <c r="C1133" s="103"/>
      <c r="D1133" s="103"/>
      <c r="E1133" s="103"/>
      <c r="F1133" s="103"/>
      <c r="G1133" s="103"/>
      <c r="H1133" s="103"/>
      <c r="I1133" s="103"/>
      <c r="J1133" s="103"/>
      <c r="K1133" s="103"/>
      <c r="L1133" s="103"/>
      <c r="M1133" s="103"/>
      <c r="N1133" s="103"/>
      <c r="O1133" s="103"/>
      <c r="P1133" s="103"/>
      <c r="Q1133" s="103"/>
      <c r="R1133" s="103"/>
      <c r="S1133" s="103"/>
      <c r="T1133" s="103"/>
    </row>
    <row r="1134" spans="1:20">
      <c r="A1134" s="103"/>
      <c r="B1134" s="103"/>
      <c r="C1134" s="103"/>
      <c r="D1134" s="103"/>
      <c r="E1134" s="103"/>
      <c r="F1134" s="103"/>
      <c r="G1134" s="103"/>
      <c r="H1134" s="103"/>
      <c r="I1134" s="103"/>
      <c r="J1134" s="103"/>
      <c r="K1134" s="103"/>
      <c r="L1134" s="103"/>
      <c r="M1134" s="103"/>
      <c r="N1134" s="103"/>
      <c r="O1134" s="103"/>
      <c r="P1134" s="103"/>
      <c r="Q1134" s="103"/>
      <c r="R1134" s="103"/>
      <c r="S1134" s="103"/>
      <c r="T1134" s="103"/>
    </row>
    <row r="1135" spans="1:20">
      <c r="A1135" s="103"/>
      <c r="B1135" s="103"/>
      <c r="C1135" s="103"/>
      <c r="D1135" s="103"/>
      <c r="E1135" s="103"/>
      <c r="F1135" s="103"/>
      <c r="G1135" s="103"/>
      <c r="H1135" s="103"/>
      <c r="I1135" s="103"/>
      <c r="J1135" s="103"/>
      <c r="K1135" s="103"/>
      <c r="L1135" s="103"/>
      <c r="M1135" s="103"/>
      <c r="N1135" s="103"/>
      <c r="O1135" s="103"/>
      <c r="P1135" s="103"/>
      <c r="Q1135" s="103"/>
      <c r="R1135" s="103"/>
      <c r="S1135" s="103"/>
      <c r="T1135" s="103"/>
    </row>
    <row r="1136" spans="1:20">
      <c r="A1136" s="103"/>
      <c r="B1136" s="103"/>
      <c r="C1136" s="103"/>
      <c r="D1136" s="103"/>
      <c r="E1136" s="103"/>
      <c r="F1136" s="103"/>
      <c r="G1136" s="103"/>
      <c r="H1136" s="103"/>
      <c r="I1136" s="103"/>
      <c r="J1136" s="103"/>
      <c r="K1136" s="103"/>
      <c r="L1136" s="103"/>
      <c r="M1136" s="103"/>
      <c r="N1136" s="103"/>
      <c r="O1136" s="103"/>
      <c r="P1136" s="103"/>
      <c r="Q1136" s="103"/>
      <c r="R1136" s="103"/>
      <c r="S1136" s="103"/>
      <c r="T1136" s="103"/>
    </row>
    <row r="1137" spans="1:20">
      <c r="A1137" s="103"/>
      <c r="B1137" s="103"/>
      <c r="C1137" s="103"/>
      <c r="D1137" s="103"/>
      <c r="E1137" s="103"/>
      <c r="F1137" s="103"/>
      <c r="G1137" s="103"/>
      <c r="H1137" s="103"/>
      <c r="I1137" s="103"/>
      <c r="J1137" s="103"/>
      <c r="K1137" s="103"/>
      <c r="L1137" s="103"/>
      <c r="M1137" s="103"/>
      <c r="N1137" s="103"/>
      <c r="O1137" s="103"/>
      <c r="P1137" s="103"/>
      <c r="Q1137" s="103"/>
      <c r="R1137" s="103"/>
      <c r="S1137" s="103"/>
      <c r="T1137" s="103"/>
    </row>
    <row r="1138" spans="1:20">
      <c r="A1138" s="103"/>
      <c r="B1138" s="103"/>
      <c r="C1138" s="103"/>
      <c r="D1138" s="103"/>
      <c r="E1138" s="103"/>
      <c r="F1138" s="103"/>
      <c r="G1138" s="103"/>
      <c r="H1138" s="103"/>
      <c r="I1138" s="103"/>
      <c r="J1138" s="103"/>
      <c r="K1138" s="103"/>
      <c r="L1138" s="103"/>
      <c r="M1138" s="103"/>
      <c r="N1138" s="103"/>
      <c r="O1138" s="103"/>
      <c r="P1138" s="103"/>
      <c r="Q1138" s="103"/>
      <c r="R1138" s="103"/>
      <c r="S1138" s="103"/>
      <c r="T1138" s="103"/>
    </row>
    <row r="1139" spans="1:20">
      <c r="A1139" s="103"/>
      <c r="B1139" s="103"/>
      <c r="C1139" s="103"/>
      <c r="D1139" s="103"/>
      <c r="E1139" s="103"/>
      <c r="F1139" s="103"/>
      <c r="G1139" s="103"/>
      <c r="H1139" s="103"/>
      <c r="I1139" s="103"/>
      <c r="J1139" s="103"/>
      <c r="K1139" s="103"/>
      <c r="L1139" s="103"/>
      <c r="M1139" s="103"/>
      <c r="N1139" s="103"/>
      <c r="O1139" s="103"/>
      <c r="P1139" s="103"/>
      <c r="Q1139" s="103"/>
      <c r="R1139" s="103"/>
      <c r="S1139" s="103"/>
      <c r="T1139" s="103"/>
    </row>
    <row r="1140" spans="1:20">
      <c r="A1140" s="103"/>
      <c r="B1140" s="103"/>
      <c r="C1140" s="103"/>
      <c r="D1140" s="103"/>
      <c r="E1140" s="103"/>
      <c r="F1140" s="103"/>
      <c r="G1140" s="103"/>
      <c r="H1140" s="103"/>
      <c r="I1140" s="103"/>
      <c r="J1140" s="103"/>
      <c r="K1140" s="103"/>
      <c r="L1140" s="103"/>
      <c r="M1140" s="103"/>
      <c r="N1140" s="103"/>
      <c r="O1140" s="103"/>
      <c r="P1140" s="103"/>
      <c r="Q1140" s="103"/>
      <c r="R1140" s="103"/>
      <c r="S1140" s="103"/>
      <c r="T1140" s="103"/>
    </row>
    <row r="1141" spans="1:20">
      <c r="A1141" s="103"/>
      <c r="B1141" s="103"/>
      <c r="C1141" s="103"/>
      <c r="D1141" s="103"/>
      <c r="E1141" s="103"/>
      <c r="F1141" s="103"/>
      <c r="G1141" s="103"/>
      <c r="H1141" s="103"/>
      <c r="I1141" s="103"/>
      <c r="J1141" s="103"/>
      <c r="K1141" s="103"/>
      <c r="L1141" s="103"/>
      <c r="M1141" s="103"/>
      <c r="N1141" s="103"/>
      <c r="O1141" s="103"/>
      <c r="P1141" s="103"/>
      <c r="Q1141" s="103"/>
      <c r="R1141" s="103"/>
      <c r="S1141" s="103"/>
      <c r="T1141" s="103"/>
    </row>
    <row r="1142" spans="1:20">
      <c r="A1142" s="103"/>
      <c r="B1142" s="103"/>
      <c r="C1142" s="103"/>
      <c r="D1142" s="103"/>
      <c r="E1142" s="103"/>
      <c r="F1142" s="103"/>
      <c r="G1142" s="103"/>
      <c r="H1142" s="103"/>
      <c r="I1142" s="103"/>
      <c r="J1142" s="103"/>
      <c r="K1142" s="103"/>
      <c r="L1142" s="103"/>
      <c r="M1142" s="103"/>
      <c r="N1142" s="103"/>
      <c r="O1142" s="103"/>
      <c r="P1142" s="103"/>
      <c r="Q1142" s="103"/>
      <c r="R1142" s="103"/>
      <c r="S1142" s="103"/>
      <c r="T1142" s="103"/>
    </row>
    <row r="1143" spans="1:20">
      <c r="A1143" s="103"/>
      <c r="B1143" s="103"/>
      <c r="C1143" s="103"/>
      <c r="D1143" s="103"/>
      <c r="E1143" s="103"/>
      <c r="F1143" s="103"/>
      <c r="G1143" s="103"/>
      <c r="H1143" s="103"/>
      <c r="I1143" s="103"/>
      <c r="J1143" s="103"/>
      <c r="K1143" s="103"/>
      <c r="L1143" s="103"/>
      <c r="M1143" s="103"/>
      <c r="N1143" s="103"/>
      <c r="O1143" s="103"/>
      <c r="P1143" s="103"/>
      <c r="Q1143" s="103"/>
      <c r="R1143" s="103"/>
      <c r="S1143" s="103"/>
      <c r="T1143" s="103"/>
    </row>
    <row r="1144" spans="1:20">
      <c r="A1144" s="103"/>
      <c r="B1144" s="103"/>
      <c r="C1144" s="103"/>
      <c r="D1144" s="103"/>
      <c r="E1144" s="103"/>
      <c r="F1144" s="103"/>
      <c r="G1144" s="103"/>
      <c r="H1144" s="103"/>
      <c r="I1144" s="103"/>
      <c r="J1144" s="103"/>
      <c r="K1144" s="103"/>
      <c r="L1144" s="103"/>
      <c r="M1144" s="103"/>
      <c r="N1144" s="103"/>
      <c r="O1144" s="103"/>
      <c r="P1144" s="103"/>
      <c r="Q1144" s="103"/>
      <c r="R1144" s="103"/>
      <c r="S1144" s="103"/>
      <c r="T1144" s="103"/>
    </row>
    <row r="1145" spans="1:20">
      <c r="A1145" s="103"/>
      <c r="B1145" s="103"/>
      <c r="C1145" s="103"/>
      <c r="D1145" s="103"/>
      <c r="E1145" s="103"/>
      <c r="F1145" s="103"/>
      <c r="G1145" s="103"/>
      <c r="H1145" s="103"/>
      <c r="I1145" s="103"/>
      <c r="J1145" s="103"/>
      <c r="K1145" s="103"/>
      <c r="L1145" s="103"/>
      <c r="M1145" s="103"/>
      <c r="N1145" s="103"/>
      <c r="O1145" s="103"/>
      <c r="P1145" s="103"/>
      <c r="Q1145" s="103"/>
      <c r="R1145" s="103"/>
      <c r="S1145" s="103"/>
      <c r="T1145" s="103"/>
    </row>
    <row r="1146" spans="1:20">
      <c r="A1146" s="103"/>
      <c r="B1146" s="103"/>
      <c r="C1146" s="103"/>
      <c r="D1146" s="103"/>
      <c r="E1146" s="103"/>
      <c r="F1146" s="103"/>
      <c r="G1146" s="103"/>
      <c r="H1146" s="103"/>
      <c r="I1146" s="103"/>
      <c r="J1146" s="103"/>
      <c r="K1146" s="103"/>
      <c r="L1146" s="103"/>
      <c r="M1146" s="103"/>
      <c r="N1146" s="103"/>
      <c r="O1146" s="103"/>
      <c r="P1146" s="103"/>
      <c r="Q1146" s="103"/>
      <c r="R1146" s="103"/>
      <c r="S1146" s="103"/>
      <c r="T1146" s="103"/>
    </row>
    <row r="1147" spans="1:20">
      <c r="A1147" s="103"/>
      <c r="B1147" s="103"/>
      <c r="C1147" s="103"/>
      <c r="D1147" s="103"/>
      <c r="E1147" s="103"/>
      <c r="F1147" s="103"/>
      <c r="G1147" s="103"/>
      <c r="H1147" s="103"/>
      <c r="I1147" s="103"/>
      <c r="J1147" s="103"/>
      <c r="K1147" s="103"/>
      <c r="L1147" s="103"/>
      <c r="M1147" s="103"/>
      <c r="N1147" s="103"/>
      <c r="O1147" s="103"/>
      <c r="P1147" s="103"/>
      <c r="Q1147" s="103"/>
      <c r="R1147" s="103"/>
      <c r="S1147" s="103"/>
      <c r="T1147" s="103"/>
    </row>
    <row r="1148" spans="1:20">
      <c r="A1148" s="103"/>
      <c r="B1148" s="103"/>
      <c r="C1148" s="103"/>
      <c r="D1148" s="103"/>
      <c r="E1148" s="103"/>
      <c r="F1148" s="103"/>
      <c r="G1148" s="103"/>
      <c r="H1148" s="103"/>
      <c r="I1148" s="103"/>
      <c r="J1148" s="103"/>
      <c r="K1148" s="103"/>
      <c r="L1148" s="103"/>
      <c r="M1148" s="103"/>
      <c r="N1148" s="103"/>
      <c r="O1148" s="103"/>
      <c r="P1148" s="103"/>
      <c r="Q1148" s="103"/>
      <c r="R1148" s="103"/>
      <c r="S1148" s="103"/>
      <c r="T1148" s="103"/>
    </row>
    <row r="1149" spans="1:20">
      <c r="A1149" s="103"/>
      <c r="B1149" s="103"/>
      <c r="C1149" s="103"/>
      <c r="D1149" s="103"/>
      <c r="E1149" s="103"/>
      <c r="F1149" s="103"/>
      <c r="G1149" s="103"/>
      <c r="H1149" s="103"/>
      <c r="I1149" s="103"/>
      <c r="J1149" s="103"/>
      <c r="K1149" s="103"/>
      <c r="L1149" s="103"/>
      <c r="M1149" s="103"/>
      <c r="N1149" s="103"/>
      <c r="O1149" s="103"/>
      <c r="P1149" s="103"/>
      <c r="Q1149" s="103"/>
      <c r="R1149" s="103"/>
      <c r="S1149" s="103"/>
      <c r="T1149" s="103"/>
    </row>
    <row r="1150" spans="1:20">
      <c r="A1150" s="103"/>
      <c r="B1150" s="103"/>
      <c r="C1150" s="103"/>
      <c r="D1150" s="103"/>
      <c r="E1150" s="103"/>
      <c r="F1150" s="103"/>
      <c r="G1150" s="103"/>
      <c r="H1150" s="103"/>
      <c r="I1150" s="103"/>
      <c r="J1150" s="103"/>
      <c r="K1150" s="103"/>
      <c r="L1150" s="103"/>
      <c r="M1150" s="103"/>
      <c r="N1150" s="103"/>
      <c r="O1150" s="103"/>
      <c r="P1150" s="103"/>
      <c r="Q1150" s="103"/>
      <c r="R1150" s="103"/>
      <c r="S1150" s="103"/>
      <c r="T1150" s="103"/>
    </row>
    <row r="1151" spans="1:20">
      <c r="A1151" s="103"/>
      <c r="B1151" s="103"/>
      <c r="C1151" s="103"/>
      <c r="D1151" s="103"/>
      <c r="E1151" s="103"/>
      <c r="F1151" s="103"/>
      <c r="G1151" s="103"/>
      <c r="H1151" s="103"/>
      <c r="I1151" s="103"/>
      <c r="J1151" s="103"/>
      <c r="K1151" s="103"/>
      <c r="L1151" s="103"/>
      <c r="M1151" s="103"/>
      <c r="N1151" s="103"/>
      <c r="O1151" s="103"/>
      <c r="P1151" s="103"/>
      <c r="Q1151" s="103"/>
      <c r="R1151" s="103"/>
      <c r="S1151" s="103"/>
      <c r="T1151" s="103"/>
    </row>
    <row r="1152" spans="1:20">
      <c r="A1152" s="103"/>
      <c r="B1152" s="103"/>
      <c r="C1152" s="103"/>
      <c r="D1152" s="103"/>
      <c r="E1152" s="103"/>
      <c r="F1152" s="103"/>
      <c r="G1152" s="103"/>
      <c r="H1152" s="103"/>
      <c r="I1152" s="103"/>
      <c r="J1152" s="103"/>
      <c r="K1152" s="103"/>
      <c r="L1152" s="103"/>
      <c r="M1152" s="103"/>
      <c r="N1152" s="103"/>
      <c r="O1152" s="103"/>
      <c r="P1152" s="103"/>
      <c r="Q1152" s="103"/>
      <c r="R1152" s="103"/>
      <c r="S1152" s="103"/>
      <c r="T1152" s="103"/>
    </row>
    <row r="1153" spans="1:20">
      <c r="A1153" s="103"/>
      <c r="B1153" s="103"/>
      <c r="C1153" s="103"/>
      <c r="D1153" s="103"/>
      <c r="E1153" s="103"/>
      <c r="F1153" s="103"/>
      <c r="G1153" s="103"/>
      <c r="H1153" s="103"/>
      <c r="I1153" s="103"/>
      <c r="J1153" s="103"/>
      <c r="K1153" s="103"/>
      <c r="L1153" s="103"/>
      <c r="M1153" s="103"/>
      <c r="N1153" s="103"/>
      <c r="O1153" s="103"/>
      <c r="P1153" s="103"/>
      <c r="Q1153" s="103"/>
      <c r="R1153" s="103"/>
      <c r="S1153" s="103"/>
      <c r="T1153" s="103"/>
    </row>
    <row r="1154" spans="1:20">
      <c r="A1154" s="103"/>
      <c r="B1154" s="103"/>
      <c r="C1154" s="103"/>
      <c r="D1154" s="103"/>
      <c r="E1154" s="103"/>
      <c r="F1154" s="103"/>
      <c r="G1154" s="103"/>
      <c r="H1154" s="103"/>
      <c r="I1154" s="103"/>
      <c r="J1154" s="103"/>
      <c r="K1154" s="103"/>
      <c r="L1154" s="103"/>
      <c r="M1154" s="103"/>
      <c r="N1154" s="103"/>
      <c r="O1154" s="103"/>
      <c r="P1154" s="103"/>
      <c r="Q1154" s="103"/>
      <c r="R1154" s="103"/>
      <c r="S1154" s="103"/>
      <c r="T1154" s="103"/>
    </row>
    <row r="1155" spans="1:20">
      <c r="A1155" s="103"/>
      <c r="B1155" s="103"/>
      <c r="C1155" s="103"/>
      <c r="D1155" s="103"/>
      <c r="E1155" s="103"/>
      <c r="F1155" s="103"/>
      <c r="G1155" s="103"/>
      <c r="H1155" s="103"/>
      <c r="I1155" s="103"/>
      <c r="J1155" s="103"/>
      <c r="K1155" s="103"/>
      <c r="L1155" s="103"/>
      <c r="M1155" s="103"/>
      <c r="N1155" s="103"/>
      <c r="O1155" s="103"/>
      <c r="P1155" s="103"/>
      <c r="Q1155" s="103"/>
      <c r="R1155" s="103"/>
      <c r="S1155" s="103"/>
      <c r="T1155" s="103"/>
    </row>
    <row r="1156" spans="1:20">
      <c r="A1156" s="103"/>
      <c r="B1156" s="103"/>
      <c r="C1156" s="103"/>
      <c r="D1156" s="103"/>
      <c r="E1156" s="103"/>
      <c r="F1156" s="103"/>
      <c r="G1156" s="103"/>
      <c r="H1156" s="103"/>
      <c r="I1156" s="103"/>
      <c r="J1156" s="103"/>
      <c r="K1156" s="103"/>
      <c r="L1156" s="103"/>
      <c r="M1156" s="103"/>
      <c r="N1156" s="103"/>
      <c r="O1156" s="103"/>
      <c r="P1156" s="103"/>
      <c r="Q1156" s="103"/>
      <c r="R1156" s="103"/>
      <c r="S1156" s="103"/>
      <c r="T1156" s="103"/>
    </row>
    <row r="1157" spans="1:20">
      <c r="A1157" s="103"/>
      <c r="B1157" s="103"/>
      <c r="C1157" s="103"/>
      <c r="D1157" s="103"/>
      <c r="E1157" s="103"/>
      <c r="F1157" s="103"/>
      <c r="G1157" s="103"/>
      <c r="H1157" s="103"/>
      <c r="I1157" s="103"/>
      <c r="J1157" s="103"/>
      <c r="K1157" s="103"/>
      <c r="L1157" s="103"/>
      <c r="M1157" s="103"/>
      <c r="N1157" s="103"/>
      <c r="O1157" s="103"/>
      <c r="P1157" s="103"/>
      <c r="Q1157" s="103"/>
      <c r="R1157" s="103"/>
      <c r="S1157" s="103"/>
      <c r="T1157" s="103"/>
    </row>
    <row r="1158" spans="1:20">
      <c r="A1158" s="103"/>
      <c r="B1158" s="103"/>
      <c r="C1158" s="103"/>
      <c r="D1158" s="103"/>
      <c r="E1158" s="103"/>
      <c r="F1158" s="103"/>
      <c r="G1158" s="103"/>
      <c r="H1158" s="103"/>
      <c r="I1158" s="103"/>
      <c r="J1158" s="103"/>
      <c r="K1158" s="103"/>
      <c r="L1158" s="103"/>
      <c r="M1158" s="103"/>
      <c r="N1158" s="103"/>
      <c r="O1158" s="103"/>
      <c r="P1158" s="103"/>
      <c r="Q1158" s="103"/>
      <c r="R1158" s="103"/>
      <c r="S1158" s="103"/>
      <c r="T1158" s="103"/>
    </row>
    <row r="1159" spans="1:20">
      <c r="A1159" s="103"/>
      <c r="B1159" s="103"/>
      <c r="C1159" s="103"/>
      <c r="D1159" s="103"/>
      <c r="E1159" s="103"/>
      <c r="F1159" s="103"/>
      <c r="G1159" s="103"/>
      <c r="H1159" s="103"/>
      <c r="I1159" s="103"/>
      <c r="J1159" s="103"/>
      <c r="K1159" s="103"/>
      <c r="L1159" s="103"/>
      <c r="M1159" s="103"/>
      <c r="N1159" s="103"/>
      <c r="O1159" s="103"/>
      <c r="P1159" s="103"/>
      <c r="Q1159" s="103"/>
      <c r="R1159" s="103"/>
      <c r="S1159" s="103"/>
      <c r="T1159" s="103"/>
    </row>
    <row r="1160" spans="1:20">
      <c r="A1160" s="103"/>
      <c r="B1160" s="103"/>
      <c r="C1160" s="103"/>
      <c r="D1160" s="103"/>
      <c r="E1160" s="103"/>
      <c r="F1160" s="103"/>
      <c r="G1160" s="103"/>
      <c r="H1160" s="103"/>
      <c r="I1160" s="103"/>
      <c r="J1160" s="103"/>
      <c r="K1160" s="103"/>
      <c r="L1160" s="103"/>
      <c r="M1160" s="103"/>
      <c r="N1160" s="103"/>
      <c r="O1160" s="103"/>
      <c r="P1160" s="103"/>
      <c r="Q1160" s="103"/>
      <c r="R1160" s="103"/>
      <c r="S1160" s="103"/>
      <c r="T1160" s="103"/>
    </row>
    <row r="1161" spans="1:20">
      <c r="A1161" s="103"/>
      <c r="B1161" s="103"/>
      <c r="C1161" s="103"/>
      <c r="D1161" s="103"/>
      <c r="E1161" s="103"/>
      <c r="F1161" s="103"/>
      <c r="G1161" s="103"/>
      <c r="H1161" s="103"/>
      <c r="I1161" s="103"/>
      <c r="J1161" s="103"/>
      <c r="K1161" s="103"/>
      <c r="L1161" s="103"/>
      <c r="M1161" s="103"/>
      <c r="N1161" s="103"/>
      <c r="O1161" s="103"/>
      <c r="P1161" s="103"/>
      <c r="Q1161" s="103"/>
      <c r="R1161" s="103"/>
      <c r="S1161" s="103"/>
      <c r="T1161" s="103"/>
    </row>
    <row r="1162" spans="1:20">
      <c r="A1162" s="103"/>
      <c r="B1162" s="103"/>
      <c r="C1162" s="103"/>
      <c r="D1162" s="103"/>
      <c r="E1162" s="103"/>
      <c r="F1162" s="103"/>
      <c r="G1162" s="103"/>
      <c r="H1162" s="103"/>
      <c r="I1162" s="103"/>
      <c r="J1162" s="103"/>
      <c r="K1162" s="103"/>
      <c r="L1162" s="103"/>
      <c r="M1162" s="103"/>
      <c r="N1162" s="103"/>
      <c r="O1162" s="103"/>
      <c r="P1162" s="103"/>
      <c r="Q1162" s="103"/>
      <c r="R1162" s="103"/>
      <c r="S1162" s="103"/>
      <c r="T1162" s="103"/>
    </row>
    <row r="1163" spans="1:20">
      <c r="A1163" s="103"/>
      <c r="B1163" s="103"/>
      <c r="C1163" s="103"/>
      <c r="D1163" s="103"/>
      <c r="E1163" s="103"/>
      <c r="F1163" s="103"/>
      <c r="G1163" s="103"/>
      <c r="H1163" s="103"/>
      <c r="I1163" s="103"/>
      <c r="J1163" s="103"/>
      <c r="K1163" s="103"/>
      <c r="L1163" s="103"/>
      <c r="M1163" s="103"/>
      <c r="N1163" s="103"/>
      <c r="O1163" s="103"/>
      <c r="P1163" s="103"/>
      <c r="Q1163" s="103"/>
      <c r="R1163" s="103"/>
      <c r="S1163" s="103"/>
      <c r="T1163" s="103"/>
    </row>
    <row r="1164" spans="1:20">
      <c r="A1164" s="103"/>
      <c r="B1164" s="103"/>
      <c r="C1164" s="103"/>
      <c r="D1164" s="103"/>
      <c r="E1164" s="103"/>
      <c r="F1164" s="103"/>
      <c r="G1164" s="103"/>
      <c r="H1164" s="103"/>
      <c r="I1164" s="103"/>
      <c r="J1164" s="103"/>
      <c r="K1164" s="103"/>
      <c r="L1164" s="103"/>
      <c r="M1164" s="103"/>
      <c r="N1164" s="103"/>
      <c r="O1164" s="103"/>
      <c r="P1164" s="103"/>
      <c r="Q1164" s="103"/>
      <c r="R1164" s="103"/>
      <c r="S1164" s="103"/>
      <c r="T1164" s="103"/>
    </row>
    <row r="1165" spans="1:20">
      <c r="A1165" s="103"/>
      <c r="B1165" s="103"/>
      <c r="C1165" s="103"/>
      <c r="D1165" s="103"/>
      <c r="E1165" s="103"/>
      <c r="F1165" s="103"/>
      <c r="G1165" s="103"/>
      <c r="H1165" s="103"/>
      <c r="I1165" s="103"/>
      <c r="J1165" s="103"/>
      <c r="K1165" s="103"/>
      <c r="L1165" s="103"/>
      <c r="M1165" s="103"/>
      <c r="N1165" s="103"/>
      <c r="O1165" s="103"/>
      <c r="P1165" s="103"/>
      <c r="Q1165" s="103"/>
      <c r="R1165" s="103"/>
      <c r="S1165" s="103"/>
      <c r="T1165" s="103"/>
    </row>
    <row r="1166" spans="1:20">
      <c r="A1166" s="103"/>
      <c r="B1166" s="103"/>
      <c r="C1166" s="103"/>
      <c r="D1166" s="103"/>
      <c r="E1166" s="103"/>
      <c r="F1166" s="103"/>
      <c r="G1166" s="103"/>
      <c r="H1166" s="103"/>
      <c r="I1166" s="103"/>
      <c r="J1166" s="103"/>
      <c r="K1166" s="103"/>
      <c r="L1166" s="103"/>
      <c r="M1166" s="103"/>
      <c r="N1166" s="103"/>
      <c r="O1166" s="103"/>
      <c r="P1166" s="103"/>
      <c r="Q1166" s="103"/>
      <c r="R1166" s="103"/>
      <c r="S1166" s="103"/>
      <c r="T1166" s="103"/>
    </row>
    <row r="1167" spans="1:20">
      <c r="A1167" s="103"/>
      <c r="B1167" s="103"/>
      <c r="C1167" s="103"/>
      <c r="D1167" s="103"/>
      <c r="E1167" s="103"/>
      <c r="F1167" s="103"/>
      <c r="G1167" s="103"/>
      <c r="H1167" s="103"/>
      <c r="I1167" s="103"/>
      <c r="J1167" s="103"/>
      <c r="K1167" s="103"/>
      <c r="L1167" s="103"/>
      <c r="M1167" s="103"/>
      <c r="N1167" s="103"/>
      <c r="O1167" s="103"/>
      <c r="P1167" s="103"/>
      <c r="Q1167" s="103"/>
      <c r="R1167" s="103"/>
      <c r="S1167" s="103"/>
      <c r="T1167" s="103"/>
    </row>
    <row r="1168" spans="1:20">
      <c r="A1168" s="103"/>
      <c r="B1168" s="103"/>
      <c r="C1168" s="103"/>
      <c r="D1168" s="103"/>
      <c r="E1168" s="103"/>
      <c r="F1168" s="103"/>
      <c r="G1168" s="103"/>
      <c r="H1168" s="103"/>
      <c r="I1168" s="103"/>
      <c r="J1168" s="103"/>
      <c r="K1168" s="103"/>
      <c r="L1168" s="103"/>
      <c r="M1168" s="103"/>
      <c r="N1168" s="103"/>
      <c r="O1168" s="103"/>
      <c r="P1168" s="103"/>
      <c r="Q1168" s="103"/>
      <c r="R1168" s="103"/>
      <c r="S1168" s="103"/>
      <c r="T1168" s="103"/>
    </row>
    <row r="1169" spans="1:20">
      <c r="A1169" s="103"/>
      <c r="B1169" s="103"/>
      <c r="C1169" s="103"/>
      <c r="D1169" s="103"/>
      <c r="E1169" s="103"/>
      <c r="F1169" s="103"/>
      <c r="G1169" s="103"/>
      <c r="H1169" s="103"/>
      <c r="I1169" s="103"/>
      <c r="J1169" s="103"/>
      <c r="K1169" s="103"/>
      <c r="L1169" s="103"/>
      <c r="M1169" s="103"/>
      <c r="N1169" s="103"/>
      <c r="O1169" s="103"/>
      <c r="P1169" s="103"/>
      <c r="Q1169" s="103"/>
      <c r="R1169" s="103"/>
      <c r="S1169" s="103"/>
      <c r="T1169" s="103"/>
    </row>
    <row r="1170" spans="1:20">
      <c r="A1170" s="103"/>
      <c r="B1170" s="103"/>
      <c r="C1170" s="103"/>
      <c r="D1170" s="103"/>
      <c r="E1170" s="103"/>
      <c r="F1170" s="103"/>
      <c r="G1170" s="103"/>
      <c r="H1170" s="103"/>
      <c r="I1170" s="103"/>
      <c r="J1170" s="103"/>
      <c r="K1170" s="103"/>
      <c r="L1170" s="103"/>
      <c r="M1170" s="103"/>
      <c r="N1170" s="103"/>
      <c r="O1170" s="103"/>
      <c r="P1170" s="103"/>
      <c r="Q1170" s="103"/>
      <c r="R1170" s="103"/>
      <c r="S1170" s="103"/>
      <c r="T1170" s="103"/>
    </row>
    <row r="1171" spans="1:20">
      <c r="A1171" s="103"/>
      <c r="B1171" s="103"/>
      <c r="C1171" s="103"/>
      <c r="D1171" s="103"/>
      <c r="E1171" s="103"/>
      <c r="F1171" s="103"/>
      <c r="G1171" s="103"/>
      <c r="H1171" s="103"/>
      <c r="I1171" s="103"/>
      <c r="J1171" s="103"/>
      <c r="K1171" s="103"/>
      <c r="L1171" s="103"/>
      <c r="M1171" s="103"/>
      <c r="N1171" s="103"/>
      <c r="O1171" s="103"/>
      <c r="P1171" s="103"/>
      <c r="Q1171" s="103"/>
      <c r="R1171" s="103"/>
      <c r="S1171" s="103"/>
      <c r="T1171" s="103"/>
    </row>
    <row r="1172" spans="1:20">
      <c r="A1172" s="103"/>
      <c r="B1172" s="103"/>
      <c r="C1172" s="103"/>
      <c r="D1172" s="103"/>
      <c r="E1172" s="103"/>
      <c r="F1172" s="103"/>
      <c r="G1172" s="103"/>
      <c r="H1172" s="103"/>
      <c r="I1172" s="103"/>
      <c r="J1172" s="103"/>
      <c r="K1172" s="103"/>
      <c r="L1172" s="103"/>
      <c r="M1172" s="103"/>
      <c r="N1172" s="103"/>
      <c r="O1172" s="103"/>
      <c r="P1172" s="103"/>
      <c r="Q1172" s="103"/>
      <c r="R1172" s="103"/>
      <c r="S1172" s="103"/>
      <c r="T1172" s="103"/>
    </row>
    <row r="1173" spans="1:20">
      <c r="A1173" s="103"/>
      <c r="B1173" s="103"/>
      <c r="C1173" s="103"/>
      <c r="D1173" s="103"/>
      <c r="E1173" s="103"/>
      <c r="F1173" s="103"/>
      <c r="G1173" s="103"/>
      <c r="H1173" s="103"/>
      <c r="I1173" s="103"/>
      <c r="J1173" s="103"/>
      <c r="K1173" s="103"/>
      <c r="L1173" s="103"/>
      <c r="M1173" s="103"/>
      <c r="N1173" s="103"/>
      <c r="O1173" s="103"/>
      <c r="P1173" s="103"/>
      <c r="Q1173" s="103"/>
      <c r="R1173" s="103"/>
      <c r="S1173" s="103"/>
      <c r="T1173" s="103"/>
    </row>
    <row r="1174" spans="1:20">
      <c r="A1174" s="103"/>
      <c r="B1174" s="103"/>
      <c r="C1174" s="103"/>
      <c r="D1174" s="103"/>
      <c r="E1174" s="103"/>
      <c r="F1174" s="103"/>
      <c r="G1174" s="103"/>
      <c r="H1174" s="103"/>
      <c r="I1174" s="103"/>
      <c r="J1174" s="103"/>
      <c r="K1174" s="103"/>
      <c r="L1174" s="103"/>
      <c r="M1174" s="103"/>
      <c r="N1174" s="103"/>
      <c r="O1174" s="103"/>
      <c r="P1174" s="103"/>
      <c r="Q1174" s="103"/>
      <c r="R1174" s="103"/>
      <c r="S1174" s="103"/>
      <c r="T1174" s="103"/>
    </row>
    <row r="1175" spans="1:20">
      <c r="A1175" s="103"/>
      <c r="B1175" s="103"/>
      <c r="C1175" s="103"/>
      <c r="D1175" s="103"/>
      <c r="E1175" s="103"/>
      <c r="F1175" s="103"/>
      <c r="G1175" s="103"/>
      <c r="H1175" s="103"/>
      <c r="I1175" s="103"/>
      <c r="J1175" s="103"/>
      <c r="K1175" s="103"/>
      <c r="L1175" s="103"/>
      <c r="M1175" s="103"/>
      <c r="N1175" s="103"/>
      <c r="O1175" s="103"/>
      <c r="P1175" s="103"/>
      <c r="Q1175" s="103"/>
      <c r="R1175" s="103"/>
      <c r="S1175" s="103"/>
      <c r="T1175" s="103"/>
    </row>
    <row r="1176" spans="1:20">
      <c r="A1176" s="103"/>
      <c r="B1176" s="103"/>
      <c r="C1176" s="103"/>
      <c r="D1176" s="103"/>
      <c r="E1176" s="103"/>
      <c r="F1176" s="103"/>
      <c r="G1176" s="103"/>
      <c r="H1176" s="103"/>
      <c r="I1176" s="103"/>
      <c r="J1176" s="103"/>
      <c r="K1176" s="103"/>
      <c r="L1176" s="103"/>
      <c r="M1176" s="103"/>
      <c r="N1176" s="103"/>
      <c r="O1176" s="103"/>
      <c r="P1176" s="103"/>
      <c r="Q1176" s="103"/>
      <c r="R1176" s="103"/>
      <c r="S1176" s="103"/>
      <c r="T1176" s="103"/>
    </row>
    <row r="1177" spans="1:20">
      <c r="A1177" s="103"/>
      <c r="B1177" s="103"/>
      <c r="C1177" s="103"/>
      <c r="D1177" s="103"/>
      <c r="E1177" s="103"/>
      <c r="F1177" s="103"/>
      <c r="G1177" s="103"/>
      <c r="H1177" s="103"/>
      <c r="I1177" s="103"/>
      <c r="J1177" s="103"/>
      <c r="K1177" s="103"/>
      <c r="L1177" s="103"/>
      <c r="M1177" s="103"/>
      <c r="N1177" s="103"/>
      <c r="O1177" s="103"/>
      <c r="P1177" s="103"/>
      <c r="Q1177" s="103"/>
      <c r="R1177" s="103"/>
      <c r="S1177" s="103"/>
      <c r="T1177" s="103"/>
    </row>
    <row r="1178" spans="1:20">
      <c r="A1178" s="103"/>
      <c r="B1178" s="103"/>
      <c r="C1178" s="103"/>
      <c r="D1178" s="103"/>
      <c r="E1178" s="103"/>
      <c r="F1178" s="103"/>
      <c r="G1178" s="103"/>
      <c r="H1178" s="103"/>
      <c r="I1178" s="103"/>
      <c r="J1178" s="103"/>
      <c r="K1178" s="103"/>
      <c r="L1178" s="103"/>
      <c r="M1178" s="103"/>
      <c r="N1178" s="103"/>
      <c r="O1178" s="103"/>
      <c r="P1178" s="103"/>
      <c r="Q1178" s="103"/>
      <c r="R1178" s="103"/>
      <c r="S1178" s="103"/>
      <c r="T1178" s="103"/>
    </row>
    <row r="1179" spans="1:20">
      <c r="A1179" s="103"/>
      <c r="B1179" s="103"/>
      <c r="C1179" s="103"/>
      <c r="D1179" s="103"/>
      <c r="E1179" s="103"/>
      <c r="F1179" s="103"/>
      <c r="G1179" s="103"/>
      <c r="H1179" s="103"/>
      <c r="I1179" s="103"/>
      <c r="J1179" s="103"/>
      <c r="K1179" s="103"/>
      <c r="L1179" s="103"/>
      <c r="M1179" s="103"/>
      <c r="N1179" s="103"/>
      <c r="O1179" s="103"/>
      <c r="P1179" s="103"/>
      <c r="Q1179" s="103"/>
      <c r="R1179" s="103"/>
      <c r="S1179" s="103"/>
      <c r="T1179" s="103"/>
    </row>
    <row r="1180" spans="1:20">
      <c r="A1180" s="103"/>
      <c r="B1180" s="103"/>
      <c r="C1180" s="103"/>
      <c r="D1180" s="103"/>
      <c r="E1180" s="103"/>
      <c r="F1180" s="103"/>
      <c r="G1180" s="103"/>
      <c r="H1180" s="103"/>
      <c r="I1180" s="103"/>
      <c r="J1180" s="103"/>
      <c r="K1180" s="103"/>
      <c r="L1180" s="103"/>
      <c r="M1180" s="103"/>
      <c r="N1180" s="103"/>
      <c r="O1180" s="103"/>
      <c r="P1180" s="103"/>
      <c r="Q1180" s="103"/>
      <c r="R1180" s="103"/>
      <c r="S1180" s="103"/>
      <c r="T1180" s="103"/>
    </row>
    <row r="1181" spans="1:20">
      <c r="A1181" s="103"/>
      <c r="B1181" s="103"/>
      <c r="C1181" s="103"/>
      <c r="D1181" s="103"/>
      <c r="E1181" s="103"/>
      <c r="F1181" s="103"/>
      <c r="G1181" s="103"/>
      <c r="H1181" s="103"/>
      <c r="I1181" s="103"/>
      <c r="J1181" s="103"/>
      <c r="K1181" s="103"/>
      <c r="L1181" s="103"/>
      <c r="M1181" s="103"/>
      <c r="N1181" s="103"/>
      <c r="O1181" s="103"/>
      <c r="P1181" s="103"/>
      <c r="Q1181" s="103"/>
      <c r="R1181" s="103"/>
      <c r="S1181" s="103"/>
      <c r="T1181" s="103"/>
    </row>
    <row r="1182" spans="1:20">
      <c r="A1182" s="103"/>
      <c r="B1182" s="103"/>
      <c r="C1182" s="103"/>
      <c r="D1182" s="103"/>
      <c r="E1182" s="103"/>
      <c r="F1182" s="103"/>
      <c r="G1182" s="103"/>
      <c r="H1182" s="103"/>
      <c r="I1182" s="103"/>
      <c r="J1182" s="103"/>
      <c r="K1182" s="103"/>
      <c r="L1182" s="103"/>
      <c r="M1182" s="103"/>
      <c r="N1182" s="103"/>
      <c r="O1182" s="103"/>
      <c r="P1182" s="103"/>
      <c r="Q1182" s="103"/>
      <c r="R1182" s="103"/>
      <c r="S1182" s="103"/>
      <c r="T1182" s="103"/>
    </row>
    <row r="1183" spans="1:20">
      <c r="A1183" s="103"/>
      <c r="B1183" s="103"/>
      <c r="C1183" s="103"/>
      <c r="D1183" s="103"/>
      <c r="E1183" s="103"/>
      <c r="F1183" s="103"/>
      <c r="G1183" s="103"/>
      <c r="H1183" s="103"/>
      <c r="I1183" s="103"/>
      <c r="J1183" s="103"/>
      <c r="K1183" s="103"/>
      <c r="L1183" s="103"/>
      <c r="M1183" s="103"/>
      <c r="N1183" s="103"/>
      <c r="O1183" s="103"/>
      <c r="P1183" s="103"/>
      <c r="Q1183" s="103"/>
      <c r="R1183" s="103"/>
      <c r="S1183" s="103"/>
      <c r="T1183" s="103"/>
    </row>
    <row r="1184" spans="1:20">
      <c r="A1184" s="103"/>
      <c r="B1184" s="103"/>
      <c r="C1184" s="103"/>
      <c r="D1184" s="103"/>
      <c r="E1184" s="103"/>
      <c r="F1184" s="103"/>
      <c r="G1184" s="103"/>
      <c r="H1184" s="103"/>
      <c r="I1184" s="103"/>
      <c r="J1184" s="103"/>
      <c r="K1184" s="103"/>
      <c r="L1184" s="103"/>
      <c r="M1184" s="103"/>
      <c r="N1184" s="103"/>
      <c r="O1184" s="103"/>
      <c r="P1184" s="103"/>
      <c r="Q1184" s="103"/>
      <c r="R1184" s="103"/>
      <c r="S1184" s="103"/>
      <c r="T1184" s="103"/>
    </row>
    <row r="1185" spans="1:20">
      <c r="A1185" s="103"/>
      <c r="B1185" s="103"/>
      <c r="C1185" s="103"/>
      <c r="D1185" s="103"/>
      <c r="E1185" s="103"/>
      <c r="F1185" s="103"/>
      <c r="G1185" s="103"/>
      <c r="H1185" s="103"/>
      <c r="I1185" s="103"/>
      <c r="J1185" s="103"/>
      <c r="K1185" s="103"/>
      <c r="L1185" s="103"/>
      <c r="M1185" s="103"/>
      <c r="N1185" s="103"/>
      <c r="O1185" s="103"/>
      <c r="P1185" s="103"/>
      <c r="Q1185" s="103"/>
      <c r="R1185" s="103"/>
      <c r="S1185" s="103"/>
      <c r="T1185" s="103"/>
    </row>
    <row r="1186" spans="1:20">
      <c r="A1186" s="103"/>
      <c r="B1186" s="103"/>
      <c r="C1186" s="103"/>
      <c r="D1186" s="103"/>
      <c r="E1186" s="103"/>
      <c r="F1186" s="103"/>
      <c r="G1186" s="103"/>
      <c r="H1186" s="103"/>
      <c r="I1186" s="103"/>
      <c r="J1186" s="103"/>
      <c r="K1186" s="103"/>
      <c r="L1186" s="103"/>
      <c r="M1186" s="103"/>
      <c r="N1186" s="103"/>
      <c r="O1186" s="103"/>
      <c r="P1186" s="103"/>
      <c r="Q1186" s="103"/>
      <c r="R1186" s="103"/>
      <c r="S1186" s="103"/>
      <c r="T1186" s="103"/>
    </row>
    <row r="1187" spans="1:20">
      <c r="A1187" s="103"/>
      <c r="B1187" s="103"/>
      <c r="C1187" s="103"/>
      <c r="D1187" s="103"/>
      <c r="E1187" s="103"/>
      <c r="F1187" s="103"/>
      <c r="G1187" s="103"/>
      <c r="H1187" s="103"/>
      <c r="I1187" s="103"/>
      <c r="J1187" s="103"/>
      <c r="K1187" s="103"/>
      <c r="L1187" s="103"/>
      <c r="M1187" s="103"/>
      <c r="N1187" s="103"/>
      <c r="O1187" s="103"/>
      <c r="P1187" s="103"/>
      <c r="Q1187" s="103"/>
      <c r="R1187" s="103"/>
      <c r="S1187" s="103"/>
      <c r="T1187" s="103"/>
    </row>
    <row r="1188" spans="1:20">
      <c r="A1188" s="103"/>
      <c r="B1188" s="103"/>
      <c r="C1188" s="103"/>
      <c r="D1188" s="103"/>
      <c r="E1188" s="103"/>
      <c r="F1188" s="103"/>
      <c r="G1188" s="103"/>
      <c r="H1188" s="103"/>
      <c r="I1188" s="103"/>
      <c r="J1188" s="103"/>
      <c r="K1188" s="103"/>
      <c r="L1188" s="103"/>
      <c r="M1188" s="103"/>
      <c r="N1188" s="103"/>
      <c r="O1188" s="103"/>
      <c r="P1188" s="103"/>
      <c r="Q1188" s="103"/>
      <c r="R1188" s="103"/>
      <c r="S1188" s="103"/>
      <c r="T1188" s="103"/>
    </row>
    <row r="1189" spans="1:20">
      <c r="A1189" s="103"/>
      <c r="B1189" s="103"/>
      <c r="C1189" s="103"/>
      <c r="D1189" s="103"/>
      <c r="E1189" s="103"/>
      <c r="F1189" s="103"/>
      <c r="G1189" s="103"/>
      <c r="H1189" s="103"/>
      <c r="I1189" s="103"/>
      <c r="J1189" s="103"/>
      <c r="K1189" s="103"/>
      <c r="L1189" s="103"/>
      <c r="M1189" s="103"/>
      <c r="N1189" s="103"/>
      <c r="O1189" s="103"/>
      <c r="P1189" s="103"/>
      <c r="Q1189" s="103"/>
      <c r="R1189" s="103"/>
      <c r="S1189" s="103"/>
      <c r="T1189" s="103"/>
    </row>
    <row r="1190" spans="1:20">
      <c r="A1190" s="103"/>
      <c r="B1190" s="103"/>
      <c r="C1190" s="103"/>
      <c r="D1190" s="103"/>
      <c r="E1190" s="103"/>
      <c r="F1190" s="103"/>
      <c r="G1190" s="103"/>
      <c r="H1190" s="103"/>
      <c r="I1190" s="103"/>
      <c r="J1190" s="103"/>
      <c r="K1190" s="103"/>
      <c r="L1190" s="103"/>
      <c r="M1190" s="103"/>
      <c r="N1190" s="103"/>
      <c r="O1190" s="103"/>
      <c r="P1190" s="103"/>
      <c r="Q1190" s="103"/>
      <c r="R1190" s="103"/>
      <c r="S1190" s="103"/>
      <c r="T1190" s="103"/>
    </row>
    <row r="1191" spans="1:20">
      <c r="A1191" s="103"/>
      <c r="B1191" s="103"/>
      <c r="C1191" s="103"/>
      <c r="D1191" s="103"/>
      <c r="E1191" s="103"/>
      <c r="F1191" s="103"/>
      <c r="G1191" s="103"/>
      <c r="H1191" s="103"/>
      <c r="I1191" s="103"/>
      <c r="J1191" s="103"/>
      <c r="K1191" s="103"/>
      <c r="L1191" s="103"/>
      <c r="M1191" s="103"/>
      <c r="N1191" s="103"/>
      <c r="O1191" s="103"/>
      <c r="P1191" s="103"/>
      <c r="Q1191" s="103"/>
      <c r="R1191" s="103"/>
      <c r="S1191" s="103"/>
      <c r="T1191" s="103"/>
    </row>
    <row r="1192" spans="1:20">
      <c r="A1192" s="103"/>
      <c r="B1192" s="103"/>
      <c r="C1192" s="103"/>
      <c r="D1192" s="103"/>
      <c r="E1192" s="103"/>
      <c r="F1192" s="103"/>
      <c r="G1192" s="103"/>
      <c r="H1192" s="103"/>
      <c r="I1192" s="103"/>
      <c r="J1192" s="103"/>
      <c r="K1192" s="103"/>
      <c r="L1192" s="103"/>
      <c r="M1192" s="103"/>
      <c r="N1192" s="103"/>
      <c r="O1192" s="103"/>
      <c r="P1192" s="103"/>
      <c r="Q1192" s="103"/>
      <c r="R1192" s="103"/>
      <c r="S1192" s="103"/>
      <c r="T1192" s="103"/>
    </row>
    <row r="1193" spans="1:20">
      <c r="A1193" s="103"/>
      <c r="B1193" s="103"/>
      <c r="C1193" s="103"/>
      <c r="D1193" s="103"/>
      <c r="E1193" s="103"/>
      <c r="F1193" s="103"/>
      <c r="G1193" s="103"/>
      <c r="H1193" s="103"/>
      <c r="I1193" s="103"/>
      <c r="J1193" s="103"/>
      <c r="K1193" s="103"/>
      <c r="L1193" s="103"/>
      <c r="M1193" s="103"/>
      <c r="N1193" s="103"/>
      <c r="O1193" s="103"/>
      <c r="P1193" s="103"/>
      <c r="Q1193" s="103"/>
      <c r="R1193" s="103"/>
      <c r="S1193" s="103"/>
      <c r="T1193" s="103"/>
    </row>
    <row r="1194" spans="1:20">
      <c r="A1194" s="103"/>
      <c r="B1194" s="103"/>
      <c r="C1194" s="103"/>
      <c r="D1194" s="103"/>
      <c r="E1194" s="103"/>
      <c r="F1194" s="103"/>
      <c r="G1194" s="103"/>
      <c r="H1194" s="103"/>
      <c r="I1194" s="103"/>
      <c r="J1194" s="103"/>
      <c r="K1194" s="103"/>
      <c r="L1194" s="103"/>
      <c r="M1194" s="103"/>
      <c r="N1194" s="103"/>
      <c r="O1194" s="103"/>
      <c r="P1194" s="103"/>
      <c r="Q1194" s="103"/>
      <c r="R1194" s="103"/>
      <c r="S1194" s="103"/>
      <c r="T1194" s="103"/>
    </row>
    <row r="1195" spans="1:20">
      <c r="A1195" s="103"/>
      <c r="B1195" s="103"/>
      <c r="C1195" s="103"/>
      <c r="D1195" s="103"/>
      <c r="E1195" s="103"/>
      <c r="F1195" s="103"/>
      <c r="G1195" s="103"/>
      <c r="H1195" s="103"/>
      <c r="I1195" s="103"/>
      <c r="J1195" s="103"/>
      <c r="K1195" s="103"/>
      <c r="L1195" s="103"/>
      <c r="M1195" s="103"/>
      <c r="N1195" s="103"/>
      <c r="O1195" s="103"/>
      <c r="P1195" s="103"/>
      <c r="Q1195" s="103"/>
      <c r="R1195" s="103"/>
      <c r="S1195" s="103"/>
      <c r="T1195" s="103"/>
    </row>
    <row r="1196" spans="1:20">
      <c r="A1196" s="103"/>
      <c r="B1196" s="103"/>
      <c r="C1196" s="103"/>
      <c r="D1196" s="103"/>
      <c r="E1196" s="103"/>
      <c r="F1196" s="103"/>
      <c r="G1196" s="103"/>
      <c r="H1196" s="103"/>
      <c r="I1196" s="103"/>
      <c r="J1196" s="103"/>
      <c r="K1196" s="103"/>
      <c r="L1196" s="103"/>
      <c r="M1196" s="103"/>
      <c r="N1196" s="103"/>
      <c r="O1196" s="103"/>
      <c r="P1196" s="103"/>
      <c r="Q1196" s="103"/>
      <c r="R1196" s="103"/>
      <c r="S1196" s="103"/>
      <c r="T1196" s="103"/>
    </row>
    <row r="1197" spans="1:20">
      <c r="A1197" s="103"/>
      <c r="B1197" s="103"/>
      <c r="C1197" s="103"/>
      <c r="D1197" s="103"/>
      <c r="E1197" s="103"/>
      <c r="F1197" s="103"/>
      <c r="G1197" s="103"/>
      <c r="H1197" s="103"/>
      <c r="I1197" s="103"/>
      <c r="J1197" s="103"/>
      <c r="K1197" s="103"/>
      <c r="L1197" s="103"/>
      <c r="M1197" s="103"/>
      <c r="N1197" s="103"/>
      <c r="O1197" s="103"/>
      <c r="P1197" s="103"/>
      <c r="Q1197" s="103"/>
      <c r="R1197" s="103"/>
      <c r="S1197" s="103"/>
      <c r="T1197" s="103"/>
    </row>
    <row r="1198" spans="1:20">
      <c r="A1198" s="103"/>
      <c r="B1198" s="103"/>
      <c r="C1198" s="103"/>
      <c r="D1198" s="103"/>
      <c r="E1198" s="103"/>
      <c r="F1198" s="103"/>
      <c r="G1198" s="103"/>
      <c r="H1198" s="103"/>
      <c r="I1198" s="103"/>
      <c r="J1198" s="103"/>
      <c r="K1198" s="103"/>
      <c r="L1198" s="103"/>
      <c r="M1198" s="103"/>
      <c r="N1198" s="103"/>
      <c r="O1198" s="103"/>
      <c r="P1198" s="103"/>
      <c r="Q1198" s="103"/>
      <c r="R1198" s="103"/>
      <c r="S1198" s="103"/>
      <c r="T1198" s="103"/>
    </row>
    <row r="1199" spans="1:20">
      <c r="A1199" s="103"/>
      <c r="B1199" s="103"/>
      <c r="C1199" s="103"/>
      <c r="D1199" s="103"/>
      <c r="E1199" s="103"/>
      <c r="F1199" s="103"/>
      <c r="G1199" s="103"/>
      <c r="H1199" s="103"/>
      <c r="I1199" s="103"/>
      <c r="J1199" s="103"/>
      <c r="K1199" s="103"/>
      <c r="L1199" s="103"/>
      <c r="M1199" s="103"/>
      <c r="N1199" s="103"/>
      <c r="O1199" s="103"/>
      <c r="P1199" s="103"/>
      <c r="Q1199" s="103"/>
      <c r="R1199" s="103"/>
      <c r="S1199" s="103"/>
      <c r="T1199" s="103"/>
    </row>
    <row r="1200" spans="1:20">
      <c r="A1200" s="103"/>
      <c r="B1200" s="103"/>
      <c r="C1200" s="103"/>
      <c r="D1200" s="103"/>
      <c r="E1200" s="103"/>
      <c r="F1200" s="103"/>
      <c r="G1200" s="103"/>
      <c r="H1200" s="103"/>
      <c r="I1200" s="103"/>
      <c r="J1200" s="103"/>
      <c r="K1200" s="103"/>
      <c r="L1200" s="103"/>
      <c r="M1200" s="103"/>
      <c r="N1200" s="103"/>
      <c r="O1200" s="103"/>
      <c r="P1200" s="103"/>
      <c r="Q1200" s="103"/>
      <c r="R1200" s="103"/>
      <c r="S1200" s="103"/>
      <c r="T1200" s="103"/>
    </row>
    <row r="1201" spans="1:20">
      <c r="A1201" s="103"/>
      <c r="B1201" s="103"/>
      <c r="C1201" s="103"/>
      <c r="D1201" s="103"/>
      <c r="E1201" s="103"/>
      <c r="F1201" s="103"/>
      <c r="G1201" s="103"/>
      <c r="H1201" s="103"/>
      <c r="I1201" s="103"/>
      <c r="J1201" s="103"/>
      <c r="K1201" s="103"/>
      <c r="L1201" s="103"/>
      <c r="M1201" s="103"/>
      <c r="N1201" s="103"/>
      <c r="O1201" s="103"/>
      <c r="P1201" s="103"/>
      <c r="Q1201" s="103"/>
      <c r="R1201" s="103"/>
      <c r="S1201" s="103"/>
      <c r="T1201" s="103"/>
    </row>
    <row r="1202" spans="1:20">
      <c r="A1202" s="103"/>
      <c r="B1202" s="103"/>
      <c r="C1202" s="103"/>
      <c r="D1202" s="103"/>
      <c r="E1202" s="103"/>
      <c r="F1202" s="103"/>
      <c r="G1202" s="103"/>
      <c r="H1202" s="103"/>
      <c r="I1202" s="103"/>
      <c r="J1202" s="103"/>
      <c r="K1202" s="103"/>
      <c r="L1202" s="103"/>
      <c r="M1202" s="103"/>
      <c r="N1202" s="103"/>
      <c r="O1202" s="103"/>
      <c r="P1202" s="103"/>
      <c r="Q1202" s="103"/>
      <c r="R1202" s="103"/>
      <c r="S1202" s="103"/>
      <c r="T1202" s="103"/>
    </row>
    <row r="1203" spans="1:20">
      <c r="A1203" s="103"/>
      <c r="B1203" s="103"/>
      <c r="C1203" s="103"/>
      <c r="D1203" s="103"/>
      <c r="E1203" s="103"/>
      <c r="F1203" s="103"/>
      <c r="G1203" s="103"/>
      <c r="H1203" s="103"/>
      <c r="I1203" s="103"/>
      <c r="J1203" s="103"/>
      <c r="K1203" s="103"/>
      <c r="L1203" s="103"/>
      <c r="M1203" s="103"/>
      <c r="N1203" s="103"/>
      <c r="O1203" s="103"/>
      <c r="P1203" s="103"/>
      <c r="Q1203" s="103"/>
      <c r="R1203" s="103"/>
      <c r="S1203" s="103"/>
      <c r="T1203" s="103"/>
    </row>
    <row r="1204" spans="1:20">
      <c r="A1204" s="103"/>
      <c r="B1204" s="103"/>
      <c r="C1204" s="103"/>
      <c r="D1204" s="103"/>
      <c r="E1204" s="103"/>
      <c r="F1204" s="103"/>
      <c r="G1204" s="103"/>
      <c r="H1204" s="103"/>
      <c r="I1204" s="103"/>
      <c r="J1204" s="103"/>
      <c r="K1204" s="103"/>
      <c r="L1204" s="103"/>
      <c r="M1204" s="103"/>
      <c r="N1204" s="103"/>
      <c r="O1204" s="103"/>
      <c r="P1204" s="103"/>
      <c r="Q1204" s="103"/>
      <c r="R1204" s="103"/>
      <c r="S1204" s="103"/>
      <c r="T1204" s="103"/>
    </row>
    <row r="1205" spans="1:20">
      <c r="A1205" s="103"/>
      <c r="B1205" s="103"/>
      <c r="C1205" s="103"/>
      <c r="D1205" s="103"/>
      <c r="E1205" s="103"/>
      <c r="F1205" s="103"/>
      <c r="G1205" s="103"/>
      <c r="H1205" s="103"/>
      <c r="I1205" s="103"/>
      <c r="J1205" s="103"/>
      <c r="K1205" s="103"/>
      <c r="L1205" s="103"/>
      <c r="M1205" s="103"/>
      <c r="N1205" s="103"/>
      <c r="O1205" s="103"/>
      <c r="P1205" s="103"/>
      <c r="Q1205" s="103"/>
      <c r="R1205" s="103"/>
      <c r="S1205" s="103"/>
      <c r="T1205" s="103"/>
    </row>
    <row r="1206" spans="1:20">
      <c r="A1206" s="103"/>
      <c r="B1206" s="103"/>
      <c r="C1206" s="103"/>
      <c r="D1206" s="103"/>
      <c r="E1206" s="103"/>
      <c r="F1206" s="103"/>
      <c r="G1206" s="103"/>
      <c r="H1206" s="103"/>
      <c r="I1206" s="103"/>
      <c r="J1206" s="103"/>
      <c r="K1206" s="103"/>
      <c r="L1206" s="103"/>
      <c r="M1206" s="103"/>
      <c r="N1206" s="103"/>
      <c r="O1206" s="103"/>
      <c r="P1206" s="103"/>
      <c r="Q1206" s="103"/>
      <c r="R1206" s="103"/>
      <c r="S1206" s="103"/>
      <c r="T1206" s="103"/>
    </row>
    <row r="1207" spans="1:20">
      <c r="A1207" s="103"/>
      <c r="B1207" s="103"/>
      <c r="C1207" s="103"/>
      <c r="D1207" s="103"/>
      <c r="E1207" s="103"/>
      <c r="F1207" s="103"/>
      <c r="G1207" s="103"/>
      <c r="H1207" s="103"/>
      <c r="I1207" s="103"/>
      <c r="J1207" s="103"/>
      <c r="K1207" s="103"/>
      <c r="L1207" s="103"/>
      <c r="M1207" s="103"/>
      <c r="N1207" s="103"/>
      <c r="O1207" s="103"/>
      <c r="P1207" s="103"/>
      <c r="Q1207" s="103"/>
      <c r="R1207" s="103"/>
      <c r="S1207" s="103"/>
      <c r="T1207" s="103"/>
    </row>
    <row r="1208" spans="1:20">
      <c r="A1208" s="103"/>
      <c r="B1208" s="103"/>
      <c r="C1208" s="103"/>
      <c r="D1208" s="103"/>
      <c r="E1208" s="103"/>
      <c r="F1208" s="103"/>
      <c r="G1208" s="103"/>
      <c r="H1208" s="103"/>
      <c r="I1208" s="103"/>
      <c r="J1208" s="103"/>
      <c r="K1208" s="103"/>
      <c r="L1208" s="103"/>
      <c r="M1208" s="103"/>
      <c r="N1208" s="103"/>
      <c r="O1208" s="103"/>
      <c r="P1208" s="103"/>
      <c r="Q1208" s="103"/>
      <c r="R1208" s="103"/>
      <c r="S1208" s="103"/>
      <c r="T1208" s="103"/>
    </row>
    <row r="1209" spans="1:20">
      <c r="A1209" s="103"/>
      <c r="B1209" s="103"/>
      <c r="C1209" s="103"/>
      <c r="D1209" s="103"/>
      <c r="E1209" s="103"/>
      <c r="F1209" s="103"/>
      <c r="G1209" s="103"/>
      <c r="H1209" s="103"/>
      <c r="I1209" s="103"/>
      <c r="J1209" s="103"/>
      <c r="K1209" s="103"/>
      <c r="L1209" s="103"/>
      <c r="M1209" s="103"/>
      <c r="N1209" s="103"/>
      <c r="O1209" s="103"/>
      <c r="P1209" s="103"/>
      <c r="Q1209" s="103"/>
      <c r="R1209" s="103"/>
      <c r="S1209" s="103"/>
      <c r="T1209" s="103"/>
    </row>
    <row r="1210" spans="1:20">
      <c r="A1210" s="103"/>
      <c r="B1210" s="103"/>
      <c r="C1210" s="103"/>
      <c r="D1210" s="103"/>
      <c r="E1210" s="103"/>
      <c r="F1210" s="103"/>
      <c r="G1210" s="103"/>
      <c r="H1210" s="103"/>
      <c r="I1210" s="103"/>
      <c r="J1210" s="103"/>
      <c r="K1210" s="103"/>
      <c r="L1210" s="103"/>
      <c r="M1210" s="103"/>
      <c r="N1210" s="103"/>
      <c r="O1210" s="103"/>
      <c r="P1210" s="103"/>
      <c r="Q1210" s="103"/>
      <c r="R1210" s="103"/>
      <c r="S1210" s="103"/>
      <c r="T1210" s="103"/>
    </row>
    <row r="1211" spans="1:20">
      <c r="A1211" s="103"/>
      <c r="B1211" s="103"/>
      <c r="C1211" s="103"/>
      <c r="D1211" s="103"/>
      <c r="E1211" s="103"/>
      <c r="F1211" s="103"/>
      <c r="G1211" s="103"/>
      <c r="H1211" s="103"/>
      <c r="I1211" s="103"/>
      <c r="J1211" s="103"/>
      <c r="K1211" s="103"/>
      <c r="L1211" s="103"/>
      <c r="M1211" s="103"/>
      <c r="N1211" s="103"/>
      <c r="O1211" s="103"/>
      <c r="P1211" s="103"/>
      <c r="Q1211" s="103"/>
      <c r="R1211" s="103"/>
      <c r="S1211" s="103"/>
      <c r="T1211" s="103"/>
    </row>
    <row r="1212" spans="1:20">
      <c r="A1212" s="103"/>
      <c r="B1212" s="103"/>
      <c r="C1212" s="103"/>
      <c r="D1212" s="103"/>
      <c r="E1212" s="103"/>
      <c r="F1212" s="103"/>
      <c r="G1212" s="103"/>
      <c r="H1212" s="103"/>
      <c r="I1212" s="103"/>
      <c r="J1212" s="103"/>
      <c r="K1212" s="103"/>
      <c r="L1212" s="103"/>
      <c r="M1212" s="103"/>
      <c r="N1212" s="103"/>
      <c r="O1212" s="103"/>
      <c r="P1212" s="103"/>
      <c r="Q1212" s="103"/>
      <c r="R1212" s="103"/>
      <c r="S1212" s="103"/>
      <c r="T1212" s="103"/>
    </row>
    <row r="1213" spans="1:20">
      <c r="A1213" s="103"/>
      <c r="B1213" s="103"/>
      <c r="C1213" s="103"/>
      <c r="D1213" s="103"/>
      <c r="E1213" s="103"/>
      <c r="F1213" s="103"/>
      <c r="G1213" s="103"/>
      <c r="H1213" s="103"/>
      <c r="I1213" s="103"/>
      <c r="J1213" s="103"/>
      <c r="K1213" s="103"/>
      <c r="L1213" s="103"/>
      <c r="M1213" s="103"/>
      <c r="N1213" s="103"/>
      <c r="O1213" s="103"/>
      <c r="P1213" s="103"/>
      <c r="Q1213" s="103"/>
      <c r="R1213" s="103"/>
      <c r="S1213" s="103"/>
      <c r="T1213" s="103"/>
    </row>
    <row r="1214" spans="1:20">
      <c r="A1214" s="103"/>
      <c r="B1214" s="103"/>
      <c r="C1214" s="103"/>
      <c r="D1214" s="103"/>
      <c r="E1214" s="103"/>
      <c r="F1214" s="103"/>
      <c r="G1214" s="103"/>
      <c r="H1214" s="103"/>
      <c r="I1214" s="103"/>
      <c r="J1214" s="103"/>
      <c r="K1214" s="103"/>
      <c r="L1214" s="103"/>
      <c r="M1214" s="103"/>
      <c r="N1214" s="103"/>
      <c r="O1214" s="103"/>
      <c r="P1214" s="103"/>
      <c r="Q1214" s="103"/>
      <c r="R1214" s="103"/>
      <c r="S1214" s="103"/>
      <c r="T1214" s="103"/>
    </row>
    <row r="1215" spans="1:20">
      <c r="A1215" s="103"/>
      <c r="B1215" s="103"/>
      <c r="C1215" s="103"/>
      <c r="D1215" s="103"/>
      <c r="E1215" s="103"/>
      <c r="F1215" s="103"/>
      <c r="G1215" s="103"/>
      <c r="H1215" s="103"/>
      <c r="I1215" s="103"/>
      <c r="J1215" s="103"/>
      <c r="K1215" s="103"/>
      <c r="L1215" s="103"/>
      <c r="M1215" s="103"/>
      <c r="N1215" s="103"/>
      <c r="O1215" s="103"/>
      <c r="P1215" s="103"/>
      <c r="Q1215" s="103"/>
      <c r="R1215" s="103"/>
      <c r="S1215" s="103"/>
      <c r="T1215" s="103"/>
    </row>
    <row r="1216" spans="1:20">
      <c r="A1216" s="103"/>
      <c r="B1216" s="103"/>
      <c r="C1216" s="103"/>
      <c r="D1216" s="103"/>
      <c r="E1216" s="103"/>
      <c r="F1216" s="103"/>
      <c r="G1216" s="103"/>
      <c r="H1216" s="103"/>
      <c r="I1216" s="103"/>
      <c r="J1216" s="103"/>
      <c r="K1216" s="103"/>
      <c r="L1216" s="103"/>
      <c r="M1216" s="103"/>
      <c r="N1216" s="103"/>
      <c r="O1216" s="103"/>
      <c r="P1216" s="103"/>
      <c r="Q1216" s="103"/>
      <c r="R1216" s="103"/>
      <c r="S1216" s="103"/>
      <c r="T1216" s="103"/>
    </row>
    <row r="1217" spans="1:20">
      <c r="A1217" s="103"/>
      <c r="B1217" s="103"/>
      <c r="C1217" s="103"/>
      <c r="D1217" s="103"/>
      <c r="E1217" s="103"/>
      <c r="F1217" s="103"/>
      <c r="G1217" s="103"/>
      <c r="H1217" s="103"/>
      <c r="I1217" s="103"/>
      <c r="J1217" s="103"/>
      <c r="K1217" s="103"/>
      <c r="L1217" s="103"/>
      <c r="M1217" s="103"/>
      <c r="N1217" s="103"/>
      <c r="O1217" s="103"/>
      <c r="P1217" s="103"/>
      <c r="Q1217" s="103"/>
      <c r="R1217" s="103"/>
      <c r="S1217" s="103"/>
      <c r="T1217" s="103"/>
    </row>
    <row r="1218" spans="1:20">
      <c r="A1218" s="103"/>
      <c r="B1218" s="103"/>
      <c r="C1218" s="103"/>
      <c r="D1218" s="103"/>
      <c r="E1218" s="103"/>
      <c r="F1218" s="103"/>
      <c r="G1218" s="103"/>
      <c r="H1218" s="103"/>
      <c r="I1218" s="103"/>
      <c r="J1218" s="103"/>
      <c r="K1218" s="103"/>
      <c r="L1218" s="103"/>
      <c r="M1218" s="103"/>
      <c r="N1218" s="103"/>
      <c r="O1218" s="103"/>
      <c r="P1218" s="103"/>
      <c r="Q1218" s="103"/>
      <c r="R1218" s="103"/>
      <c r="S1218" s="103"/>
      <c r="T1218" s="103"/>
    </row>
    <row r="1219" spans="1:20">
      <c r="A1219" s="103"/>
      <c r="B1219" s="103"/>
      <c r="C1219" s="103"/>
      <c r="D1219" s="103"/>
      <c r="E1219" s="103"/>
      <c r="F1219" s="103"/>
      <c r="G1219" s="103"/>
      <c r="H1219" s="103"/>
      <c r="I1219" s="103"/>
      <c r="J1219" s="103"/>
      <c r="K1219" s="103"/>
      <c r="L1219" s="103"/>
      <c r="M1219" s="103"/>
      <c r="N1219" s="103"/>
      <c r="O1219" s="103"/>
      <c r="P1219" s="103"/>
      <c r="Q1219" s="103"/>
      <c r="R1219" s="103"/>
      <c r="S1219" s="103"/>
      <c r="T1219" s="103"/>
    </row>
    <row r="1220" spans="1:20">
      <c r="A1220" s="103"/>
      <c r="B1220" s="103"/>
      <c r="C1220" s="103"/>
      <c r="D1220" s="103"/>
      <c r="E1220" s="103"/>
      <c r="F1220" s="103"/>
      <c r="G1220" s="103"/>
      <c r="H1220" s="103"/>
      <c r="I1220" s="103"/>
      <c r="J1220" s="103"/>
      <c r="K1220" s="103"/>
      <c r="L1220" s="103"/>
      <c r="M1220" s="103"/>
      <c r="N1220" s="103"/>
      <c r="O1220" s="103"/>
      <c r="P1220" s="103"/>
      <c r="Q1220" s="103"/>
      <c r="R1220" s="103"/>
      <c r="S1220" s="103"/>
      <c r="T1220" s="103"/>
    </row>
    <row r="1221" spans="1:20">
      <c r="A1221" s="103"/>
      <c r="B1221" s="103"/>
      <c r="C1221" s="103"/>
      <c r="D1221" s="103"/>
      <c r="E1221" s="103"/>
      <c r="F1221" s="103"/>
      <c r="G1221" s="103"/>
      <c r="H1221" s="103"/>
      <c r="I1221" s="103"/>
      <c r="J1221" s="103"/>
      <c r="K1221" s="103"/>
      <c r="L1221" s="103"/>
      <c r="M1221" s="103"/>
      <c r="N1221" s="103"/>
      <c r="O1221" s="103"/>
      <c r="P1221" s="103"/>
      <c r="Q1221" s="103"/>
      <c r="R1221" s="103"/>
      <c r="S1221" s="103"/>
      <c r="T1221" s="103"/>
    </row>
    <row r="1222" spans="1:20">
      <c r="A1222" s="103"/>
      <c r="B1222" s="103"/>
      <c r="C1222" s="103"/>
      <c r="D1222" s="103"/>
      <c r="E1222" s="103"/>
      <c r="F1222" s="103"/>
      <c r="G1222" s="103"/>
      <c r="H1222" s="103"/>
      <c r="I1222" s="103"/>
      <c r="J1222" s="103"/>
      <c r="K1222" s="103"/>
      <c r="L1222" s="103"/>
      <c r="M1222" s="103"/>
      <c r="N1222" s="103"/>
      <c r="O1222" s="103"/>
      <c r="P1222" s="103"/>
      <c r="Q1222" s="103"/>
      <c r="R1222" s="103"/>
      <c r="S1222" s="103"/>
      <c r="T1222" s="103"/>
    </row>
    <row r="1223" spans="1:20">
      <c r="A1223" s="103"/>
      <c r="B1223" s="103"/>
      <c r="C1223" s="103"/>
      <c r="D1223" s="103"/>
      <c r="E1223" s="103"/>
      <c r="F1223" s="103"/>
      <c r="G1223" s="103"/>
      <c r="H1223" s="103"/>
      <c r="I1223" s="103"/>
      <c r="J1223" s="103"/>
      <c r="K1223" s="103"/>
      <c r="L1223" s="103"/>
      <c r="M1223" s="103"/>
      <c r="N1223" s="103"/>
      <c r="O1223" s="103"/>
      <c r="P1223" s="103"/>
      <c r="Q1223" s="103"/>
      <c r="R1223" s="103"/>
      <c r="S1223" s="103"/>
      <c r="T1223" s="103"/>
    </row>
    <row r="1224" spans="1:20">
      <c r="A1224" s="103"/>
      <c r="B1224" s="103"/>
      <c r="C1224" s="103"/>
      <c r="D1224" s="103"/>
      <c r="E1224" s="103"/>
      <c r="F1224" s="103"/>
      <c r="G1224" s="103"/>
      <c r="H1224" s="103"/>
      <c r="I1224" s="103"/>
      <c r="J1224" s="103"/>
      <c r="K1224" s="103"/>
      <c r="L1224" s="103"/>
      <c r="M1224" s="103"/>
      <c r="N1224" s="103"/>
      <c r="O1224" s="103"/>
      <c r="P1224" s="103"/>
      <c r="Q1224" s="103"/>
      <c r="R1224" s="103"/>
      <c r="S1224" s="103"/>
      <c r="T1224" s="103"/>
    </row>
    <row r="1225" spans="1:20">
      <c r="A1225" s="103"/>
      <c r="B1225" s="103"/>
      <c r="C1225" s="103"/>
      <c r="D1225" s="103"/>
      <c r="E1225" s="103"/>
      <c r="F1225" s="103"/>
      <c r="G1225" s="103"/>
      <c r="H1225" s="103"/>
      <c r="I1225" s="103"/>
      <c r="J1225" s="103"/>
      <c r="K1225" s="103"/>
      <c r="L1225" s="103"/>
      <c r="M1225" s="103"/>
      <c r="N1225" s="103"/>
      <c r="O1225" s="103"/>
      <c r="P1225" s="103"/>
      <c r="Q1225" s="103"/>
      <c r="R1225" s="103"/>
      <c r="S1225" s="103"/>
      <c r="T1225" s="103"/>
    </row>
    <row r="1226" spans="1:20">
      <c r="A1226" s="103"/>
      <c r="B1226" s="103"/>
      <c r="C1226" s="103"/>
      <c r="D1226" s="103"/>
      <c r="E1226" s="103"/>
      <c r="F1226" s="103"/>
      <c r="G1226" s="103"/>
      <c r="H1226" s="103"/>
      <c r="I1226" s="103"/>
      <c r="J1226" s="103"/>
      <c r="K1226" s="103"/>
      <c r="L1226" s="103"/>
      <c r="M1226" s="103"/>
      <c r="N1226" s="103"/>
      <c r="O1226" s="103"/>
      <c r="P1226" s="103"/>
      <c r="Q1226" s="103"/>
      <c r="R1226" s="103"/>
      <c r="S1226" s="103"/>
      <c r="T1226" s="103"/>
    </row>
    <row r="1227" spans="1:20">
      <c r="A1227" s="103"/>
      <c r="B1227" s="103"/>
      <c r="C1227" s="103"/>
      <c r="D1227" s="103"/>
      <c r="E1227" s="103"/>
      <c r="F1227" s="103"/>
      <c r="G1227" s="103"/>
      <c r="H1227" s="103"/>
      <c r="I1227" s="103"/>
      <c r="J1227" s="103"/>
      <c r="K1227" s="103"/>
      <c r="L1227" s="103"/>
      <c r="M1227" s="103"/>
      <c r="N1227" s="103"/>
      <c r="O1227" s="103"/>
      <c r="P1227" s="103"/>
      <c r="Q1227" s="103"/>
      <c r="R1227" s="103"/>
      <c r="S1227" s="103"/>
      <c r="T1227" s="103"/>
    </row>
    <row r="1228" spans="1:20">
      <c r="A1228" s="103"/>
      <c r="B1228" s="103"/>
      <c r="C1228" s="103"/>
      <c r="D1228" s="103"/>
      <c r="E1228" s="103"/>
      <c r="F1228" s="103"/>
      <c r="G1228" s="103"/>
      <c r="H1228" s="103"/>
      <c r="I1228" s="103"/>
      <c r="J1228" s="103"/>
      <c r="K1228" s="103"/>
      <c r="L1228" s="103"/>
      <c r="M1228" s="103"/>
      <c r="N1228" s="103"/>
      <c r="O1228" s="103"/>
      <c r="P1228" s="103"/>
      <c r="Q1228" s="103"/>
      <c r="R1228" s="103"/>
      <c r="S1228" s="103"/>
      <c r="T1228" s="103"/>
    </row>
    <row r="1229" spans="1:20">
      <c r="A1229" s="103"/>
      <c r="B1229" s="103"/>
      <c r="C1229" s="103"/>
      <c r="D1229" s="103"/>
      <c r="E1229" s="103"/>
      <c r="F1229" s="103"/>
      <c r="G1229" s="103"/>
      <c r="H1229" s="103"/>
      <c r="I1229" s="103"/>
      <c r="J1229" s="103"/>
      <c r="K1229" s="103"/>
      <c r="L1229" s="103"/>
      <c r="M1229" s="103"/>
      <c r="N1229" s="103"/>
      <c r="O1229" s="103"/>
      <c r="P1229" s="103"/>
      <c r="Q1229" s="103"/>
      <c r="R1229" s="103"/>
      <c r="S1229" s="103"/>
      <c r="T1229" s="103"/>
    </row>
    <row r="1230" spans="1:20">
      <c r="A1230" s="103"/>
      <c r="B1230" s="103"/>
      <c r="C1230" s="103"/>
      <c r="D1230" s="103"/>
      <c r="E1230" s="103"/>
      <c r="F1230" s="103"/>
      <c r="G1230" s="103"/>
      <c r="H1230" s="103"/>
      <c r="I1230" s="103"/>
      <c r="J1230" s="103"/>
      <c r="K1230" s="103"/>
      <c r="L1230" s="103"/>
      <c r="M1230" s="103"/>
      <c r="N1230" s="103"/>
      <c r="O1230" s="103"/>
      <c r="P1230" s="103"/>
      <c r="Q1230" s="103"/>
      <c r="R1230" s="103"/>
      <c r="S1230" s="103"/>
      <c r="T1230" s="103"/>
    </row>
    <row r="1231" spans="1:20">
      <c r="A1231" s="103"/>
      <c r="B1231" s="103"/>
      <c r="C1231" s="103"/>
      <c r="D1231" s="103"/>
      <c r="E1231" s="103"/>
      <c r="F1231" s="103"/>
      <c r="G1231" s="103"/>
      <c r="H1231" s="103"/>
      <c r="I1231" s="103"/>
      <c r="J1231" s="103"/>
      <c r="K1231" s="103"/>
      <c r="L1231" s="103"/>
      <c r="M1231" s="103"/>
      <c r="N1231" s="103"/>
      <c r="O1231" s="103"/>
      <c r="P1231" s="103"/>
      <c r="Q1231" s="103"/>
      <c r="R1231" s="103"/>
      <c r="S1231" s="103"/>
      <c r="T1231" s="103"/>
    </row>
    <row r="1232" spans="1:20">
      <c r="A1232" s="103"/>
      <c r="B1232" s="103"/>
      <c r="C1232" s="103"/>
      <c r="D1232" s="103"/>
      <c r="E1232" s="103"/>
      <c r="F1232" s="103"/>
      <c r="G1232" s="103"/>
      <c r="H1232" s="103"/>
      <c r="I1232" s="103"/>
      <c r="J1232" s="103"/>
      <c r="K1232" s="103"/>
      <c r="L1232" s="103"/>
      <c r="M1232" s="103"/>
      <c r="N1232" s="103"/>
      <c r="O1232" s="103"/>
      <c r="P1232" s="103"/>
      <c r="Q1232" s="103"/>
      <c r="R1232" s="103"/>
      <c r="S1232" s="103"/>
      <c r="T1232" s="103"/>
    </row>
    <row r="1233" spans="1:20">
      <c r="A1233" s="103"/>
      <c r="B1233" s="103"/>
      <c r="C1233" s="103"/>
      <c r="D1233" s="103"/>
      <c r="E1233" s="103"/>
      <c r="F1233" s="103"/>
      <c r="G1233" s="103"/>
      <c r="H1233" s="103"/>
      <c r="I1233" s="103"/>
      <c r="J1233" s="103"/>
      <c r="K1233" s="103"/>
      <c r="L1233" s="103"/>
      <c r="M1233" s="103"/>
      <c r="N1233" s="103"/>
      <c r="O1233" s="103"/>
      <c r="P1233" s="103"/>
      <c r="Q1233" s="103"/>
      <c r="R1233" s="103"/>
      <c r="S1233" s="103"/>
      <c r="T1233" s="103"/>
    </row>
    <row r="1234" spans="1:20">
      <c r="A1234" s="103"/>
      <c r="B1234" s="103"/>
      <c r="C1234" s="103"/>
      <c r="D1234" s="103"/>
      <c r="E1234" s="103"/>
      <c r="F1234" s="103"/>
      <c r="G1234" s="103"/>
      <c r="H1234" s="103"/>
      <c r="I1234" s="103"/>
      <c r="J1234" s="103"/>
      <c r="K1234" s="103"/>
      <c r="L1234" s="103"/>
      <c r="M1234" s="103"/>
      <c r="N1234" s="103"/>
      <c r="O1234" s="103"/>
      <c r="P1234" s="103"/>
      <c r="Q1234" s="103"/>
      <c r="R1234" s="103"/>
      <c r="S1234" s="103"/>
      <c r="T1234" s="103"/>
    </row>
    <row r="1235" spans="1:20">
      <c r="A1235" s="103"/>
      <c r="B1235" s="103"/>
      <c r="C1235" s="103"/>
      <c r="D1235" s="103"/>
      <c r="E1235" s="103"/>
      <c r="F1235" s="103"/>
      <c r="G1235" s="103"/>
      <c r="H1235" s="103"/>
      <c r="I1235" s="103"/>
      <c r="J1235" s="103"/>
      <c r="K1235" s="103"/>
      <c r="L1235" s="103"/>
      <c r="M1235" s="103"/>
      <c r="N1235" s="103"/>
      <c r="O1235" s="103"/>
      <c r="P1235" s="103"/>
      <c r="Q1235" s="103"/>
      <c r="R1235" s="103"/>
      <c r="S1235" s="103"/>
      <c r="T1235" s="103"/>
    </row>
    <row r="1236" spans="1:20">
      <c r="A1236" s="103"/>
      <c r="B1236" s="103"/>
      <c r="C1236" s="103"/>
      <c r="D1236" s="103"/>
      <c r="E1236" s="103"/>
      <c r="F1236" s="103"/>
      <c r="G1236" s="103"/>
      <c r="H1236" s="103"/>
      <c r="I1236" s="103"/>
      <c r="J1236" s="103"/>
      <c r="K1236" s="103"/>
      <c r="L1236" s="103"/>
      <c r="M1236" s="103"/>
      <c r="N1236" s="103"/>
      <c r="O1236" s="103"/>
      <c r="P1236" s="103"/>
      <c r="Q1236" s="103"/>
      <c r="R1236" s="103"/>
      <c r="S1236" s="103"/>
      <c r="T1236" s="103"/>
    </row>
    <row r="1237" spans="1:20">
      <c r="A1237" s="103"/>
      <c r="B1237" s="103"/>
      <c r="C1237" s="103"/>
      <c r="D1237" s="103"/>
      <c r="E1237" s="103"/>
      <c r="F1237" s="103"/>
      <c r="G1237" s="103"/>
      <c r="H1237" s="103"/>
      <c r="I1237" s="103"/>
      <c r="J1237" s="103"/>
      <c r="K1237" s="103"/>
      <c r="L1237" s="103"/>
      <c r="M1237" s="103"/>
      <c r="N1237" s="103"/>
      <c r="O1237" s="103"/>
      <c r="P1237" s="103"/>
      <c r="Q1237" s="103"/>
      <c r="R1237" s="103"/>
      <c r="S1237" s="103"/>
      <c r="T1237" s="103"/>
    </row>
    <row r="1238" spans="1:20">
      <c r="A1238" s="103"/>
      <c r="B1238" s="103"/>
      <c r="C1238" s="103"/>
      <c r="D1238" s="103"/>
      <c r="E1238" s="103"/>
      <c r="F1238" s="103"/>
      <c r="G1238" s="103"/>
      <c r="H1238" s="103"/>
      <c r="I1238" s="103"/>
      <c r="J1238" s="103"/>
      <c r="K1238" s="103"/>
      <c r="L1238" s="103"/>
      <c r="M1238" s="103"/>
      <c r="N1238" s="103"/>
      <c r="O1238" s="103"/>
      <c r="P1238" s="103"/>
      <c r="Q1238" s="103"/>
      <c r="R1238" s="103"/>
      <c r="S1238" s="103"/>
      <c r="T1238" s="103"/>
    </row>
    <row r="1239" spans="1:20">
      <c r="A1239" s="103"/>
      <c r="B1239" s="103"/>
      <c r="C1239" s="103"/>
      <c r="D1239" s="103"/>
      <c r="E1239" s="103"/>
      <c r="F1239" s="103"/>
      <c r="G1239" s="103"/>
      <c r="H1239" s="103"/>
      <c r="I1239" s="103"/>
      <c r="J1239" s="103"/>
      <c r="K1239" s="103"/>
      <c r="L1239" s="103"/>
      <c r="M1239" s="103"/>
      <c r="N1239" s="103"/>
      <c r="O1239" s="103"/>
      <c r="P1239" s="103"/>
      <c r="Q1239" s="103"/>
      <c r="R1239" s="103"/>
      <c r="S1239" s="103"/>
      <c r="T1239" s="103"/>
    </row>
    <row r="1240" spans="1:20">
      <c r="A1240" s="103"/>
      <c r="B1240" s="103"/>
      <c r="C1240" s="103"/>
      <c r="D1240" s="103"/>
      <c r="E1240" s="103"/>
      <c r="F1240" s="103"/>
      <c r="G1240" s="103"/>
      <c r="H1240" s="103"/>
      <c r="I1240" s="103"/>
      <c r="J1240" s="103"/>
      <c r="K1240" s="103"/>
      <c r="L1240" s="103"/>
      <c r="M1240" s="103"/>
      <c r="N1240" s="103"/>
      <c r="O1240" s="103"/>
      <c r="P1240" s="103"/>
      <c r="Q1240" s="103"/>
      <c r="R1240" s="103"/>
      <c r="S1240" s="103"/>
      <c r="T1240" s="103"/>
    </row>
    <row r="1241" spans="1:20">
      <c r="A1241" s="103"/>
      <c r="B1241" s="103"/>
      <c r="C1241" s="103"/>
      <c r="D1241" s="103"/>
      <c r="E1241" s="103"/>
      <c r="F1241" s="103"/>
      <c r="G1241" s="103"/>
      <c r="H1241" s="103"/>
      <c r="I1241" s="103"/>
      <c r="J1241" s="103"/>
      <c r="K1241" s="103"/>
      <c r="L1241" s="103"/>
      <c r="M1241" s="103"/>
      <c r="N1241" s="103"/>
      <c r="O1241" s="103"/>
      <c r="P1241" s="103"/>
      <c r="Q1241" s="103"/>
      <c r="R1241" s="103"/>
      <c r="S1241" s="103"/>
      <c r="T1241" s="103"/>
    </row>
    <row r="1242" spans="1:20">
      <c r="A1242" s="103"/>
      <c r="B1242" s="103"/>
      <c r="C1242" s="103"/>
      <c r="D1242" s="103"/>
      <c r="E1242" s="103"/>
      <c r="F1242" s="103"/>
      <c r="G1242" s="103"/>
      <c r="H1242" s="103"/>
      <c r="I1242" s="103"/>
      <c r="J1242" s="103"/>
      <c r="K1242" s="103"/>
      <c r="L1242" s="103"/>
      <c r="M1242" s="103"/>
      <c r="N1242" s="103"/>
      <c r="O1242" s="103"/>
      <c r="P1242" s="103"/>
      <c r="Q1242" s="103"/>
      <c r="R1242" s="103"/>
      <c r="S1242" s="103"/>
      <c r="T1242" s="103"/>
    </row>
    <row r="1243" spans="1:20">
      <c r="A1243" s="103"/>
      <c r="B1243" s="103"/>
      <c r="C1243" s="103"/>
      <c r="D1243" s="103"/>
      <c r="E1243" s="103"/>
      <c r="F1243" s="103"/>
      <c r="G1243" s="103"/>
      <c r="H1243" s="103"/>
      <c r="I1243" s="103"/>
      <c r="J1243" s="103"/>
      <c r="K1243" s="103"/>
      <c r="L1243" s="103"/>
      <c r="M1243" s="103"/>
      <c r="N1243" s="103"/>
      <c r="O1243" s="103"/>
      <c r="P1243" s="103"/>
      <c r="Q1243" s="103"/>
      <c r="R1243" s="103"/>
      <c r="S1243" s="103"/>
      <c r="T1243" s="103"/>
    </row>
    <row r="1244" spans="1:20">
      <c r="A1244" s="103"/>
      <c r="B1244" s="103"/>
      <c r="C1244" s="103"/>
      <c r="D1244" s="103"/>
      <c r="E1244" s="103"/>
      <c r="F1244" s="103"/>
      <c r="G1244" s="103"/>
      <c r="H1244" s="103"/>
      <c r="I1244" s="103"/>
      <c r="J1244" s="103"/>
      <c r="K1244" s="103"/>
      <c r="L1244" s="103"/>
      <c r="M1244" s="103"/>
      <c r="N1244" s="103"/>
      <c r="O1244" s="103"/>
      <c r="P1244" s="103"/>
      <c r="Q1244" s="103"/>
      <c r="R1244" s="103"/>
      <c r="S1244" s="103"/>
      <c r="T1244" s="103"/>
    </row>
    <row r="1245" spans="1:20">
      <c r="A1245" s="103"/>
      <c r="B1245" s="103"/>
      <c r="C1245" s="103"/>
      <c r="D1245" s="103"/>
      <c r="E1245" s="103"/>
      <c r="F1245" s="103"/>
      <c r="G1245" s="103"/>
      <c r="H1245" s="103"/>
      <c r="I1245" s="103"/>
      <c r="J1245" s="103"/>
      <c r="K1245" s="103"/>
      <c r="L1245" s="103"/>
      <c r="M1245" s="103"/>
      <c r="N1245" s="103"/>
      <c r="O1245" s="103"/>
      <c r="P1245" s="103"/>
      <c r="Q1245" s="103"/>
      <c r="R1245" s="103"/>
      <c r="S1245" s="103"/>
      <c r="T1245" s="103"/>
    </row>
    <row r="1246" spans="1:20">
      <c r="A1246" s="103"/>
      <c r="B1246" s="103"/>
      <c r="C1246" s="103"/>
      <c r="D1246" s="103"/>
      <c r="E1246" s="103"/>
      <c r="F1246" s="103"/>
      <c r="G1246" s="103"/>
      <c r="H1246" s="103"/>
      <c r="I1246" s="103"/>
      <c r="J1246" s="103"/>
      <c r="K1246" s="103"/>
      <c r="L1246" s="103"/>
      <c r="M1246" s="103"/>
      <c r="N1246" s="103"/>
      <c r="O1246" s="103"/>
      <c r="P1246" s="103"/>
      <c r="Q1246" s="103"/>
      <c r="R1246" s="103"/>
      <c r="S1246" s="103"/>
      <c r="T1246" s="103"/>
    </row>
    <row r="1247" spans="1:20">
      <c r="A1247" s="103"/>
      <c r="B1247" s="103"/>
      <c r="C1247" s="103"/>
      <c r="D1247" s="103"/>
      <c r="E1247" s="103"/>
      <c r="F1247" s="103"/>
      <c r="G1247" s="103"/>
      <c r="H1247" s="103"/>
      <c r="I1247" s="103"/>
      <c r="J1247" s="103"/>
      <c r="K1247" s="103"/>
      <c r="L1247" s="103"/>
      <c r="M1247" s="103"/>
      <c r="N1247" s="103"/>
      <c r="O1247" s="103"/>
      <c r="P1247" s="103"/>
      <c r="Q1247" s="103"/>
      <c r="R1247" s="103"/>
      <c r="S1247" s="103"/>
      <c r="T1247" s="103"/>
    </row>
    <row r="1248" spans="1:20">
      <c r="A1248" s="103"/>
      <c r="B1248" s="103"/>
      <c r="C1248" s="103"/>
      <c r="D1248" s="103"/>
      <c r="E1248" s="103"/>
      <c r="F1248" s="103"/>
      <c r="G1248" s="103"/>
      <c r="H1248" s="103"/>
      <c r="I1248" s="103"/>
      <c r="J1248" s="103"/>
      <c r="K1248" s="103"/>
      <c r="L1248" s="103"/>
      <c r="M1248" s="103"/>
      <c r="N1248" s="103"/>
      <c r="O1248" s="103"/>
      <c r="P1248" s="103"/>
      <c r="Q1248" s="103"/>
      <c r="R1248" s="103"/>
      <c r="S1248" s="103"/>
      <c r="T1248" s="103"/>
    </row>
    <row r="1249" spans="1:20">
      <c r="A1249" s="103"/>
      <c r="B1249" s="103"/>
      <c r="C1249" s="103"/>
      <c r="D1249" s="103"/>
      <c r="E1249" s="103"/>
      <c r="F1249" s="103"/>
      <c r="G1249" s="103"/>
      <c r="H1249" s="103"/>
      <c r="I1249" s="103"/>
      <c r="J1249" s="103"/>
      <c r="K1249" s="103"/>
      <c r="L1249" s="103"/>
      <c r="M1249" s="103"/>
      <c r="N1249" s="103"/>
      <c r="O1249" s="103"/>
      <c r="P1249" s="103"/>
      <c r="Q1249" s="103"/>
      <c r="R1249" s="103"/>
      <c r="S1249" s="103"/>
      <c r="T1249" s="103"/>
    </row>
    <row r="1250" spans="1:20">
      <c r="A1250" s="103"/>
      <c r="B1250" s="103"/>
      <c r="C1250" s="103"/>
      <c r="D1250" s="103"/>
      <c r="E1250" s="103"/>
      <c r="F1250" s="103"/>
      <c r="G1250" s="103"/>
      <c r="H1250" s="103"/>
      <c r="I1250" s="103"/>
      <c r="J1250" s="103"/>
      <c r="K1250" s="103"/>
      <c r="L1250" s="103"/>
      <c r="M1250" s="103"/>
      <c r="N1250" s="103"/>
      <c r="O1250" s="103"/>
      <c r="P1250" s="103"/>
      <c r="Q1250" s="103"/>
      <c r="R1250" s="103"/>
      <c r="S1250" s="103"/>
      <c r="T1250" s="103"/>
    </row>
    <row r="1251" spans="1:20">
      <c r="A1251" s="103"/>
      <c r="B1251" s="103"/>
      <c r="C1251" s="103"/>
      <c r="D1251" s="103"/>
      <c r="E1251" s="103"/>
      <c r="F1251" s="103"/>
      <c r="G1251" s="103"/>
      <c r="H1251" s="103"/>
      <c r="I1251" s="103"/>
      <c r="J1251" s="103"/>
      <c r="K1251" s="103"/>
      <c r="L1251" s="103"/>
      <c r="M1251" s="103"/>
      <c r="N1251" s="103"/>
      <c r="O1251" s="103"/>
      <c r="P1251" s="103"/>
      <c r="Q1251" s="103"/>
      <c r="R1251" s="103"/>
      <c r="S1251" s="103"/>
      <c r="T1251" s="103"/>
    </row>
    <row r="1252" spans="1:20">
      <c r="A1252" s="103"/>
      <c r="B1252" s="103"/>
      <c r="C1252" s="103"/>
      <c r="D1252" s="103"/>
      <c r="E1252" s="103"/>
      <c r="F1252" s="103"/>
      <c r="G1252" s="103"/>
      <c r="H1252" s="103"/>
      <c r="I1252" s="103"/>
      <c r="J1252" s="103"/>
      <c r="K1252" s="103"/>
      <c r="L1252" s="103"/>
      <c r="M1252" s="103"/>
      <c r="N1252" s="103"/>
      <c r="O1252" s="103"/>
      <c r="P1252" s="103"/>
      <c r="Q1252" s="103"/>
      <c r="R1252" s="103"/>
      <c r="S1252" s="103"/>
      <c r="T1252" s="103"/>
    </row>
    <row r="1253" spans="1:20">
      <c r="A1253" s="103"/>
      <c r="B1253" s="103"/>
      <c r="C1253" s="103"/>
      <c r="D1253" s="103"/>
      <c r="E1253" s="103"/>
      <c r="F1253" s="103"/>
      <c r="G1253" s="103"/>
      <c r="H1253" s="103"/>
      <c r="I1253" s="103"/>
      <c r="J1253" s="103"/>
      <c r="K1253" s="103"/>
      <c r="L1253" s="103"/>
      <c r="M1253" s="103"/>
      <c r="N1253" s="103"/>
      <c r="O1253" s="103"/>
      <c r="P1253" s="103"/>
      <c r="Q1253" s="103"/>
      <c r="R1253" s="103"/>
      <c r="S1253" s="103"/>
      <c r="T1253" s="103"/>
    </row>
    <row r="1254" spans="1:20">
      <c r="A1254" s="103"/>
      <c r="B1254" s="103"/>
      <c r="C1254" s="103"/>
      <c r="D1254" s="103"/>
      <c r="E1254" s="103"/>
      <c r="F1254" s="103"/>
      <c r="G1254" s="103"/>
      <c r="H1254" s="103"/>
      <c r="I1254" s="103"/>
      <c r="J1254" s="103"/>
      <c r="K1254" s="103"/>
      <c r="L1254" s="103"/>
      <c r="M1254" s="103"/>
      <c r="N1254" s="103"/>
      <c r="O1254" s="103"/>
      <c r="P1254" s="103"/>
      <c r="Q1254" s="103"/>
      <c r="R1254" s="103"/>
      <c r="S1254" s="103"/>
      <c r="T1254" s="103"/>
    </row>
    <row r="1255" spans="1:20">
      <c r="A1255" s="103"/>
      <c r="B1255" s="103"/>
      <c r="C1255" s="103"/>
      <c r="D1255" s="103"/>
      <c r="E1255" s="103"/>
      <c r="F1255" s="103"/>
      <c r="G1255" s="103"/>
      <c r="H1255" s="103"/>
      <c r="I1255" s="103"/>
      <c r="J1255" s="103"/>
      <c r="K1255" s="103"/>
      <c r="L1255" s="103"/>
      <c r="M1255" s="103"/>
      <c r="N1255" s="103"/>
      <c r="O1255" s="103"/>
      <c r="P1255" s="103"/>
      <c r="Q1255" s="103"/>
      <c r="R1255" s="103"/>
      <c r="S1255" s="103"/>
      <c r="T1255" s="103"/>
    </row>
    <row r="1256" spans="1:20">
      <c r="A1256" s="103"/>
      <c r="B1256" s="103"/>
      <c r="C1256" s="103"/>
      <c r="D1256" s="103"/>
      <c r="E1256" s="103"/>
      <c r="F1256" s="103"/>
      <c r="G1256" s="103"/>
      <c r="H1256" s="103"/>
      <c r="I1256" s="103"/>
      <c r="J1256" s="103"/>
      <c r="K1256" s="103"/>
      <c r="L1256" s="103"/>
      <c r="M1256" s="103"/>
      <c r="N1256" s="103"/>
      <c r="O1256" s="103"/>
      <c r="P1256" s="103"/>
      <c r="Q1256" s="103"/>
      <c r="R1256" s="103"/>
      <c r="S1256" s="103"/>
      <c r="T1256" s="103"/>
    </row>
    <row r="1257" spans="1:20">
      <c r="A1257" s="103"/>
      <c r="B1257" s="103"/>
      <c r="C1257" s="103"/>
      <c r="D1257" s="103"/>
      <c r="E1257" s="103"/>
      <c r="F1257" s="103"/>
      <c r="G1257" s="103"/>
      <c r="H1257" s="103"/>
      <c r="I1257" s="103"/>
      <c r="J1257" s="103"/>
      <c r="K1257" s="103"/>
      <c r="L1257" s="103"/>
      <c r="M1257" s="103"/>
      <c r="N1257" s="103"/>
      <c r="O1257" s="103"/>
      <c r="P1257" s="103"/>
      <c r="Q1257" s="103"/>
      <c r="R1257" s="103"/>
      <c r="S1257" s="103"/>
      <c r="T1257" s="103"/>
    </row>
    <row r="1258" spans="1:20">
      <c r="A1258" s="103"/>
      <c r="B1258" s="103"/>
      <c r="C1258" s="103"/>
      <c r="D1258" s="103"/>
      <c r="E1258" s="103"/>
      <c r="F1258" s="103"/>
      <c r="G1258" s="103"/>
      <c r="H1258" s="103"/>
      <c r="I1258" s="103"/>
      <c r="J1258" s="103"/>
      <c r="K1258" s="103"/>
      <c r="L1258" s="103"/>
      <c r="M1258" s="103"/>
      <c r="N1258" s="103"/>
      <c r="O1258" s="103"/>
      <c r="P1258" s="103"/>
      <c r="Q1258" s="103"/>
      <c r="R1258" s="103"/>
      <c r="S1258" s="103"/>
      <c r="T1258" s="103"/>
    </row>
    <row r="1259" spans="1:20">
      <c r="A1259" s="103"/>
      <c r="B1259" s="103"/>
      <c r="C1259" s="103"/>
      <c r="D1259" s="103"/>
      <c r="E1259" s="103"/>
      <c r="F1259" s="103"/>
      <c r="G1259" s="103"/>
      <c r="H1259" s="103"/>
      <c r="I1259" s="103"/>
      <c r="J1259" s="103"/>
      <c r="K1259" s="103"/>
      <c r="L1259" s="103"/>
      <c r="M1259" s="103"/>
      <c r="N1259" s="103"/>
      <c r="O1259" s="103"/>
      <c r="P1259" s="103"/>
      <c r="Q1259" s="103"/>
      <c r="R1259" s="103"/>
      <c r="S1259" s="103"/>
      <c r="T1259" s="103"/>
    </row>
    <row r="1260" spans="1:20">
      <c r="A1260" s="103"/>
      <c r="B1260" s="103"/>
      <c r="C1260" s="103"/>
      <c r="D1260" s="103"/>
      <c r="E1260" s="103"/>
      <c r="F1260" s="103"/>
      <c r="G1260" s="103"/>
      <c r="H1260" s="103"/>
      <c r="I1260" s="103"/>
      <c r="J1260" s="103"/>
      <c r="K1260" s="103"/>
      <c r="L1260" s="103"/>
      <c r="M1260" s="103"/>
      <c r="N1260" s="103"/>
      <c r="O1260" s="103"/>
      <c r="P1260" s="103"/>
      <c r="Q1260" s="103"/>
      <c r="R1260" s="103"/>
      <c r="S1260" s="103"/>
      <c r="T1260" s="103"/>
    </row>
    <row r="1261" spans="1:20">
      <c r="A1261" s="103"/>
      <c r="B1261" s="103"/>
      <c r="C1261" s="103"/>
      <c r="D1261" s="103"/>
      <c r="E1261" s="103"/>
      <c r="F1261" s="103"/>
      <c r="G1261" s="103"/>
      <c r="H1261" s="103"/>
      <c r="I1261" s="103"/>
      <c r="J1261" s="103"/>
      <c r="K1261" s="103"/>
      <c r="L1261" s="103"/>
      <c r="M1261" s="103"/>
      <c r="N1261" s="103"/>
      <c r="O1261" s="103"/>
      <c r="P1261" s="103"/>
      <c r="Q1261" s="103"/>
      <c r="R1261" s="103"/>
      <c r="S1261" s="103"/>
      <c r="T1261" s="103"/>
    </row>
    <row r="1262" spans="1:20">
      <c r="A1262" s="103"/>
      <c r="B1262" s="103"/>
      <c r="C1262" s="103"/>
      <c r="D1262" s="103"/>
      <c r="E1262" s="103"/>
      <c r="F1262" s="103"/>
      <c r="G1262" s="103"/>
      <c r="H1262" s="103"/>
      <c r="I1262" s="103"/>
      <c r="J1262" s="103"/>
      <c r="K1262" s="103"/>
      <c r="L1262" s="103"/>
      <c r="M1262" s="103"/>
      <c r="N1262" s="103"/>
      <c r="O1262" s="103"/>
      <c r="P1262" s="103"/>
      <c r="Q1262" s="103"/>
      <c r="R1262" s="103"/>
      <c r="S1262" s="103"/>
      <c r="T1262" s="103"/>
    </row>
    <row r="1263" spans="1:20">
      <c r="A1263" s="103"/>
      <c r="B1263" s="103"/>
      <c r="C1263" s="103"/>
      <c r="D1263" s="103"/>
      <c r="E1263" s="103"/>
      <c r="F1263" s="103"/>
      <c r="G1263" s="103"/>
      <c r="H1263" s="103"/>
      <c r="I1263" s="103"/>
      <c r="J1263" s="103"/>
      <c r="K1263" s="103"/>
      <c r="L1263" s="103"/>
      <c r="M1263" s="103"/>
      <c r="N1263" s="103"/>
      <c r="O1263" s="103"/>
      <c r="P1263" s="103"/>
      <c r="Q1263" s="103"/>
      <c r="R1263" s="103"/>
      <c r="S1263" s="103"/>
      <c r="T1263" s="103"/>
    </row>
    <row r="1264" spans="1:20">
      <c r="A1264" s="103"/>
      <c r="B1264" s="103"/>
      <c r="C1264" s="103"/>
      <c r="D1264" s="103"/>
      <c r="E1264" s="103"/>
      <c r="F1264" s="103"/>
      <c r="G1264" s="103"/>
      <c r="H1264" s="103"/>
      <c r="I1264" s="103"/>
      <c r="J1264" s="103"/>
      <c r="K1264" s="103"/>
      <c r="L1264" s="103"/>
      <c r="M1264" s="103"/>
      <c r="N1264" s="103"/>
      <c r="O1264" s="103"/>
      <c r="P1264" s="103"/>
      <c r="Q1264" s="103"/>
      <c r="R1264" s="103"/>
      <c r="S1264" s="103"/>
      <c r="T1264" s="103"/>
    </row>
    <row r="1265" spans="1:20">
      <c r="A1265" s="103"/>
      <c r="B1265" s="103"/>
      <c r="C1265" s="103"/>
      <c r="D1265" s="103"/>
      <c r="E1265" s="103"/>
      <c r="F1265" s="103"/>
      <c r="G1265" s="103"/>
      <c r="H1265" s="103"/>
      <c r="I1265" s="103"/>
      <c r="J1265" s="103"/>
      <c r="K1265" s="103"/>
      <c r="L1265" s="103"/>
      <c r="M1265" s="103"/>
      <c r="N1265" s="103"/>
      <c r="O1265" s="103"/>
      <c r="P1265" s="103"/>
      <c r="Q1265" s="103"/>
      <c r="R1265" s="103"/>
      <c r="S1265" s="103"/>
      <c r="T1265" s="103"/>
    </row>
    <row r="1266" spans="1:20">
      <c r="A1266" s="103"/>
      <c r="B1266" s="103"/>
      <c r="C1266" s="103"/>
      <c r="D1266" s="103"/>
      <c r="E1266" s="103"/>
      <c r="F1266" s="103"/>
      <c r="G1266" s="103"/>
      <c r="H1266" s="103"/>
      <c r="I1266" s="103"/>
      <c r="J1266" s="103"/>
      <c r="K1266" s="103"/>
      <c r="L1266" s="103"/>
      <c r="M1266" s="103"/>
      <c r="N1266" s="103"/>
      <c r="O1266" s="103"/>
      <c r="P1266" s="103"/>
      <c r="Q1266" s="103"/>
      <c r="R1266" s="103"/>
      <c r="S1266" s="103"/>
      <c r="T1266" s="103"/>
    </row>
    <row r="1267" spans="1:20">
      <c r="A1267" s="103"/>
      <c r="B1267" s="103"/>
      <c r="C1267" s="103"/>
      <c r="D1267" s="103"/>
      <c r="E1267" s="103"/>
      <c r="F1267" s="103"/>
      <c r="G1267" s="103"/>
      <c r="H1267" s="103"/>
      <c r="I1267" s="103"/>
      <c r="J1267" s="103"/>
      <c r="K1267" s="103"/>
      <c r="L1267" s="103"/>
      <c r="M1267" s="103"/>
      <c r="N1267" s="103"/>
      <c r="O1267" s="103"/>
      <c r="P1267" s="103"/>
      <c r="Q1267" s="103"/>
      <c r="R1267" s="103"/>
      <c r="S1267" s="103"/>
      <c r="T1267" s="103"/>
    </row>
    <row r="1268" spans="1:20">
      <c r="A1268" s="103"/>
      <c r="B1268" s="103"/>
      <c r="C1268" s="103"/>
      <c r="D1268" s="103"/>
      <c r="E1268" s="103"/>
      <c r="F1268" s="103"/>
      <c r="G1268" s="103"/>
      <c r="H1268" s="103"/>
      <c r="I1268" s="103"/>
      <c r="J1268" s="103"/>
      <c r="K1268" s="103"/>
      <c r="L1268" s="103"/>
      <c r="M1268" s="103"/>
      <c r="N1268" s="103"/>
      <c r="O1268" s="103"/>
      <c r="P1268" s="103"/>
      <c r="Q1268" s="103"/>
      <c r="R1268" s="103"/>
      <c r="S1268" s="103"/>
      <c r="T1268" s="103"/>
    </row>
    <row r="1269" spans="1:20">
      <c r="A1269" s="103"/>
      <c r="B1269" s="103"/>
      <c r="C1269" s="103"/>
      <c r="D1269" s="103"/>
      <c r="E1269" s="103"/>
      <c r="F1269" s="103"/>
      <c r="G1269" s="103"/>
      <c r="H1269" s="103"/>
      <c r="I1269" s="103"/>
      <c r="J1269" s="103"/>
      <c r="K1269" s="103"/>
      <c r="L1269" s="103"/>
      <c r="M1269" s="103"/>
      <c r="N1269" s="103"/>
      <c r="O1269" s="103"/>
      <c r="P1269" s="103"/>
      <c r="Q1269" s="103"/>
      <c r="R1269" s="103"/>
      <c r="S1269" s="103"/>
      <c r="T1269" s="103"/>
    </row>
    <row r="1270" spans="1:20">
      <c r="A1270" s="103"/>
      <c r="B1270" s="103"/>
      <c r="C1270" s="103"/>
      <c r="D1270" s="103"/>
      <c r="E1270" s="103"/>
      <c r="F1270" s="103"/>
      <c r="G1270" s="103"/>
      <c r="H1270" s="103"/>
      <c r="I1270" s="103"/>
      <c r="J1270" s="103"/>
      <c r="K1270" s="103"/>
      <c r="L1270" s="103"/>
      <c r="M1270" s="103"/>
      <c r="N1270" s="103"/>
      <c r="O1270" s="103"/>
      <c r="P1270" s="103"/>
      <c r="Q1270" s="103"/>
      <c r="R1270" s="103"/>
      <c r="S1270" s="103"/>
      <c r="T1270" s="103"/>
    </row>
    <row r="1271" spans="1:20">
      <c r="A1271" s="103"/>
      <c r="B1271" s="103"/>
      <c r="C1271" s="103"/>
      <c r="D1271" s="103"/>
      <c r="E1271" s="103"/>
      <c r="F1271" s="103"/>
      <c r="G1271" s="103"/>
      <c r="H1271" s="103"/>
      <c r="I1271" s="103"/>
      <c r="J1271" s="103"/>
      <c r="K1271" s="103"/>
      <c r="L1271" s="103"/>
      <c r="M1271" s="103"/>
      <c r="N1271" s="103"/>
      <c r="O1271" s="103"/>
      <c r="P1271" s="103"/>
      <c r="Q1271" s="103"/>
      <c r="R1271" s="103"/>
      <c r="S1271" s="103"/>
      <c r="T1271" s="103"/>
    </row>
    <row r="1272" spans="1:20">
      <c r="A1272" s="103"/>
      <c r="B1272" s="103"/>
      <c r="C1272" s="103"/>
      <c r="D1272" s="103"/>
      <c r="E1272" s="103"/>
      <c r="F1272" s="103"/>
      <c r="G1272" s="103"/>
      <c r="H1272" s="103"/>
      <c r="I1272" s="103"/>
      <c r="J1272" s="103"/>
      <c r="K1272" s="103"/>
      <c r="L1272" s="103"/>
      <c r="M1272" s="103"/>
      <c r="N1272" s="103"/>
      <c r="O1272" s="103"/>
      <c r="P1272" s="103"/>
      <c r="Q1272" s="103"/>
      <c r="R1272" s="103"/>
      <c r="S1272" s="103"/>
      <c r="T1272" s="103"/>
    </row>
    <row r="1273" spans="1:20">
      <c r="A1273" s="103"/>
      <c r="B1273" s="103"/>
      <c r="C1273" s="103"/>
      <c r="D1273" s="103"/>
      <c r="E1273" s="103"/>
      <c r="F1273" s="103"/>
      <c r="G1273" s="103"/>
      <c r="H1273" s="103"/>
      <c r="I1273" s="103"/>
      <c r="J1273" s="103"/>
      <c r="K1273" s="103"/>
      <c r="L1273" s="103"/>
      <c r="M1273" s="103"/>
      <c r="N1273" s="103"/>
      <c r="O1273" s="103"/>
      <c r="P1273" s="103"/>
      <c r="Q1273" s="103"/>
      <c r="R1273" s="103"/>
      <c r="S1273" s="103"/>
      <c r="T1273" s="103"/>
    </row>
    <row r="1274" spans="1:20">
      <c r="A1274" s="103"/>
      <c r="B1274" s="103"/>
      <c r="C1274" s="103"/>
      <c r="D1274" s="103"/>
      <c r="E1274" s="103"/>
      <c r="F1274" s="103"/>
      <c r="G1274" s="103"/>
      <c r="H1274" s="103"/>
      <c r="I1274" s="103"/>
      <c r="J1274" s="103"/>
      <c r="K1274" s="103"/>
      <c r="L1274" s="103"/>
      <c r="M1274" s="103"/>
      <c r="N1274" s="103"/>
      <c r="O1274" s="103"/>
      <c r="P1274" s="103"/>
      <c r="Q1274" s="103"/>
      <c r="R1274" s="103"/>
      <c r="S1274" s="103"/>
      <c r="T1274" s="103"/>
    </row>
    <row r="1275" spans="1:20">
      <c r="A1275" s="103"/>
      <c r="B1275" s="103"/>
      <c r="C1275" s="103"/>
      <c r="D1275" s="103"/>
      <c r="E1275" s="103"/>
      <c r="F1275" s="103"/>
      <c r="G1275" s="103"/>
      <c r="H1275" s="103"/>
      <c r="I1275" s="103"/>
      <c r="J1275" s="103"/>
      <c r="K1275" s="103"/>
      <c r="L1275" s="103"/>
      <c r="M1275" s="103"/>
      <c r="N1275" s="103"/>
      <c r="O1275" s="103"/>
      <c r="P1275" s="103"/>
      <c r="Q1275" s="103"/>
      <c r="R1275" s="103"/>
      <c r="S1275" s="103"/>
      <c r="T1275" s="103"/>
    </row>
    <row r="1276" spans="1:20">
      <c r="A1276" s="103"/>
      <c r="B1276" s="103"/>
      <c r="C1276" s="103"/>
      <c r="D1276" s="103"/>
      <c r="E1276" s="103"/>
      <c r="F1276" s="103"/>
      <c r="G1276" s="103"/>
      <c r="H1276" s="103"/>
      <c r="I1276" s="103"/>
      <c r="J1276" s="103"/>
      <c r="K1276" s="103"/>
      <c r="L1276" s="103"/>
      <c r="M1276" s="103"/>
      <c r="N1276" s="103"/>
      <c r="O1276" s="103"/>
      <c r="P1276" s="103"/>
      <c r="Q1276" s="103"/>
      <c r="R1276" s="103"/>
      <c r="S1276" s="103"/>
      <c r="T1276" s="103"/>
    </row>
    <row r="1277" spans="1:20">
      <c r="A1277" s="103"/>
      <c r="B1277" s="103"/>
      <c r="C1277" s="103"/>
      <c r="D1277" s="103"/>
      <c r="E1277" s="103"/>
      <c r="F1277" s="103"/>
      <c r="G1277" s="103"/>
      <c r="H1277" s="103"/>
      <c r="I1277" s="103"/>
      <c r="J1277" s="103"/>
      <c r="K1277" s="103"/>
      <c r="L1277" s="103"/>
      <c r="M1277" s="103"/>
      <c r="N1277" s="103"/>
      <c r="O1277" s="103"/>
      <c r="P1277" s="103"/>
      <c r="Q1277" s="103"/>
      <c r="R1277" s="103"/>
      <c r="S1277" s="103"/>
      <c r="T1277" s="103"/>
    </row>
    <row r="1278" spans="1:20">
      <c r="A1278" s="103"/>
      <c r="B1278" s="103"/>
      <c r="C1278" s="103"/>
      <c r="D1278" s="103"/>
      <c r="E1278" s="103"/>
      <c r="F1278" s="103"/>
      <c r="G1278" s="103"/>
      <c r="H1278" s="103"/>
      <c r="I1278" s="103"/>
      <c r="J1278" s="103"/>
      <c r="K1278" s="103"/>
      <c r="L1278" s="103"/>
      <c r="M1278" s="103"/>
      <c r="N1278" s="103"/>
      <c r="O1278" s="103"/>
      <c r="P1278" s="103"/>
      <c r="Q1278" s="103"/>
      <c r="R1278" s="103"/>
      <c r="S1278" s="103"/>
      <c r="T1278" s="103"/>
    </row>
    <row r="1279" spans="1:20">
      <c r="A1279" s="103"/>
      <c r="B1279" s="103"/>
      <c r="C1279" s="103"/>
      <c r="D1279" s="103"/>
      <c r="E1279" s="103"/>
      <c r="F1279" s="103"/>
      <c r="G1279" s="103"/>
      <c r="H1279" s="103"/>
      <c r="I1279" s="103"/>
      <c r="J1279" s="103"/>
      <c r="K1279" s="103"/>
      <c r="L1279" s="103"/>
      <c r="M1279" s="103"/>
      <c r="N1279" s="103"/>
      <c r="O1279" s="103"/>
      <c r="P1279" s="103"/>
      <c r="Q1279" s="103"/>
      <c r="R1279" s="103"/>
      <c r="S1279" s="103"/>
      <c r="T1279" s="103"/>
    </row>
    <row r="1280" spans="1:20">
      <c r="A1280" s="103"/>
      <c r="B1280" s="103"/>
      <c r="C1280" s="103"/>
      <c r="D1280" s="103"/>
      <c r="E1280" s="103"/>
      <c r="F1280" s="103"/>
      <c r="G1280" s="103"/>
      <c r="H1280" s="103"/>
      <c r="I1280" s="103"/>
      <c r="J1280" s="103"/>
      <c r="K1280" s="103"/>
      <c r="L1280" s="103"/>
      <c r="M1280" s="103"/>
      <c r="N1280" s="103"/>
      <c r="O1280" s="103"/>
      <c r="P1280" s="103"/>
      <c r="Q1280" s="103"/>
      <c r="R1280" s="103"/>
      <c r="S1280" s="103"/>
      <c r="T1280" s="103"/>
    </row>
    <row r="1281" spans="1:20">
      <c r="A1281" s="103"/>
      <c r="B1281" s="103"/>
      <c r="C1281" s="103"/>
      <c r="D1281" s="103"/>
      <c r="E1281" s="103"/>
      <c r="F1281" s="103"/>
      <c r="G1281" s="103"/>
      <c r="H1281" s="103"/>
      <c r="I1281" s="103"/>
      <c r="J1281" s="103"/>
      <c r="K1281" s="103"/>
      <c r="L1281" s="103"/>
      <c r="M1281" s="103"/>
      <c r="N1281" s="103"/>
      <c r="O1281" s="103"/>
      <c r="P1281" s="103"/>
      <c r="Q1281" s="103"/>
      <c r="R1281" s="103"/>
      <c r="S1281" s="103"/>
      <c r="T1281" s="103"/>
    </row>
    <row r="1282" spans="1:20">
      <c r="A1282" s="103"/>
      <c r="B1282" s="103"/>
      <c r="C1282" s="103"/>
      <c r="D1282" s="103"/>
      <c r="E1282" s="103"/>
      <c r="F1282" s="103"/>
      <c r="G1282" s="103"/>
      <c r="H1282" s="103"/>
      <c r="I1282" s="103"/>
      <c r="J1282" s="103"/>
      <c r="K1282" s="103"/>
      <c r="L1282" s="103"/>
      <c r="M1282" s="103"/>
      <c r="N1282" s="103"/>
      <c r="O1282" s="103"/>
      <c r="P1282" s="103"/>
      <c r="Q1282" s="103"/>
      <c r="R1282" s="103"/>
      <c r="S1282" s="103"/>
      <c r="T1282" s="103"/>
    </row>
    <row r="1283" spans="1:20">
      <c r="A1283" s="103"/>
      <c r="B1283" s="103"/>
      <c r="C1283" s="103"/>
      <c r="D1283" s="103"/>
      <c r="E1283" s="103"/>
      <c r="F1283" s="103"/>
      <c r="G1283" s="103"/>
      <c r="H1283" s="103"/>
      <c r="I1283" s="103"/>
      <c r="J1283" s="103"/>
      <c r="K1283" s="103"/>
      <c r="L1283" s="103"/>
      <c r="M1283" s="103"/>
      <c r="N1283" s="103"/>
      <c r="O1283" s="103"/>
      <c r="P1283" s="103"/>
      <c r="Q1283" s="103"/>
      <c r="R1283" s="103"/>
      <c r="S1283" s="103"/>
      <c r="T1283" s="103"/>
    </row>
    <row r="1284" spans="1:20">
      <c r="A1284" s="103"/>
      <c r="B1284" s="103"/>
      <c r="C1284" s="103"/>
      <c r="D1284" s="103"/>
      <c r="E1284" s="103"/>
      <c r="F1284" s="103"/>
      <c r="G1284" s="103"/>
      <c r="H1284" s="103"/>
      <c r="I1284" s="103"/>
      <c r="J1284" s="103"/>
      <c r="K1284" s="103"/>
      <c r="L1284" s="103"/>
      <c r="M1284" s="103"/>
      <c r="N1284" s="103"/>
      <c r="O1284" s="103"/>
      <c r="P1284" s="103"/>
      <c r="Q1284" s="103"/>
      <c r="R1284" s="103"/>
      <c r="S1284" s="103"/>
      <c r="T1284" s="103"/>
    </row>
    <row r="1285" spans="1:20">
      <c r="A1285" s="103"/>
      <c r="B1285" s="103"/>
      <c r="C1285" s="103"/>
      <c r="D1285" s="103"/>
      <c r="E1285" s="103"/>
      <c r="F1285" s="103"/>
      <c r="G1285" s="103"/>
      <c r="H1285" s="103"/>
      <c r="I1285" s="103"/>
      <c r="J1285" s="103"/>
      <c r="K1285" s="103"/>
      <c r="L1285" s="103"/>
      <c r="M1285" s="103"/>
      <c r="N1285" s="103"/>
      <c r="O1285" s="103"/>
      <c r="P1285" s="103"/>
      <c r="Q1285" s="103"/>
      <c r="R1285" s="103"/>
      <c r="S1285" s="103"/>
      <c r="T1285" s="103"/>
    </row>
    <row r="1286" spans="1:20">
      <c r="A1286" s="103"/>
      <c r="B1286" s="103"/>
      <c r="C1286" s="103"/>
      <c r="D1286" s="103"/>
      <c r="E1286" s="103"/>
      <c r="F1286" s="103"/>
      <c r="G1286" s="103"/>
      <c r="H1286" s="103"/>
      <c r="I1286" s="103"/>
      <c r="J1286" s="103"/>
      <c r="K1286" s="103"/>
      <c r="L1286" s="103"/>
      <c r="M1286" s="103"/>
      <c r="N1286" s="103"/>
      <c r="O1286" s="103"/>
      <c r="P1286" s="103"/>
      <c r="Q1286" s="103"/>
      <c r="R1286" s="103"/>
      <c r="S1286" s="103"/>
      <c r="T1286" s="103"/>
    </row>
    <row r="1287" spans="1:20">
      <c r="A1287" s="103"/>
      <c r="B1287" s="103"/>
      <c r="C1287" s="103"/>
      <c r="D1287" s="103"/>
      <c r="E1287" s="103"/>
      <c r="F1287" s="103"/>
      <c r="G1287" s="103"/>
      <c r="H1287" s="103"/>
      <c r="I1287" s="103"/>
      <c r="J1287" s="103"/>
      <c r="K1287" s="103"/>
      <c r="L1287" s="103"/>
      <c r="M1287" s="103"/>
      <c r="N1287" s="103"/>
      <c r="O1287" s="103"/>
      <c r="P1287" s="103"/>
      <c r="Q1287" s="103"/>
      <c r="R1287" s="103"/>
      <c r="S1287" s="103"/>
      <c r="T1287" s="103"/>
    </row>
    <row r="1288" spans="1:20">
      <c r="A1288" s="103"/>
      <c r="B1288" s="103"/>
      <c r="C1288" s="103"/>
      <c r="D1288" s="103"/>
      <c r="E1288" s="103"/>
      <c r="F1288" s="103"/>
      <c r="G1288" s="103"/>
      <c r="H1288" s="103"/>
      <c r="I1288" s="103"/>
      <c r="J1288" s="103"/>
      <c r="K1288" s="103"/>
      <c r="L1288" s="103"/>
      <c r="M1288" s="103"/>
      <c r="N1288" s="103"/>
      <c r="O1288" s="103"/>
      <c r="P1288" s="103"/>
      <c r="Q1288" s="103"/>
      <c r="R1288" s="103"/>
      <c r="S1288" s="103"/>
      <c r="T1288" s="103"/>
    </row>
    <row r="1289" spans="1:20">
      <c r="A1289" s="103"/>
      <c r="B1289" s="103"/>
      <c r="C1289" s="103"/>
      <c r="D1289" s="103"/>
      <c r="E1289" s="103"/>
      <c r="F1289" s="103"/>
      <c r="G1289" s="103"/>
      <c r="H1289" s="103"/>
      <c r="I1289" s="103"/>
      <c r="J1289" s="103"/>
      <c r="K1289" s="103"/>
      <c r="L1289" s="103"/>
      <c r="M1289" s="103"/>
      <c r="N1289" s="103"/>
      <c r="O1289" s="103"/>
      <c r="P1289" s="103"/>
      <c r="Q1289" s="103"/>
      <c r="R1289" s="103"/>
      <c r="S1289" s="103"/>
      <c r="T1289" s="103"/>
    </row>
    <row r="1290" spans="1:20">
      <c r="A1290" s="103"/>
      <c r="B1290" s="103"/>
      <c r="C1290" s="103"/>
      <c r="D1290" s="103"/>
      <c r="E1290" s="103"/>
      <c r="F1290" s="103"/>
      <c r="G1290" s="103"/>
      <c r="H1290" s="103"/>
      <c r="I1290" s="103"/>
      <c r="J1290" s="103"/>
      <c r="K1290" s="103"/>
      <c r="L1290" s="103"/>
      <c r="M1290" s="103"/>
      <c r="N1290" s="103"/>
      <c r="O1290" s="103"/>
      <c r="P1290" s="103"/>
      <c r="Q1290" s="103"/>
      <c r="R1290" s="103"/>
      <c r="S1290" s="103"/>
      <c r="T1290" s="103"/>
    </row>
    <row r="1291" spans="1:20">
      <c r="A1291" s="103"/>
      <c r="B1291" s="103"/>
      <c r="C1291" s="103"/>
      <c r="D1291" s="103"/>
      <c r="E1291" s="103"/>
      <c r="F1291" s="103"/>
      <c r="G1291" s="103"/>
      <c r="H1291" s="103"/>
      <c r="I1291" s="103"/>
      <c r="J1291" s="103"/>
      <c r="K1291" s="103"/>
      <c r="L1291" s="103"/>
      <c r="M1291" s="103"/>
      <c r="N1291" s="103"/>
      <c r="O1291" s="103"/>
      <c r="P1291" s="103"/>
      <c r="Q1291" s="103"/>
      <c r="R1291" s="103"/>
      <c r="S1291" s="103"/>
      <c r="T1291" s="103"/>
    </row>
    <row r="1292" spans="1:20">
      <c r="A1292" s="103"/>
      <c r="B1292" s="103"/>
      <c r="C1292" s="103"/>
      <c r="D1292" s="103"/>
      <c r="E1292" s="103"/>
      <c r="F1292" s="103"/>
      <c r="G1292" s="103"/>
      <c r="H1292" s="103"/>
      <c r="I1292" s="103"/>
      <c r="J1292" s="103"/>
      <c r="K1292" s="103"/>
      <c r="L1292" s="103"/>
      <c r="M1292" s="103"/>
      <c r="N1292" s="103"/>
      <c r="O1292" s="103"/>
      <c r="P1292" s="103"/>
      <c r="Q1292" s="103"/>
      <c r="R1292" s="103"/>
      <c r="S1292" s="103"/>
      <c r="T1292" s="103"/>
    </row>
    <row r="1293" spans="1:20">
      <c r="A1293" s="103"/>
      <c r="B1293" s="103"/>
      <c r="C1293" s="103"/>
      <c r="D1293" s="103"/>
      <c r="E1293" s="103"/>
      <c r="F1293" s="103"/>
      <c r="G1293" s="103"/>
      <c r="H1293" s="103"/>
      <c r="I1293" s="103"/>
      <c r="J1293" s="103"/>
      <c r="K1293" s="103"/>
      <c r="L1293" s="103"/>
      <c r="M1293" s="103"/>
      <c r="N1293" s="103"/>
      <c r="O1293" s="103"/>
      <c r="P1293" s="103"/>
      <c r="Q1293" s="103"/>
      <c r="R1293" s="103"/>
      <c r="S1293" s="103"/>
      <c r="T1293" s="103"/>
    </row>
    <row r="1294" spans="1:20">
      <c r="A1294" s="103"/>
      <c r="B1294" s="103"/>
      <c r="C1294" s="103"/>
      <c r="D1294" s="103"/>
      <c r="E1294" s="103"/>
      <c r="F1294" s="103"/>
      <c r="G1294" s="103"/>
      <c r="H1294" s="103"/>
      <c r="I1294" s="103"/>
      <c r="J1294" s="103"/>
      <c r="K1294" s="103"/>
      <c r="L1294" s="103"/>
      <c r="M1294" s="103"/>
      <c r="N1294" s="103"/>
      <c r="O1294" s="103"/>
      <c r="P1294" s="103"/>
      <c r="Q1294" s="103"/>
      <c r="R1294" s="103"/>
      <c r="S1294" s="103"/>
      <c r="T1294" s="103"/>
    </row>
    <row r="1295" spans="1:20">
      <c r="A1295" s="103"/>
      <c r="B1295" s="103"/>
      <c r="C1295" s="103"/>
      <c r="D1295" s="103"/>
      <c r="E1295" s="103"/>
      <c r="F1295" s="103"/>
      <c r="G1295" s="103"/>
      <c r="H1295" s="103"/>
      <c r="I1295" s="103"/>
      <c r="J1295" s="103"/>
      <c r="K1295" s="103"/>
      <c r="L1295" s="103"/>
      <c r="M1295" s="103"/>
      <c r="N1295" s="103"/>
      <c r="O1295" s="103"/>
      <c r="P1295" s="103"/>
      <c r="Q1295" s="103"/>
      <c r="R1295" s="103"/>
      <c r="S1295" s="103"/>
      <c r="T1295" s="103"/>
    </row>
    <row r="1296" spans="1:20">
      <c r="A1296" s="103"/>
      <c r="B1296" s="103"/>
      <c r="C1296" s="103"/>
      <c r="D1296" s="103"/>
      <c r="E1296" s="103"/>
      <c r="F1296" s="103"/>
      <c r="G1296" s="103"/>
      <c r="H1296" s="103"/>
      <c r="I1296" s="103"/>
      <c r="J1296" s="103"/>
      <c r="K1296" s="103"/>
      <c r="L1296" s="103"/>
      <c r="M1296" s="103"/>
      <c r="N1296" s="103"/>
      <c r="O1296" s="103"/>
      <c r="P1296" s="103"/>
      <c r="Q1296" s="103"/>
      <c r="R1296" s="103"/>
      <c r="S1296" s="103"/>
      <c r="T1296" s="103"/>
    </row>
    <row r="1297" spans="1:20">
      <c r="A1297" s="103"/>
      <c r="B1297" s="103"/>
      <c r="C1297" s="103"/>
      <c r="D1297" s="103"/>
      <c r="E1297" s="103"/>
      <c r="F1297" s="103"/>
      <c r="G1297" s="103"/>
      <c r="H1297" s="103"/>
      <c r="I1297" s="103"/>
      <c r="J1297" s="103"/>
      <c r="K1297" s="103"/>
      <c r="L1297" s="103"/>
      <c r="M1297" s="103"/>
      <c r="N1297" s="103"/>
      <c r="O1297" s="103"/>
      <c r="P1297" s="103"/>
      <c r="Q1297" s="103"/>
      <c r="R1297" s="103"/>
      <c r="S1297" s="103"/>
      <c r="T1297" s="103"/>
    </row>
    <row r="1298" spans="1:20">
      <c r="A1298" s="103"/>
      <c r="B1298" s="103"/>
      <c r="C1298" s="103"/>
      <c r="D1298" s="103"/>
      <c r="E1298" s="103"/>
      <c r="F1298" s="103"/>
      <c r="G1298" s="103"/>
      <c r="H1298" s="103"/>
      <c r="I1298" s="103"/>
      <c r="J1298" s="103"/>
      <c r="K1298" s="103"/>
      <c r="L1298" s="103"/>
      <c r="M1298" s="103"/>
      <c r="N1298" s="103"/>
      <c r="O1298" s="103"/>
      <c r="P1298" s="103"/>
      <c r="Q1298" s="103"/>
      <c r="R1298" s="103"/>
      <c r="S1298" s="103"/>
      <c r="T1298" s="103"/>
    </row>
    <row r="1299" spans="1:20">
      <c r="A1299" s="103"/>
      <c r="B1299" s="103"/>
      <c r="C1299" s="103"/>
      <c r="D1299" s="103"/>
      <c r="E1299" s="103"/>
      <c r="F1299" s="103"/>
      <c r="G1299" s="103"/>
      <c r="H1299" s="103"/>
      <c r="I1299" s="103"/>
      <c r="J1299" s="103"/>
      <c r="K1299" s="103"/>
      <c r="L1299" s="103"/>
      <c r="M1299" s="103"/>
      <c r="N1299" s="103"/>
      <c r="O1299" s="103"/>
      <c r="P1299" s="103"/>
      <c r="Q1299" s="103"/>
      <c r="R1299" s="103"/>
      <c r="S1299" s="103"/>
      <c r="T1299" s="103"/>
    </row>
    <row r="1300" spans="1:20">
      <c r="A1300" s="103"/>
      <c r="B1300" s="103"/>
      <c r="C1300" s="103"/>
      <c r="D1300" s="103"/>
      <c r="E1300" s="103"/>
      <c r="F1300" s="103"/>
      <c r="G1300" s="103"/>
      <c r="H1300" s="103"/>
      <c r="I1300" s="103"/>
      <c r="J1300" s="103"/>
      <c r="K1300" s="103"/>
      <c r="L1300" s="103"/>
      <c r="M1300" s="103"/>
      <c r="N1300" s="103"/>
      <c r="O1300" s="103"/>
      <c r="P1300" s="103"/>
      <c r="Q1300" s="103"/>
      <c r="R1300" s="103"/>
      <c r="S1300" s="103"/>
      <c r="T1300" s="103"/>
    </row>
    <row r="1301" spans="1:20">
      <c r="A1301" s="103"/>
      <c r="B1301" s="103"/>
      <c r="C1301" s="103"/>
      <c r="D1301" s="103"/>
      <c r="E1301" s="103"/>
      <c r="F1301" s="103"/>
      <c r="G1301" s="103"/>
      <c r="H1301" s="103"/>
      <c r="I1301" s="103"/>
      <c r="J1301" s="103"/>
      <c r="K1301" s="103"/>
      <c r="L1301" s="103"/>
      <c r="M1301" s="103"/>
      <c r="N1301" s="103"/>
      <c r="O1301" s="103"/>
      <c r="P1301" s="103"/>
      <c r="Q1301" s="103"/>
      <c r="R1301" s="103"/>
      <c r="S1301" s="103"/>
      <c r="T1301" s="103"/>
    </row>
    <row r="1302" spans="1:20">
      <c r="A1302" s="103"/>
      <c r="B1302" s="103"/>
      <c r="C1302" s="103"/>
      <c r="D1302" s="103"/>
      <c r="E1302" s="103"/>
      <c r="F1302" s="103"/>
      <c r="G1302" s="103"/>
      <c r="H1302" s="103"/>
      <c r="I1302" s="103"/>
      <c r="J1302" s="103"/>
      <c r="K1302" s="103"/>
      <c r="L1302" s="103"/>
      <c r="M1302" s="103"/>
      <c r="N1302" s="103"/>
      <c r="O1302" s="103"/>
      <c r="P1302" s="103"/>
      <c r="Q1302" s="103"/>
      <c r="R1302" s="103"/>
      <c r="S1302" s="103"/>
      <c r="T1302" s="103"/>
    </row>
    <row r="1303" spans="1:20">
      <c r="A1303" s="103"/>
      <c r="B1303" s="103"/>
      <c r="C1303" s="103"/>
      <c r="D1303" s="103"/>
      <c r="E1303" s="103"/>
      <c r="F1303" s="103"/>
      <c r="G1303" s="103"/>
      <c r="H1303" s="103"/>
      <c r="I1303" s="103"/>
      <c r="J1303" s="103"/>
      <c r="K1303" s="103"/>
      <c r="L1303" s="103"/>
      <c r="M1303" s="103"/>
      <c r="N1303" s="103"/>
      <c r="O1303" s="103"/>
      <c r="P1303" s="103"/>
      <c r="Q1303" s="103"/>
      <c r="R1303" s="103"/>
      <c r="S1303" s="103"/>
      <c r="T1303" s="103"/>
    </row>
    <row r="1304" spans="1:20">
      <c r="A1304" s="103"/>
      <c r="B1304" s="103"/>
      <c r="C1304" s="103"/>
      <c r="D1304" s="103"/>
      <c r="E1304" s="103"/>
      <c r="F1304" s="103"/>
      <c r="G1304" s="103"/>
      <c r="H1304" s="103"/>
      <c r="I1304" s="103"/>
      <c r="J1304" s="103"/>
      <c r="K1304" s="103"/>
      <c r="L1304" s="103"/>
      <c r="M1304" s="103"/>
      <c r="N1304" s="103"/>
      <c r="O1304" s="103"/>
      <c r="P1304" s="103"/>
      <c r="Q1304" s="103"/>
      <c r="R1304" s="103"/>
      <c r="S1304" s="103"/>
      <c r="T1304" s="103"/>
    </row>
    <row r="1305" spans="1:20">
      <c r="A1305" s="103"/>
      <c r="B1305" s="103"/>
      <c r="C1305" s="103"/>
      <c r="D1305" s="103"/>
      <c r="E1305" s="103"/>
      <c r="F1305" s="103"/>
      <c r="G1305" s="103"/>
      <c r="H1305" s="103"/>
      <c r="I1305" s="103"/>
      <c r="J1305" s="103"/>
      <c r="K1305" s="103"/>
      <c r="L1305" s="103"/>
      <c r="M1305" s="103"/>
      <c r="N1305" s="103"/>
      <c r="O1305" s="103"/>
      <c r="P1305" s="103"/>
      <c r="Q1305" s="103"/>
      <c r="R1305" s="103"/>
      <c r="S1305" s="103"/>
      <c r="T1305" s="103"/>
    </row>
    <row r="1306" spans="1:20">
      <c r="A1306" s="103"/>
      <c r="B1306" s="103"/>
      <c r="C1306" s="103"/>
      <c r="D1306" s="103"/>
      <c r="E1306" s="103"/>
      <c r="F1306" s="103"/>
      <c r="G1306" s="103"/>
      <c r="H1306" s="103"/>
      <c r="I1306" s="103"/>
      <c r="J1306" s="103"/>
      <c r="K1306" s="103"/>
      <c r="L1306" s="103"/>
      <c r="M1306" s="103"/>
      <c r="N1306" s="103"/>
      <c r="O1306" s="103"/>
      <c r="P1306" s="103"/>
      <c r="Q1306" s="103"/>
      <c r="R1306" s="103"/>
      <c r="S1306" s="103"/>
      <c r="T1306" s="103"/>
    </row>
    <row r="1307" spans="1:20">
      <c r="A1307" s="103"/>
      <c r="B1307" s="103"/>
      <c r="C1307" s="103"/>
      <c r="D1307" s="103"/>
      <c r="E1307" s="103"/>
      <c r="F1307" s="103"/>
      <c r="G1307" s="103"/>
      <c r="H1307" s="103"/>
      <c r="I1307" s="103"/>
      <c r="J1307" s="103"/>
      <c r="K1307" s="103"/>
      <c r="L1307" s="103"/>
      <c r="M1307" s="103"/>
      <c r="N1307" s="103"/>
      <c r="O1307" s="103"/>
      <c r="P1307" s="103"/>
      <c r="Q1307" s="103"/>
      <c r="R1307" s="103"/>
      <c r="S1307" s="103"/>
      <c r="T1307" s="103"/>
    </row>
    <row r="1308" spans="1:20">
      <c r="A1308" s="103"/>
      <c r="B1308" s="103"/>
      <c r="C1308" s="103"/>
      <c r="D1308" s="103"/>
      <c r="E1308" s="103"/>
      <c r="F1308" s="103"/>
      <c r="G1308" s="103"/>
      <c r="H1308" s="103"/>
      <c r="I1308" s="103"/>
      <c r="J1308" s="103"/>
      <c r="K1308" s="103"/>
      <c r="L1308" s="103"/>
      <c r="M1308" s="103"/>
      <c r="N1308" s="103"/>
      <c r="O1308" s="103"/>
      <c r="P1308" s="103"/>
      <c r="Q1308" s="103"/>
      <c r="R1308" s="103"/>
      <c r="S1308" s="103"/>
      <c r="T1308" s="103"/>
    </row>
    <row r="1309" spans="1:20">
      <c r="A1309" s="103"/>
      <c r="B1309" s="103"/>
      <c r="C1309" s="103"/>
      <c r="D1309" s="103"/>
      <c r="E1309" s="103"/>
      <c r="F1309" s="103"/>
      <c r="G1309" s="103"/>
      <c r="H1309" s="103"/>
      <c r="I1309" s="103"/>
      <c r="J1309" s="103"/>
      <c r="K1309" s="103"/>
      <c r="L1309" s="103"/>
      <c r="M1309" s="103"/>
      <c r="N1309" s="103"/>
      <c r="O1309" s="103"/>
      <c r="P1309" s="103"/>
      <c r="Q1309" s="103"/>
      <c r="R1309" s="103"/>
      <c r="S1309" s="103"/>
      <c r="T1309" s="103"/>
    </row>
    <row r="1310" spans="1:20">
      <c r="A1310" s="103"/>
      <c r="B1310" s="103"/>
      <c r="C1310" s="103"/>
      <c r="D1310" s="103"/>
      <c r="E1310" s="103"/>
      <c r="F1310" s="103"/>
      <c r="G1310" s="103"/>
      <c r="H1310" s="103"/>
      <c r="I1310" s="103"/>
      <c r="J1310" s="103"/>
      <c r="K1310" s="103"/>
      <c r="L1310" s="103"/>
      <c r="M1310" s="103"/>
      <c r="N1310" s="103"/>
      <c r="O1310" s="103"/>
      <c r="P1310" s="103"/>
      <c r="Q1310" s="103"/>
      <c r="R1310" s="103"/>
      <c r="S1310" s="103"/>
      <c r="T1310" s="103"/>
    </row>
    <row r="1311" spans="1:20">
      <c r="A1311" s="103"/>
      <c r="B1311" s="103"/>
      <c r="C1311" s="103"/>
      <c r="D1311" s="103"/>
      <c r="E1311" s="103"/>
      <c r="F1311" s="103"/>
      <c r="G1311" s="103"/>
      <c r="H1311" s="103"/>
      <c r="I1311" s="103"/>
      <c r="J1311" s="103"/>
      <c r="K1311" s="103"/>
      <c r="L1311" s="103"/>
      <c r="M1311" s="103"/>
      <c r="N1311" s="103"/>
      <c r="O1311" s="103"/>
      <c r="P1311" s="103"/>
      <c r="Q1311" s="103"/>
      <c r="R1311" s="103"/>
      <c r="S1311" s="103"/>
      <c r="T1311" s="103"/>
    </row>
    <row r="1312" spans="1:20">
      <c r="A1312" s="103"/>
      <c r="B1312" s="103"/>
      <c r="C1312" s="103"/>
      <c r="D1312" s="103"/>
      <c r="E1312" s="103"/>
      <c r="F1312" s="103"/>
      <c r="G1312" s="103"/>
      <c r="H1312" s="103"/>
      <c r="I1312" s="103"/>
      <c r="J1312" s="103"/>
      <c r="K1312" s="103"/>
      <c r="L1312" s="103"/>
      <c r="M1312" s="103"/>
      <c r="N1312" s="103"/>
      <c r="O1312" s="103"/>
      <c r="P1312" s="103"/>
      <c r="Q1312" s="103"/>
      <c r="R1312" s="103"/>
      <c r="S1312" s="103"/>
      <c r="T1312" s="103"/>
    </row>
    <row r="1313" spans="1:20">
      <c r="A1313" s="103"/>
      <c r="B1313" s="103"/>
      <c r="C1313" s="103"/>
      <c r="D1313" s="103"/>
      <c r="E1313" s="103"/>
      <c r="F1313" s="103"/>
      <c r="G1313" s="103"/>
      <c r="H1313" s="103"/>
      <c r="I1313" s="103"/>
      <c r="J1313" s="103"/>
      <c r="K1313" s="103"/>
      <c r="L1313" s="103"/>
      <c r="M1313" s="103"/>
      <c r="N1313" s="103"/>
      <c r="O1313" s="103"/>
      <c r="P1313" s="103"/>
      <c r="Q1313" s="103"/>
      <c r="R1313" s="103"/>
      <c r="S1313" s="103"/>
      <c r="T1313" s="103"/>
    </row>
    <row r="1314" spans="1:20">
      <c r="A1314" s="103"/>
      <c r="B1314" s="103"/>
      <c r="C1314" s="103"/>
      <c r="D1314" s="103"/>
      <c r="E1314" s="103"/>
      <c r="F1314" s="103"/>
      <c r="G1314" s="103"/>
      <c r="H1314" s="103"/>
      <c r="I1314" s="103"/>
      <c r="J1314" s="103"/>
      <c r="K1314" s="103"/>
      <c r="L1314" s="103"/>
      <c r="M1314" s="103"/>
      <c r="N1314" s="103"/>
      <c r="O1314" s="103"/>
      <c r="P1314" s="103"/>
      <c r="Q1314" s="103"/>
      <c r="R1314" s="103"/>
      <c r="S1314" s="103"/>
      <c r="T1314" s="103"/>
    </row>
    <row r="1315" spans="1:20">
      <c r="A1315" s="103"/>
      <c r="B1315" s="103"/>
      <c r="C1315" s="103"/>
      <c r="D1315" s="103"/>
      <c r="E1315" s="103"/>
      <c r="F1315" s="103"/>
      <c r="G1315" s="103"/>
      <c r="H1315" s="103"/>
      <c r="I1315" s="103"/>
      <c r="J1315" s="103"/>
      <c r="K1315" s="103"/>
      <c r="L1315" s="103"/>
      <c r="M1315" s="103"/>
      <c r="N1315" s="103"/>
      <c r="O1315" s="103"/>
      <c r="P1315" s="103"/>
      <c r="Q1315" s="103"/>
      <c r="R1315" s="103"/>
      <c r="S1315" s="103"/>
      <c r="T1315" s="103"/>
    </row>
    <row r="1316" spans="1:20">
      <c r="A1316" s="103"/>
      <c r="B1316" s="103"/>
      <c r="C1316" s="103"/>
      <c r="D1316" s="103"/>
      <c r="E1316" s="103"/>
      <c r="F1316" s="103"/>
      <c r="G1316" s="103"/>
      <c r="H1316" s="103"/>
      <c r="I1316" s="103"/>
      <c r="J1316" s="103"/>
      <c r="K1316" s="103"/>
      <c r="L1316" s="103"/>
      <c r="M1316" s="103"/>
      <c r="N1316" s="103"/>
      <c r="O1316" s="103"/>
      <c r="P1316" s="103"/>
      <c r="Q1316" s="103"/>
      <c r="R1316" s="103"/>
      <c r="S1316" s="103"/>
      <c r="T1316" s="103"/>
    </row>
    <row r="1317" spans="1:20">
      <c r="A1317" s="103"/>
      <c r="B1317" s="103"/>
      <c r="C1317" s="103"/>
      <c r="D1317" s="103"/>
      <c r="E1317" s="103"/>
      <c r="F1317" s="103"/>
      <c r="G1317" s="103"/>
      <c r="H1317" s="103"/>
      <c r="I1317" s="103"/>
      <c r="J1317" s="103"/>
      <c r="K1317" s="103"/>
      <c r="L1317" s="103"/>
      <c r="M1317" s="103"/>
      <c r="N1317" s="103"/>
      <c r="O1317" s="103"/>
      <c r="P1317" s="103"/>
      <c r="Q1317" s="103"/>
      <c r="R1317" s="103"/>
      <c r="S1317" s="103"/>
      <c r="T1317" s="103"/>
    </row>
    <row r="1318" spans="1:20">
      <c r="A1318" s="103"/>
      <c r="B1318" s="103"/>
      <c r="C1318" s="103"/>
      <c r="D1318" s="103"/>
      <c r="E1318" s="103"/>
      <c r="F1318" s="103"/>
      <c r="G1318" s="103"/>
      <c r="H1318" s="103"/>
      <c r="I1318" s="103"/>
      <c r="J1318" s="103"/>
      <c r="K1318" s="103"/>
      <c r="L1318" s="103"/>
      <c r="M1318" s="103"/>
      <c r="N1318" s="103"/>
      <c r="O1318" s="103"/>
      <c r="P1318" s="103"/>
      <c r="Q1318" s="103"/>
      <c r="R1318" s="103"/>
      <c r="S1318" s="103"/>
      <c r="T1318" s="103"/>
    </row>
    <row r="1319" spans="1:20">
      <c r="A1319" s="103"/>
      <c r="B1319" s="103"/>
      <c r="C1319" s="103"/>
      <c r="D1319" s="103"/>
      <c r="E1319" s="103"/>
      <c r="F1319" s="103"/>
      <c r="G1319" s="103"/>
      <c r="H1319" s="103"/>
      <c r="I1319" s="103"/>
      <c r="J1319" s="103"/>
      <c r="K1319" s="103"/>
      <c r="L1319" s="103"/>
      <c r="M1319" s="103"/>
      <c r="N1319" s="103"/>
      <c r="O1319" s="103"/>
      <c r="P1319" s="103"/>
      <c r="Q1319" s="103"/>
      <c r="R1319" s="103"/>
      <c r="S1319" s="103"/>
      <c r="T1319" s="103"/>
    </row>
    <row r="1320" spans="1:20">
      <c r="A1320" s="103"/>
      <c r="B1320" s="103"/>
      <c r="C1320" s="103"/>
      <c r="D1320" s="103"/>
      <c r="E1320" s="103"/>
      <c r="F1320" s="103"/>
      <c r="G1320" s="103"/>
      <c r="H1320" s="103"/>
      <c r="I1320" s="103"/>
      <c r="J1320" s="103"/>
      <c r="K1320" s="103"/>
      <c r="L1320" s="103"/>
      <c r="M1320" s="103"/>
      <c r="N1320" s="103"/>
      <c r="O1320" s="103"/>
      <c r="P1320" s="103"/>
      <c r="Q1320" s="103"/>
      <c r="R1320" s="103"/>
      <c r="S1320" s="103"/>
      <c r="T1320" s="103"/>
    </row>
    <row r="1321" spans="1:20">
      <c r="A1321" s="103"/>
      <c r="B1321" s="103"/>
      <c r="C1321" s="103"/>
      <c r="D1321" s="103"/>
      <c r="E1321" s="103"/>
      <c r="F1321" s="103"/>
      <c r="G1321" s="103"/>
      <c r="H1321" s="103"/>
      <c r="I1321" s="103"/>
      <c r="J1321" s="103"/>
      <c r="K1321" s="103"/>
      <c r="L1321" s="103"/>
      <c r="M1321" s="103"/>
      <c r="N1321" s="103"/>
      <c r="O1321" s="103"/>
      <c r="P1321" s="103"/>
      <c r="Q1321" s="103"/>
      <c r="R1321" s="103"/>
      <c r="S1321" s="103"/>
      <c r="T1321" s="103"/>
    </row>
    <row r="1322" spans="1:20">
      <c r="A1322" s="103"/>
      <c r="B1322" s="103"/>
      <c r="C1322" s="103"/>
      <c r="D1322" s="103"/>
      <c r="E1322" s="103"/>
      <c r="F1322" s="103"/>
      <c r="G1322" s="103"/>
      <c r="H1322" s="103"/>
      <c r="I1322" s="103"/>
      <c r="J1322" s="103"/>
      <c r="K1322" s="103"/>
      <c r="L1322" s="103"/>
      <c r="M1322" s="103"/>
      <c r="N1322" s="103"/>
      <c r="O1322" s="103"/>
      <c r="P1322" s="103"/>
      <c r="Q1322" s="103"/>
      <c r="R1322" s="103"/>
      <c r="S1322" s="103"/>
      <c r="T1322" s="103"/>
    </row>
    <row r="1323" spans="1:20">
      <c r="A1323" s="103"/>
      <c r="B1323" s="103"/>
      <c r="C1323" s="103"/>
      <c r="D1323" s="103"/>
      <c r="E1323" s="103"/>
      <c r="F1323" s="103"/>
      <c r="G1323" s="103"/>
      <c r="H1323" s="103"/>
      <c r="I1323" s="103"/>
      <c r="J1323" s="103"/>
      <c r="K1323" s="103"/>
      <c r="L1323" s="103"/>
      <c r="M1323" s="103"/>
      <c r="N1323" s="103"/>
      <c r="O1323" s="103"/>
      <c r="P1323" s="103"/>
      <c r="Q1323" s="103"/>
      <c r="R1323" s="103"/>
      <c r="S1323" s="103"/>
      <c r="T1323" s="103"/>
    </row>
    <row r="1324" spans="1:20">
      <c r="A1324" s="103"/>
      <c r="B1324" s="103"/>
      <c r="C1324" s="103"/>
      <c r="D1324" s="103"/>
      <c r="E1324" s="103"/>
      <c r="F1324" s="103"/>
      <c r="G1324" s="103"/>
      <c r="H1324" s="103"/>
      <c r="I1324" s="103"/>
      <c r="J1324" s="103"/>
      <c r="K1324" s="103"/>
      <c r="L1324" s="103"/>
      <c r="M1324" s="103"/>
      <c r="N1324" s="103"/>
      <c r="O1324" s="103"/>
      <c r="P1324" s="103"/>
      <c r="Q1324" s="103"/>
      <c r="R1324" s="103"/>
      <c r="S1324" s="103"/>
      <c r="T1324" s="103"/>
    </row>
    <row r="1325" spans="1:20">
      <c r="A1325" s="103"/>
      <c r="B1325" s="103"/>
      <c r="C1325" s="103"/>
      <c r="D1325" s="103"/>
      <c r="E1325" s="103"/>
      <c r="F1325" s="103"/>
      <c r="G1325" s="103"/>
      <c r="H1325" s="103"/>
      <c r="I1325" s="103"/>
      <c r="J1325" s="103"/>
      <c r="K1325" s="103"/>
      <c r="L1325" s="103"/>
      <c r="M1325" s="103"/>
      <c r="N1325" s="103"/>
      <c r="O1325" s="103"/>
      <c r="P1325" s="103"/>
      <c r="Q1325" s="103"/>
      <c r="R1325" s="103"/>
      <c r="S1325" s="103"/>
      <c r="T1325" s="103"/>
    </row>
    <row r="1326" spans="1:20">
      <c r="A1326" s="103"/>
      <c r="B1326" s="103"/>
      <c r="C1326" s="103"/>
      <c r="D1326" s="103"/>
      <c r="E1326" s="103"/>
      <c r="F1326" s="103"/>
      <c r="G1326" s="103"/>
      <c r="H1326" s="103"/>
      <c r="I1326" s="103"/>
      <c r="J1326" s="103"/>
      <c r="K1326" s="103"/>
      <c r="L1326" s="103"/>
      <c r="M1326" s="103"/>
      <c r="N1326" s="103"/>
      <c r="O1326" s="103"/>
      <c r="P1326" s="103"/>
      <c r="Q1326" s="103"/>
      <c r="R1326" s="103"/>
      <c r="S1326" s="103"/>
      <c r="T1326" s="103"/>
    </row>
    <row r="1327" spans="1:20">
      <c r="A1327" s="103"/>
      <c r="B1327" s="103"/>
      <c r="C1327" s="103"/>
      <c r="D1327" s="103"/>
      <c r="E1327" s="103"/>
      <c r="F1327" s="103"/>
      <c r="G1327" s="103"/>
      <c r="H1327" s="103"/>
      <c r="I1327" s="103"/>
      <c r="J1327" s="103"/>
      <c r="K1327" s="103"/>
      <c r="L1327" s="103"/>
      <c r="M1327" s="103"/>
      <c r="N1327" s="103"/>
      <c r="O1327" s="103"/>
      <c r="P1327" s="103"/>
      <c r="Q1327" s="103"/>
      <c r="R1327" s="103"/>
      <c r="S1327" s="103"/>
      <c r="T1327" s="103"/>
    </row>
    <row r="1328" spans="1:20">
      <c r="A1328" s="103"/>
      <c r="B1328" s="103"/>
      <c r="C1328" s="103"/>
      <c r="D1328" s="103"/>
      <c r="E1328" s="103"/>
      <c r="F1328" s="103"/>
      <c r="G1328" s="103"/>
      <c r="H1328" s="103"/>
      <c r="I1328" s="103"/>
      <c r="J1328" s="103"/>
      <c r="K1328" s="103"/>
      <c r="L1328" s="103"/>
      <c r="M1328" s="103"/>
      <c r="N1328" s="103"/>
      <c r="O1328" s="103"/>
      <c r="P1328" s="103"/>
      <c r="Q1328" s="103"/>
      <c r="R1328" s="103"/>
      <c r="S1328" s="103"/>
      <c r="T1328" s="103"/>
    </row>
    <row r="1329" spans="1:20">
      <c r="A1329" s="103"/>
      <c r="B1329" s="103"/>
      <c r="C1329" s="103"/>
      <c r="D1329" s="103"/>
      <c r="E1329" s="103"/>
      <c r="F1329" s="103"/>
      <c r="G1329" s="103"/>
      <c r="H1329" s="103"/>
      <c r="I1329" s="103"/>
      <c r="J1329" s="103"/>
      <c r="K1329" s="103"/>
      <c r="L1329" s="103"/>
      <c r="M1329" s="103"/>
      <c r="N1329" s="103"/>
      <c r="O1329" s="103"/>
      <c r="P1329" s="103"/>
      <c r="Q1329" s="103"/>
      <c r="R1329" s="103"/>
      <c r="S1329" s="103"/>
      <c r="T1329" s="103"/>
    </row>
    <row r="1330" spans="1:20">
      <c r="A1330" s="103"/>
      <c r="B1330" s="103"/>
      <c r="C1330" s="103"/>
      <c r="D1330" s="103"/>
      <c r="E1330" s="103"/>
      <c r="F1330" s="103"/>
      <c r="G1330" s="103"/>
      <c r="H1330" s="103"/>
      <c r="I1330" s="103"/>
      <c r="J1330" s="103"/>
      <c r="K1330" s="103"/>
      <c r="L1330" s="103"/>
      <c r="M1330" s="103"/>
      <c r="N1330" s="103"/>
      <c r="O1330" s="103"/>
      <c r="P1330" s="103"/>
      <c r="Q1330" s="103"/>
      <c r="R1330" s="103"/>
      <c r="S1330" s="103"/>
      <c r="T1330" s="103"/>
    </row>
    <row r="1331" spans="1:20">
      <c r="A1331" s="103"/>
      <c r="B1331" s="103"/>
      <c r="C1331" s="103"/>
      <c r="D1331" s="103"/>
      <c r="E1331" s="103"/>
      <c r="F1331" s="103"/>
      <c r="G1331" s="103"/>
      <c r="H1331" s="103"/>
      <c r="I1331" s="103"/>
      <c r="J1331" s="103"/>
      <c r="K1331" s="103"/>
      <c r="L1331" s="103"/>
      <c r="M1331" s="103"/>
      <c r="N1331" s="103"/>
      <c r="O1331" s="103"/>
      <c r="P1331" s="103"/>
      <c r="Q1331" s="103"/>
      <c r="R1331" s="103"/>
      <c r="S1331" s="103"/>
      <c r="T1331" s="103"/>
    </row>
    <row r="1332" spans="1:20">
      <c r="A1332" s="103"/>
      <c r="B1332" s="103"/>
      <c r="C1332" s="103"/>
      <c r="D1332" s="103"/>
      <c r="E1332" s="103"/>
      <c r="F1332" s="103"/>
      <c r="G1332" s="103"/>
      <c r="H1332" s="103"/>
      <c r="I1332" s="103"/>
      <c r="J1332" s="103"/>
      <c r="K1332" s="103"/>
      <c r="L1332" s="103"/>
      <c r="M1332" s="103"/>
      <c r="N1332" s="103"/>
      <c r="O1332" s="103"/>
      <c r="P1332" s="103"/>
      <c r="Q1332" s="103"/>
      <c r="R1332" s="103"/>
      <c r="S1332" s="103"/>
      <c r="T1332" s="103"/>
    </row>
    <row r="1333" spans="1:20">
      <c r="A1333" s="103"/>
      <c r="B1333" s="103"/>
      <c r="C1333" s="103"/>
      <c r="D1333" s="103"/>
      <c r="E1333" s="103"/>
      <c r="F1333" s="103"/>
      <c r="G1333" s="103"/>
      <c r="H1333" s="103"/>
      <c r="I1333" s="103"/>
      <c r="J1333" s="103"/>
      <c r="K1333" s="103"/>
      <c r="L1333" s="103"/>
      <c r="M1333" s="103"/>
      <c r="N1333" s="103"/>
      <c r="O1333" s="103"/>
      <c r="P1333" s="103"/>
      <c r="Q1333" s="103"/>
      <c r="R1333" s="103"/>
      <c r="S1333" s="103"/>
      <c r="T1333" s="103"/>
    </row>
    <row r="1334" spans="1:20">
      <c r="A1334" s="103"/>
      <c r="B1334" s="103"/>
      <c r="C1334" s="103"/>
      <c r="D1334" s="103"/>
      <c r="E1334" s="103"/>
      <c r="F1334" s="103"/>
      <c r="G1334" s="103"/>
      <c r="H1334" s="103"/>
      <c r="I1334" s="103"/>
      <c r="J1334" s="103"/>
      <c r="K1334" s="103"/>
      <c r="L1334" s="103"/>
      <c r="M1334" s="103"/>
      <c r="N1334" s="103"/>
      <c r="O1334" s="103"/>
      <c r="P1334" s="103"/>
      <c r="Q1334" s="103"/>
      <c r="R1334" s="103"/>
      <c r="S1334" s="103"/>
      <c r="T1334" s="103"/>
    </row>
    <row r="1335" spans="1:20">
      <c r="A1335" s="103"/>
      <c r="B1335" s="103"/>
      <c r="C1335" s="103"/>
      <c r="D1335" s="103"/>
      <c r="E1335" s="103"/>
      <c r="F1335" s="103"/>
      <c r="G1335" s="103"/>
      <c r="H1335" s="103"/>
      <c r="I1335" s="103"/>
      <c r="J1335" s="103"/>
      <c r="K1335" s="103"/>
      <c r="L1335" s="103"/>
      <c r="M1335" s="103"/>
      <c r="N1335" s="103"/>
      <c r="O1335" s="103"/>
      <c r="P1335" s="103"/>
      <c r="Q1335" s="103"/>
      <c r="R1335" s="103"/>
      <c r="S1335" s="103"/>
      <c r="T1335" s="103"/>
    </row>
    <row r="1336" spans="1:20">
      <c r="A1336" s="103"/>
      <c r="B1336" s="103"/>
      <c r="C1336" s="103"/>
      <c r="D1336" s="103"/>
      <c r="E1336" s="103"/>
      <c r="F1336" s="103"/>
      <c r="G1336" s="103"/>
      <c r="H1336" s="103"/>
      <c r="I1336" s="103"/>
      <c r="J1336" s="103"/>
      <c r="K1336" s="103"/>
      <c r="L1336" s="103"/>
      <c r="M1336" s="103"/>
      <c r="N1336" s="103"/>
      <c r="O1336" s="103"/>
      <c r="P1336" s="103"/>
      <c r="Q1336" s="103"/>
      <c r="R1336" s="103"/>
      <c r="S1336" s="103"/>
      <c r="T1336" s="103"/>
    </row>
    <row r="1337" spans="1:20">
      <c r="A1337" s="103"/>
      <c r="B1337" s="103"/>
      <c r="C1337" s="103"/>
      <c r="D1337" s="103"/>
      <c r="E1337" s="103"/>
      <c r="F1337" s="103"/>
      <c r="G1337" s="103"/>
      <c r="H1337" s="103"/>
      <c r="I1337" s="103"/>
      <c r="J1337" s="103"/>
      <c r="K1337" s="103"/>
      <c r="L1337" s="103"/>
      <c r="M1337" s="103"/>
      <c r="N1337" s="103"/>
      <c r="O1337" s="103"/>
      <c r="P1337" s="103"/>
      <c r="Q1337" s="103"/>
      <c r="R1337" s="103"/>
      <c r="S1337" s="103"/>
      <c r="T1337" s="103"/>
    </row>
    <row r="1338" spans="1:20">
      <c r="A1338" s="103"/>
      <c r="B1338" s="103"/>
      <c r="C1338" s="103"/>
      <c r="D1338" s="103"/>
      <c r="E1338" s="103"/>
      <c r="F1338" s="103"/>
      <c r="G1338" s="103"/>
      <c r="H1338" s="103"/>
      <c r="I1338" s="103"/>
      <c r="J1338" s="103"/>
      <c r="K1338" s="103"/>
      <c r="L1338" s="103"/>
      <c r="M1338" s="103"/>
      <c r="N1338" s="103"/>
      <c r="O1338" s="103"/>
      <c r="P1338" s="103"/>
      <c r="Q1338" s="103"/>
      <c r="R1338" s="103"/>
      <c r="S1338" s="103"/>
      <c r="T1338" s="103"/>
    </row>
    <row r="1339" spans="1:20">
      <c r="A1339" s="103"/>
      <c r="B1339" s="103"/>
      <c r="C1339" s="103"/>
      <c r="D1339" s="103"/>
      <c r="E1339" s="103"/>
      <c r="F1339" s="103"/>
      <c r="G1339" s="103"/>
      <c r="H1339" s="103"/>
      <c r="I1339" s="103"/>
      <c r="J1339" s="103"/>
      <c r="K1339" s="103"/>
      <c r="L1339" s="103"/>
      <c r="M1339" s="103"/>
      <c r="N1339" s="103"/>
      <c r="O1339" s="103"/>
      <c r="P1339" s="103"/>
      <c r="Q1339" s="103"/>
      <c r="R1339" s="103"/>
      <c r="S1339" s="103"/>
      <c r="T1339" s="103"/>
    </row>
    <row r="1340" spans="1:20">
      <c r="A1340" s="103"/>
      <c r="B1340" s="103"/>
      <c r="C1340" s="103"/>
      <c r="D1340" s="103"/>
      <c r="E1340" s="103"/>
      <c r="F1340" s="103"/>
      <c r="G1340" s="103"/>
      <c r="H1340" s="103"/>
      <c r="I1340" s="103"/>
      <c r="J1340" s="103"/>
      <c r="K1340" s="103"/>
      <c r="L1340" s="103"/>
      <c r="M1340" s="103"/>
      <c r="N1340" s="103"/>
      <c r="O1340" s="103"/>
      <c r="P1340" s="103"/>
      <c r="Q1340" s="103"/>
      <c r="R1340" s="103"/>
      <c r="S1340" s="103"/>
      <c r="T1340" s="103"/>
    </row>
    <row r="1341" spans="1:20">
      <c r="A1341" s="103"/>
      <c r="B1341" s="103"/>
      <c r="C1341" s="103"/>
      <c r="D1341" s="103"/>
      <c r="E1341" s="103"/>
      <c r="F1341" s="103"/>
      <c r="G1341" s="103"/>
      <c r="H1341" s="103"/>
      <c r="I1341" s="103"/>
      <c r="J1341" s="103"/>
      <c r="K1341" s="103"/>
      <c r="L1341" s="103"/>
      <c r="M1341" s="103"/>
      <c r="N1341" s="103"/>
      <c r="O1341" s="103"/>
      <c r="P1341" s="103"/>
      <c r="Q1341" s="103"/>
      <c r="R1341" s="103"/>
      <c r="S1341" s="103"/>
      <c r="T1341" s="103"/>
    </row>
    <row r="1342" spans="1:20">
      <c r="A1342" s="103"/>
      <c r="B1342" s="103"/>
      <c r="C1342" s="103"/>
      <c r="D1342" s="103"/>
      <c r="E1342" s="103"/>
      <c r="F1342" s="103"/>
      <c r="G1342" s="103"/>
      <c r="H1342" s="103"/>
      <c r="I1342" s="103"/>
      <c r="J1342" s="103"/>
      <c r="K1342" s="103"/>
      <c r="L1342" s="103"/>
      <c r="M1342" s="103"/>
      <c r="N1342" s="103"/>
      <c r="O1342" s="103"/>
      <c r="P1342" s="103"/>
      <c r="Q1342" s="103"/>
      <c r="R1342" s="103"/>
      <c r="S1342" s="103"/>
      <c r="T1342" s="103"/>
    </row>
    <row r="1343" spans="1:20">
      <c r="A1343" s="103"/>
      <c r="B1343" s="103"/>
      <c r="C1343" s="103"/>
      <c r="D1343" s="103"/>
      <c r="E1343" s="103"/>
      <c r="F1343" s="103"/>
      <c r="G1343" s="103"/>
      <c r="H1343" s="103"/>
      <c r="I1343" s="103"/>
      <c r="J1343" s="103"/>
      <c r="K1343" s="103"/>
      <c r="L1343" s="103"/>
      <c r="M1343" s="103"/>
      <c r="N1343" s="103"/>
      <c r="O1343" s="103"/>
      <c r="P1343" s="103"/>
      <c r="Q1343" s="103"/>
      <c r="R1343" s="103"/>
      <c r="S1343" s="103"/>
      <c r="T1343" s="103"/>
    </row>
    <row r="1344" spans="1:20">
      <c r="A1344" s="103"/>
      <c r="B1344" s="103"/>
      <c r="C1344" s="103"/>
      <c r="D1344" s="103"/>
      <c r="E1344" s="103"/>
      <c r="F1344" s="103"/>
      <c r="G1344" s="103"/>
      <c r="H1344" s="103"/>
      <c r="I1344" s="103"/>
      <c r="J1344" s="103"/>
      <c r="K1344" s="103"/>
      <c r="L1344" s="103"/>
      <c r="M1344" s="103"/>
      <c r="N1344" s="103"/>
      <c r="O1344" s="103"/>
      <c r="P1344" s="103"/>
      <c r="Q1344" s="103"/>
      <c r="R1344" s="103"/>
      <c r="S1344" s="103"/>
      <c r="T1344" s="103"/>
    </row>
    <row r="1345" spans="1:20">
      <c r="A1345" s="103"/>
      <c r="B1345" s="103"/>
      <c r="C1345" s="103"/>
      <c r="D1345" s="103"/>
      <c r="E1345" s="103"/>
      <c r="F1345" s="103"/>
      <c r="G1345" s="103"/>
      <c r="H1345" s="103"/>
      <c r="I1345" s="103"/>
      <c r="J1345" s="103"/>
      <c r="K1345" s="103"/>
      <c r="L1345" s="103"/>
      <c r="M1345" s="103"/>
      <c r="N1345" s="103"/>
      <c r="O1345" s="103"/>
      <c r="P1345" s="103"/>
      <c r="Q1345" s="103"/>
      <c r="R1345" s="103"/>
      <c r="S1345" s="103"/>
      <c r="T1345" s="103"/>
    </row>
    <row r="1346" spans="1:20">
      <c r="A1346" s="103"/>
      <c r="B1346" s="103"/>
      <c r="C1346" s="103"/>
      <c r="D1346" s="103"/>
      <c r="E1346" s="103"/>
      <c r="F1346" s="103"/>
      <c r="G1346" s="103"/>
      <c r="H1346" s="103"/>
      <c r="I1346" s="103"/>
      <c r="J1346" s="103"/>
      <c r="K1346" s="103"/>
      <c r="L1346" s="103"/>
      <c r="M1346" s="103"/>
      <c r="N1346" s="103"/>
      <c r="O1346" s="103"/>
      <c r="P1346" s="103"/>
      <c r="Q1346" s="103"/>
      <c r="R1346" s="103"/>
      <c r="S1346" s="103"/>
      <c r="T1346" s="103"/>
    </row>
    <row r="1347" spans="1:20">
      <c r="A1347" s="103"/>
      <c r="B1347" s="103"/>
      <c r="C1347" s="103"/>
      <c r="D1347" s="103"/>
      <c r="E1347" s="103"/>
      <c r="F1347" s="103"/>
      <c r="G1347" s="103"/>
      <c r="H1347" s="103"/>
      <c r="I1347" s="103"/>
      <c r="J1347" s="103"/>
      <c r="K1347" s="103"/>
      <c r="L1347" s="103"/>
      <c r="M1347" s="103"/>
      <c r="N1347" s="103"/>
      <c r="O1347" s="103"/>
      <c r="P1347" s="103"/>
      <c r="Q1347" s="103"/>
      <c r="R1347" s="103"/>
      <c r="S1347" s="103"/>
      <c r="T1347" s="103"/>
    </row>
    <row r="1348" spans="1:20">
      <c r="A1348" s="103"/>
      <c r="B1348" s="103"/>
      <c r="C1348" s="103"/>
      <c r="D1348" s="103"/>
      <c r="E1348" s="103"/>
      <c r="F1348" s="103"/>
      <c r="G1348" s="103"/>
      <c r="H1348" s="103"/>
      <c r="I1348" s="103"/>
      <c r="J1348" s="103"/>
      <c r="K1348" s="103"/>
      <c r="L1348" s="103"/>
      <c r="M1348" s="103"/>
      <c r="N1348" s="103"/>
      <c r="O1348" s="103"/>
      <c r="P1348" s="103"/>
      <c r="Q1348" s="103"/>
      <c r="R1348" s="103"/>
      <c r="S1348" s="103"/>
      <c r="T1348" s="103"/>
    </row>
    <row r="1349" spans="1:20">
      <c r="A1349" s="103"/>
      <c r="B1349" s="103"/>
      <c r="C1349" s="103"/>
      <c r="D1349" s="103"/>
      <c r="E1349" s="103"/>
      <c r="F1349" s="103"/>
      <c r="G1349" s="103"/>
      <c r="H1349" s="103"/>
      <c r="I1349" s="103"/>
      <c r="J1349" s="103"/>
      <c r="K1349" s="103"/>
      <c r="L1349" s="103"/>
      <c r="M1349" s="103"/>
      <c r="N1349" s="103"/>
      <c r="O1349" s="103"/>
      <c r="P1349" s="103"/>
      <c r="Q1349" s="103"/>
      <c r="R1349" s="103"/>
      <c r="S1349" s="103"/>
      <c r="T1349" s="103"/>
    </row>
    <row r="1350" spans="1:20">
      <c r="A1350" s="103"/>
      <c r="B1350" s="103"/>
      <c r="C1350" s="103"/>
      <c r="D1350" s="103"/>
      <c r="E1350" s="103"/>
      <c r="F1350" s="103"/>
      <c r="G1350" s="103"/>
      <c r="H1350" s="103"/>
      <c r="I1350" s="103"/>
      <c r="J1350" s="103"/>
      <c r="K1350" s="103"/>
      <c r="L1350" s="103"/>
      <c r="M1350" s="103"/>
      <c r="N1350" s="103"/>
      <c r="O1350" s="103"/>
      <c r="P1350" s="103"/>
      <c r="Q1350" s="103"/>
      <c r="R1350" s="103"/>
      <c r="S1350" s="103"/>
      <c r="T1350" s="103"/>
    </row>
    <row r="1351" spans="1:20">
      <c r="A1351" s="103"/>
      <c r="B1351" s="103"/>
      <c r="C1351" s="103"/>
      <c r="D1351" s="103"/>
      <c r="E1351" s="103"/>
      <c r="F1351" s="103"/>
      <c r="G1351" s="103"/>
      <c r="H1351" s="103"/>
      <c r="I1351" s="103"/>
      <c r="J1351" s="103"/>
      <c r="K1351" s="103"/>
      <c r="L1351" s="103"/>
      <c r="M1351" s="103"/>
      <c r="N1351" s="103"/>
      <c r="O1351" s="103"/>
      <c r="P1351" s="103"/>
      <c r="Q1351" s="103"/>
      <c r="R1351" s="103"/>
      <c r="S1351" s="103"/>
      <c r="T1351" s="103"/>
    </row>
    <row r="1352" spans="1:20">
      <c r="A1352" s="103"/>
      <c r="B1352" s="103"/>
      <c r="C1352" s="103"/>
      <c r="D1352" s="103"/>
      <c r="E1352" s="103"/>
      <c r="F1352" s="103"/>
      <c r="G1352" s="103"/>
      <c r="H1352" s="103"/>
      <c r="I1352" s="103"/>
      <c r="J1352" s="103"/>
      <c r="K1352" s="103"/>
      <c r="L1352" s="103"/>
      <c r="M1352" s="103"/>
      <c r="N1352" s="103"/>
      <c r="O1352" s="103"/>
      <c r="P1352" s="103"/>
      <c r="Q1352" s="103"/>
      <c r="R1352" s="103"/>
      <c r="S1352" s="103"/>
      <c r="T1352" s="103"/>
    </row>
    <row r="1353" spans="1:20">
      <c r="A1353" s="103"/>
      <c r="B1353" s="103"/>
      <c r="C1353" s="103"/>
      <c r="D1353" s="103"/>
      <c r="E1353" s="103"/>
      <c r="F1353" s="103"/>
      <c r="G1353" s="103"/>
      <c r="H1353" s="103"/>
      <c r="I1353" s="103"/>
      <c r="J1353" s="103"/>
      <c r="K1353" s="103"/>
      <c r="L1353" s="103"/>
      <c r="M1353" s="103"/>
      <c r="N1353" s="103"/>
      <c r="O1353" s="103"/>
      <c r="P1353" s="103"/>
      <c r="Q1353" s="103"/>
      <c r="R1353" s="103"/>
      <c r="S1353" s="103"/>
      <c r="T1353" s="103"/>
    </row>
    <row r="1354" spans="1:20">
      <c r="A1354" s="103"/>
      <c r="B1354" s="103"/>
      <c r="C1354" s="103"/>
      <c r="D1354" s="103"/>
      <c r="E1354" s="103"/>
      <c r="F1354" s="103"/>
      <c r="G1354" s="103"/>
      <c r="H1354" s="103"/>
      <c r="I1354" s="103"/>
      <c r="J1354" s="103"/>
      <c r="K1354" s="103"/>
      <c r="L1354" s="103"/>
      <c r="M1354" s="103"/>
      <c r="N1354" s="103"/>
      <c r="O1354" s="103"/>
      <c r="P1354" s="103"/>
      <c r="Q1354" s="103"/>
      <c r="R1354" s="103"/>
      <c r="S1354" s="103"/>
      <c r="T1354" s="103"/>
    </row>
    <row r="1355" spans="1:20">
      <c r="A1355" s="103"/>
      <c r="B1355" s="103"/>
      <c r="C1355" s="103"/>
      <c r="D1355" s="103"/>
      <c r="E1355" s="103"/>
      <c r="F1355" s="103"/>
      <c r="G1355" s="103"/>
      <c r="H1355" s="103"/>
      <c r="I1355" s="103"/>
      <c r="J1355" s="103"/>
      <c r="K1355" s="103"/>
      <c r="L1355" s="103"/>
      <c r="M1355" s="103"/>
      <c r="N1355" s="103"/>
      <c r="O1355" s="103"/>
      <c r="P1355" s="103"/>
      <c r="Q1355" s="103"/>
      <c r="R1355" s="103"/>
      <c r="S1355" s="103"/>
      <c r="T1355" s="103"/>
    </row>
    <row r="1356" spans="1:20">
      <c r="A1356" s="103"/>
      <c r="B1356" s="103"/>
      <c r="C1356" s="103"/>
      <c r="D1356" s="103"/>
      <c r="E1356" s="103"/>
      <c r="F1356" s="103"/>
      <c r="G1356" s="103"/>
      <c r="H1356" s="103"/>
      <c r="I1356" s="103"/>
      <c r="J1356" s="103"/>
      <c r="K1356" s="103"/>
      <c r="L1356" s="103"/>
      <c r="M1356" s="103"/>
      <c r="N1356" s="103"/>
      <c r="O1356" s="103"/>
      <c r="P1356" s="103"/>
      <c r="Q1356" s="103"/>
      <c r="R1356" s="103"/>
      <c r="S1356" s="103"/>
      <c r="T1356" s="103"/>
    </row>
    <row r="1357" spans="1:20">
      <c r="A1357" s="103"/>
      <c r="B1357" s="103"/>
      <c r="C1357" s="103"/>
      <c r="D1357" s="103"/>
      <c r="E1357" s="103"/>
      <c r="F1357" s="103"/>
      <c r="G1357" s="103"/>
      <c r="H1357" s="103"/>
      <c r="I1357" s="103"/>
      <c r="J1357" s="103"/>
      <c r="K1357" s="103"/>
      <c r="L1357" s="103"/>
      <c r="M1357" s="103"/>
      <c r="N1357" s="103"/>
      <c r="O1357" s="103"/>
      <c r="P1357" s="103"/>
      <c r="Q1357" s="103"/>
      <c r="R1357" s="103"/>
      <c r="S1357" s="103"/>
      <c r="T1357" s="103"/>
    </row>
    <row r="1358" spans="1:20">
      <c r="A1358" s="103"/>
      <c r="B1358" s="103"/>
      <c r="C1358" s="103"/>
      <c r="D1358" s="103"/>
      <c r="E1358" s="103"/>
      <c r="F1358" s="103"/>
      <c r="G1358" s="103"/>
      <c r="H1358" s="103"/>
      <c r="I1358" s="103"/>
      <c r="J1358" s="103"/>
      <c r="K1358" s="103"/>
      <c r="L1358" s="103"/>
      <c r="M1358" s="103"/>
      <c r="N1358" s="103"/>
      <c r="O1358" s="103"/>
      <c r="P1358" s="103"/>
      <c r="Q1358" s="103"/>
      <c r="R1358" s="103"/>
      <c r="S1358" s="103"/>
      <c r="T1358" s="103"/>
    </row>
    <row r="1359" spans="1:20">
      <c r="A1359" s="103"/>
      <c r="B1359" s="103"/>
      <c r="C1359" s="103"/>
      <c r="D1359" s="103"/>
      <c r="E1359" s="103"/>
      <c r="F1359" s="103"/>
      <c r="G1359" s="103"/>
      <c r="H1359" s="103"/>
      <c r="I1359" s="103"/>
      <c r="J1359" s="103"/>
      <c r="K1359" s="103"/>
      <c r="L1359" s="103"/>
      <c r="M1359" s="103"/>
      <c r="N1359" s="103"/>
      <c r="O1359" s="103"/>
      <c r="P1359" s="103"/>
      <c r="Q1359" s="103"/>
      <c r="R1359" s="103"/>
      <c r="S1359" s="103"/>
      <c r="T1359" s="103"/>
    </row>
    <row r="1360" spans="1:20">
      <c r="A1360" s="103"/>
      <c r="B1360" s="103"/>
      <c r="C1360" s="103"/>
      <c r="D1360" s="103"/>
      <c r="E1360" s="103"/>
      <c r="F1360" s="103"/>
      <c r="G1360" s="103"/>
      <c r="H1360" s="103"/>
      <c r="I1360" s="103"/>
      <c r="J1360" s="103"/>
      <c r="K1360" s="103"/>
      <c r="L1360" s="103"/>
      <c r="M1360" s="103"/>
      <c r="N1360" s="103"/>
      <c r="O1360" s="103"/>
      <c r="P1360" s="103"/>
      <c r="Q1360" s="103"/>
      <c r="R1360" s="103"/>
      <c r="S1360" s="103"/>
      <c r="T1360" s="103"/>
    </row>
    <row r="1361" spans="1:20">
      <c r="A1361" s="103"/>
      <c r="B1361" s="103"/>
      <c r="C1361" s="103"/>
      <c r="D1361" s="103"/>
      <c r="E1361" s="103"/>
      <c r="F1361" s="103"/>
      <c r="G1361" s="103"/>
      <c r="H1361" s="103"/>
      <c r="I1361" s="103"/>
      <c r="J1361" s="103"/>
      <c r="K1361" s="103"/>
      <c r="L1361" s="103"/>
      <c r="M1361" s="103"/>
      <c r="N1361" s="103"/>
      <c r="O1361" s="103"/>
      <c r="P1361" s="103"/>
      <c r="Q1361" s="103"/>
      <c r="R1361" s="103"/>
      <c r="S1361" s="103"/>
      <c r="T1361" s="103"/>
    </row>
    <row r="1362" spans="1:20">
      <c r="A1362" s="103"/>
      <c r="B1362" s="103"/>
      <c r="C1362" s="103"/>
      <c r="D1362" s="103"/>
      <c r="E1362" s="103"/>
      <c r="F1362" s="103"/>
      <c r="G1362" s="103"/>
      <c r="H1362" s="103"/>
      <c r="I1362" s="103"/>
      <c r="J1362" s="103"/>
      <c r="K1362" s="103"/>
      <c r="L1362" s="103"/>
      <c r="M1362" s="103"/>
      <c r="N1362" s="103"/>
      <c r="O1362" s="103"/>
      <c r="P1362" s="103"/>
      <c r="Q1362" s="103"/>
      <c r="R1362" s="103"/>
      <c r="S1362" s="103"/>
      <c r="T1362" s="103"/>
    </row>
    <row r="1363" spans="1:20">
      <c r="A1363" s="103"/>
      <c r="B1363" s="103"/>
      <c r="C1363" s="103"/>
      <c r="D1363" s="103"/>
      <c r="E1363" s="103"/>
      <c r="F1363" s="103"/>
      <c r="G1363" s="103"/>
      <c r="H1363" s="103"/>
      <c r="I1363" s="103"/>
      <c r="J1363" s="103"/>
      <c r="K1363" s="103"/>
      <c r="L1363" s="103"/>
      <c r="M1363" s="103"/>
      <c r="N1363" s="103"/>
      <c r="O1363" s="103"/>
      <c r="P1363" s="103"/>
      <c r="Q1363" s="103"/>
      <c r="R1363" s="103"/>
      <c r="S1363" s="103"/>
      <c r="T1363" s="103"/>
    </row>
    <row r="1364" spans="1:20">
      <c r="A1364" s="103"/>
      <c r="B1364" s="103"/>
      <c r="C1364" s="103"/>
      <c r="D1364" s="103"/>
      <c r="E1364" s="103"/>
      <c r="F1364" s="103"/>
      <c r="G1364" s="103"/>
      <c r="H1364" s="103"/>
      <c r="I1364" s="103"/>
      <c r="J1364" s="103"/>
      <c r="K1364" s="103"/>
      <c r="L1364" s="103"/>
      <c r="M1364" s="103"/>
      <c r="N1364" s="103"/>
      <c r="O1364" s="103"/>
      <c r="P1364" s="103"/>
      <c r="Q1364" s="103"/>
      <c r="R1364" s="103"/>
      <c r="S1364" s="103"/>
      <c r="T1364" s="103"/>
    </row>
    <row r="1365" spans="1:20">
      <c r="A1365" s="103"/>
      <c r="B1365" s="103"/>
      <c r="C1365" s="103"/>
      <c r="D1365" s="103"/>
      <c r="E1365" s="103"/>
      <c r="F1365" s="103"/>
      <c r="G1365" s="103"/>
      <c r="H1365" s="103"/>
      <c r="I1365" s="103"/>
      <c r="J1365" s="103"/>
      <c r="K1365" s="103"/>
      <c r="L1365" s="103"/>
      <c r="M1365" s="103"/>
      <c r="N1365" s="103"/>
      <c r="O1365" s="103"/>
      <c r="P1365" s="103"/>
      <c r="Q1365" s="103"/>
      <c r="R1365" s="103"/>
      <c r="S1365" s="103"/>
      <c r="T1365" s="103"/>
    </row>
    <row r="1366" spans="1:20">
      <c r="A1366" s="103"/>
      <c r="B1366" s="103"/>
      <c r="C1366" s="103"/>
      <c r="D1366" s="103"/>
      <c r="E1366" s="103"/>
      <c r="F1366" s="103"/>
      <c r="G1366" s="103"/>
      <c r="H1366" s="103"/>
      <c r="I1366" s="103"/>
      <c r="J1366" s="103"/>
      <c r="K1366" s="103"/>
      <c r="L1366" s="103"/>
      <c r="M1366" s="103"/>
      <c r="N1366" s="103"/>
      <c r="O1366" s="103"/>
      <c r="P1366" s="103"/>
      <c r="Q1366" s="103"/>
      <c r="R1366" s="103"/>
      <c r="S1366" s="103"/>
      <c r="T1366" s="103"/>
    </row>
    <row r="1367" spans="1:20">
      <c r="A1367" s="103"/>
      <c r="B1367" s="103"/>
      <c r="C1367" s="103"/>
      <c r="D1367" s="103"/>
      <c r="E1367" s="103"/>
      <c r="F1367" s="103"/>
      <c r="G1367" s="103"/>
      <c r="H1367" s="103"/>
      <c r="I1367" s="103"/>
      <c r="J1367" s="103"/>
      <c r="K1367" s="103"/>
      <c r="L1367" s="103"/>
      <c r="M1367" s="103"/>
      <c r="N1367" s="103"/>
      <c r="O1367" s="103"/>
      <c r="P1367" s="103"/>
      <c r="Q1367" s="103"/>
      <c r="R1367" s="103"/>
      <c r="S1367" s="103"/>
      <c r="T1367" s="103"/>
    </row>
    <row r="1368" spans="1:20">
      <c r="A1368" s="103"/>
      <c r="B1368" s="103"/>
      <c r="C1368" s="103"/>
      <c r="D1368" s="103"/>
      <c r="E1368" s="103"/>
      <c r="F1368" s="103"/>
      <c r="G1368" s="103"/>
      <c r="H1368" s="103"/>
      <c r="I1368" s="103"/>
      <c r="J1368" s="103"/>
      <c r="K1368" s="103"/>
      <c r="L1368" s="103"/>
      <c r="M1368" s="103"/>
      <c r="N1368" s="103"/>
      <c r="O1368" s="103"/>
      <c r="P1368" s="103"/>
      <c r="Q1368" s="103"/>
      <c r="R1368" s="103"/>
      <c r="S1368" s="103"/>
      <c r="T1368" s="103"/>
    </row>
    <row r="1369" spans="1:20">
      <c r="A1369" s="103"/>
      <c r="B1369" s="103"/>
      <c r="C1369" s="103"/>
      <c r="D1369" s="103"/>
      <c r="E1369" s="103"/>
      <c r="F1369" s="103"/>
      <c r="G1369" s="103"/>
      <c r="H1369" s="103"/>
      <c r="I1369" s="103"/>
      <c r="J1369" s="103"/>
      <c r="K1369" s="103"/>
      <c r="L1369" s="103"/>
      <c r="M1369" s="103"/>
      <c r="N1369" s="103"/>
      <c r="O1369" s="103"/>
      <c r="P1369" s="103"/>
      <c r="Q1369" s="103"/>
      <c r="R1369" s="103"/>
      <c r="S1369" s="103"/>
      <c r="T1369" s="103"/>
    </row>
    <row r="1370" spans="1:20">
      <c r="A1370" s="103"/>
      <c r="B1370" s="103"/>
      <c r="C1370" s="103"/>
      <c r="D1370" s="103"/>
      <c r="E1370" s="103"/>
      <c r="F1370" s="103"/>
      <c r="G1370" s="103"/>
      <c r="H1370" s="103"/>
      <c r="I1370" s="103"/>
      <c r="J1370" s="103"/>
      <c r="K1370" s="103"/>
      <c r="L1370" s="103"/>
      <c r="M1370" s="103"/>
      <c r="N1370" s="103"/>
      <c r="O1370" s="103"/>
      <c r="P1370" s="103"/>
      <c r="Q1370" s="103"/>
      <c r="R1370" s="103"/>
      <c r="S1370" s="103"/>
      <c r="T1370" s="103"/>
    </row>
    <row r="1371" spans="1:20">
      <c r="A1371" s="103"/>
      <c r="B1371" s="103"/>
      <c r="C1371" s="103"/>
      <c r="D1371" s="103"/>
      <c r="E1371" s="103"/>
      <c r="F1371" s="103"/>
      <c r="G1371" s="103"/>
      <c r="H1371" s="103"/>
      <c r="I1371" s="103"/>
      <c r="J1371" s="103"/>
      <c r="K1371" s="103"/>
      <c r="L1371" s="103"/>
      <c r="M1371" s="103"/>
      <c r="N1371" s="103"/>
      <c r="O1371" s="103"/>
      <c r="P1371" s="103"/>
      <c r="Q1371" s="103"/>
      <c r="R1371" s="103"/>
      <c r="S1371" s="103"/>
      <c r="T1371" s="103"/>
    </row>
    <row r="1372" spans="1:20">
      <c r="A1372" s="103"/>
      <c r="B1372" s="103"/>
      <c r="C1372" s="103"/>
      <c r="D1372" s="103"/>
      <c r="E1372" s="103"/>
      <c r="F1372" s="103"/>
      <c r="G1372" s="103"/>
      <c r="H1372" s="103"/>
      <c r="I1372" s="103"/>
      <c r="J1372" s="103"/>
      <c r="K1372" s="103"/>
      <c r="L1372" s="103"/>
      <c r="M1372" s="103"/>
      <c r="N1372" s="103"/>
      <c r="O1372" s="103"/>
      <c r="P1372" s="103"/>
      <c r="Q1372" s="103"/>
      <c r="R1372" s="103"/>
      <c r="S1372" s="103"/>
      <c r="T1372" s="103"/>
    </row>
    <row r="1373" spans="1:20">
      <c r="A1373" s="103"/>
      <c r="B1373" s="103"/>
      <c r="C1373" s="103"/>
      <c r="D1373" s="103"/>
      <c r="E1373" s="103"/>
      <c r="F1373" s="103"/>
      <c r="G1373" s="103"/>
      <c r="H1373" s="103"/>
      <c r="I1373" s="103"/>
      <c r="J1373" s="103"/>
      <c r="K1373" s="103"/>
      <c r="L1373" s="103"/>
      <c r="M1373" s="103"/>
      <c r="N1373" s="103"/>
      <c r="O1373" s="103"/>
      <c r="P1373" s="103"/>
      <c r="Q1373" s="103"/>
      <c r="R1373" s="103"/>
      <c r="S1373" s="103"/>
      <c r="T1373" s="103"/>
    </row>
    <row r="1374" spans="1:20">
      <c r="A1374" s="103"/>
      <c r="B1374" s="103"/>
      <c r="C1374" s="103"/>
      <c r="D1374" s="103"/>
      <c r="E1374" s="103"/>
      <c r="F1374" s="103"/>
      <c r="G1374" s="103"/>
      <c r="H1374" s="103"/>
      <c r="I1374" s="103"/>
      <c r="J1374" s="103"/>
      <c r="K1374" s="103"/>
      <c r="L1374" s="103"/>
      <c r="M1374" s="103"/>
      <c r="N1374" s="103"/>
      <c r="O1374" s="103"/>
      <c r="P1374" s="103"/>
      <c r="Q1374" s="103"/>
      <c r="R1374" s="103"/>
      <c r="S1374" s="103"/>
      <c r="T1374" s="103"/>
    </row>
    <row r="1375" spans="1:20">
      <c r="A1375" s="103"/>
      <c r="B1375" s="103"/>
      <c r="C1375" s="103"/>
      <c r="D1375" s="103"/>
      <c r="E1375" s="103"/>
      <c r="F1375" s="103"/>
      <c r="G1375" s="103"/>
      <c r="H1375" s="103"/>
      <c r="I1375" s="103"/>
      <c r="J1375" s="103"/>
      <c r="K1375" s="103"/>
      <c r="L1375" s="103"/>
      <c r="M1375" s="103"/>
      <c r="N1375" s="103"/>
      <c r="O1375" s="103"/>
      <c r="P1375" s="103"/>
      <c r="Q1375" s="103"/>
      <c r="R1375" s="103"/>
      <c r="S1375" s="103"/>
      <c r="T1375" s="103"/>
    </row>
    <row r="1376" spans="1:20">
      <c r="A1376" s="103"/>
      <c r="B1376" s="103"/>
      <c r="C1376" s="103"/>
      <c r="D1376" s="103"/>
      <c r="E1376" s="103"/>
      <c r="F1376" s="103"/>
      <c r="G1376" s="103"/>
      <c r="H1376" s="103"/>
      <c r="I1376" s="103"/>
      <c r="J1376" s="103"/>
      <c r="K1376" s="103"/>
      <c r="L1376" s="103"/>
      <c r="M1376" s="103"/>
      <c r="N1376" s="103"/>
      <c r="O1376" s="103"/>
      <c r="P1376" s="103"/>
      <c r="Q1376" s="103"/>
      <c r="R1376" s="103"/>
      <c r="S1376" s="103"/>
      <c r="T1376" s="103"/>
    </row>
    <row r="1377" spans="1:20">
      <c r="A1377" s="103"/>
      <c r="B1377" s="103"/>
      <c r="C1377" s="103"/>
      <c r="D1377" s="103"/>
      <c r="E1377" s="103"/>
      <c r="F1377" s="103"/>
      <c r="G1377" s="103"/>
      <c r="H1377" s="103"/>
      <c r="I1377" s="103"/>
      <c r="J1377" s="103"/>
      <c r="K1377" s="103"/>
      <c r="L1377" s="103"/>
      <c r="M1377" s="103"/>
      <c r="N1377" s="103"/>
      <c r="O1377" s="103"/>
      <c r="P1377" s="103"/>
      <c r="Q1377" s="103"/>
      <c r="R1377" s="103"/>
      <c r="S1377" s="103"/>
      <c r="T1377" s="103"/>
    </row>
    <row r="1378" spans="1:20">
      <c r="A1378" s="103"/>
      <c r="B1378" s="103"/>
      <c r="C1378" s="103"/>
      <c r="D1378" s="103"/>
      <c r="E1378" s="103"/>
      <c r="F1378" s="103"/>
      <c r="G1378" s="103"/>
      <c r="H1378" s="103"/>
      <c r="I1378" s="103"/>
      <c r="J1378" s="103"/>
      <c r="K1378" s="103"/>
      <c r="L1378" s="103"/>
      <c r="M1378" s="103"/>
      <c r="N1378" s="103"/>
      <c r="O1378" s="103"/>
      <c r="P1378" s="103"/>
      <c r="Q1378" s="103"/>
      <c r="R1378" s="103"/>
      <c r="S1378" s="103"/>
      <c r="T1378" s="103"/>
    </row>
    <row r="1379" spans="1:20">
      <c r="A1379" s="103"/>
      <c r="B1379" s="103"/>
      <c r="C1379" s="103"/>
      <c r="D1379" s="103"/>
      <c r="E1379" s="103"/>
      <c r="F1379" s="103"/>
      <c r="G1379" s="103"/>
      <c r="H1379" s="103"/>
      <c r="I1379" s="103"/>
      <c r="J1379" s="103"/>
      <c r="K1379" s="103"/>
      <c r="L1379" s="103"/>
      <c r="M1379" s="103"/>
      <c r="N1379" s="103"/>
      <c r="O1379" s="103"/>
      <c r="P1379" s="103"/>
      <c r="Q1379" s="103"/>
      <c r="R1379" s="103"/>
      <c r="S1379" s="103"/>
      <c r="T1379" s="103"/>
    </row>
    <row r="1380" spans="1:20">
      <c r="A1380" s="103"/>
      <c r="B1380" s="103"/>
      <c r="C1380" s="103"/>
      <c r="D1380" s="103"/>
      <c r="E1380" s="103"/>
      <c r="F1380" s="103"/>
      <c r="G1380" s="103"/>
      <c r="H1380" s="103"/>
      <c r="I1380" s="103"/>
      <c r="J1380" s="103"/>
      <c r="K1380" s="103"/>
      <c r="L1380" s="103"/>
      <c r="M1380" s="103"/>
      <c r="N1380" s="103"/>
      <c r="O1380" s="103"/>
      <c r="P1380" s="103"/>
      <c r="Q1380" s="103"/>
      <c r="R1380" s="103"/>
      <c r="S1380" s="103"/>
      <c r="T1380" s="103"/>
    </row>
    <row r="1381" spans="1:20">
      <c r="A1381" s="103"/>
      <c r="B1381" s="103"/>
      <c r="C1381" s="103"/>
      <c r="D1381" s="103"/>
      <c r="E1381" s="103"/>
      <c r="F1381" s="103"/>
      <c r="G1381" s="103"/>
      <c r="H1381" s="103"/>
      <c r="I1381" s="103"/>
      <c r="J1381" s="103"/>
      <c r="K1381" s="103"/>
      <c r="L1381" s="103"/>
      <c r="M1381" s="103"/>
      <c r="N1381" s="103"/>
      <c r="O1381" s="103"/>
      <c r="P1381" s="103"/>
      <c r="Q1381" s="103"/>
      <c r="R1381" s="103"/>
      <c r="S1381" s="103"/>
      <c r="T1381" s="103"/>
    </row>
    <row r="1382" spans="1:20">
      <c r="A1382" s="103"/>
      <c r="B1382" s="103"/>
      <c r="C1382" s="103"/>
      <c r="D1382" s="103"/>
      <c r="E1382" s="103"/>
      <c r="F1382" s="103"/>
      <c r="G1382" s="103"/>
      <c r="H1382" s="103"/>
      <c r="I1382" s="103"/>
      <c r="J1382" s="103"/>
      <c r="K1382" s="103"/>
      <c r="L1382" s="103"/>
      <c r="M1382" s="103"/>
      <c r="N1382" s="103"/>
      <c r="O1382" s="103"/>
      <c r="P1382" s="103"/>
      <c r="Q1382" s="103"/>
      <c r="R1382" s="103"/>
      <c r="S1382" s="103"/>
      <c r="T1382" s="103"/>
    </row>
    <row r="1383" spans="1:20">
      <c r="A1383" s="103"/>
      <c r="B1383" s="103"/>
      <c r="C1383" s="103"/>
      <c r="D1383" s="103"/>
      <c r="E1383" s="103"/>
      <c r="F1383" s="103"/>
      <c r="G1383" s="103"/>
      <c r="H1383" s="103"/>
      <c r="I1383" s="103"/>
      <c r="J1383" s="103"/>
      <c r="K1383" s="103"/>
      <c r="L1383" s="103"/>
      <c r="M1383" s="103"/>
      <c r="N1383" s="103"/>
      <c r="O1383" s="103"/>
      <c r="P1383" s="103"/>
      <c r="Q1383" s="103"/>
      <c r="R1383" s="103"/>
      <c r="S1383" s="103"/>
      <c r="T1383" s="103"/>
    </row>
    <row r="1384" spans="1:20">
      <c r="A1384" s="103"/>
      <c r="B1384" s="103"/>
      <c r="C1384" s="103"/>
      <c r="D1384" s="103"/>
      <c r="E1384" s="103"/>
      <c r="F1384" s="103"/>
      <c r="G1384" s="103"/>
      <c r="H1384" s="103"/>
      <c r="I1384" s="103"/>
      <c r="J1384" s="103"/>
      <c r="K1384" s="103"/>
      <c r="L1384" s="103"/>
      <c r="M1384" s="103"/>
      <c r="N1384" s="103"/>
      <c r="O1384" s="103"/>
      <c r="P1384" s="103"/>
      <c r="Q1384" s="103"/>
      <c r="R1384" s="103"/>
      <c r="S1384" s="103"/>
      <c r="T1384" s="103"/>
    </row>
    <row r="1385" spans="1:20">
      <c r="A1385" s="103"/>
      <c r="B1385" s="103"/>
      <c r="C1385" s="103"/>
      <c r="D1385" s="103"/>
      <c r="E1385" s="103"/>
      <c r="F1385" s="103"/>
      <c r="G1385" s="103"/>
      <c r="H1385" s="103"/>
      <c r="I1385" s="103"/>
      <c r="J1385" s="103"/>
      <c r="K1385" s="103"/>
      <c r="L1385" s="103"/>
      <c r="M1385" s="103"/>
      <c r="N1385" s="103"/>
      <c r="O1385" s="103"/>
      <c r="P1385" s="103"/>
      <c r="Q1385" s="103"/>
      <c r="R1385" s="103"/>
      <c r="S1385" s="103"/>
      <c r="T1385" s="103"/>
    </row>
    <row r="1386" spans="1:20">
      <c r="A1386" s="103"/>
      <c r="B1386" s="103"/>
      <c r="C1386" s="103"/>
      <c r="D1386" s="103"/>
      <c r="E1386" s="103"/>
      <c r="F1386" s="103"/>
      <c r="G1386" s="103"/>
      <c r="H1386" s="103"/>
      <c r="I1386" s="103"/>
      <c r="J1386" s="103"/>
      <c r="K1386" s="103"/>
      <c r="L1386" s="103"/>
      <c r="M1386" s="103"/>
      <c r="N1386" s="103"/>
      <c r="O1386" s="103"/>
      <c r="P1386" s="103"/>
      <c r="Q1386" s="103"/>
      <c r="R1386" s="103"/>
      <c r="S1386" s="103"/>
      <c r="T1386" s="103"/>
    </row>
    <row r="1387" spans="1:20">
      <c r="A1387" s="103"/>
      <c r="B1387" s="103"/>
      <c r="C1387" s="103"/>
      <c r="D1387" s="103"/>
      <c r="E1387" s="103"/>
      <c r="F1387" s="103"/>
      <c r="G1387" s="103"/>
      <c r="H1387" s="103"/>
      <c r="I1387" s="103"/>
      <c r="J1387" s="103"/>
      <c r="K1387" s="103"/>
      <c r="L1387" s="103"/>
      <c r="M1387" s="103"/>
      <c r="N1387" s="103"/>
      <c r="O1387" s="103"/>
      <c r="P1387" s="103"/>
      <c r="Q1387" s="103"/>
      <c r="R1387" s="103"/>
      <c r="S1387" s="103"/>
      <c r="T1387" s="103"/>
    </row>
    <row r="1388" spans="1:20">
      <c r="A1388" s="103"/>
      <c r="B1388" s="103"/>
      <c r="C1388" s="103"/>
      <c r="D1388" s="103"/>
      <c r="E1388" s="103"/>
      <c r="F1388" s="103"/>
      <c r="G1388" s="103"/>
      <c r="H1388" s="103"/>
      <c r="I1388" s="103"/>
      <c r="J1388" s="103"/>
      <c r="K1388" s="103"/>
      <c r="L1388" s="103"/>
      <c r="M1388" s="103"/>
      <c r="N1388" s="103"/>
      <c r="O1388" s="103"/>
      <c r="P1388" s="103"/>
      <c r="Q1388" s="103"/>
      <c r="R1388" s="103"/>
      <c r="S1388" s="103"/>
      <c r="T1388" s="103"/>
    </row>
    <row r="1389" spans="1:20">
      <c r="A1389" s="103"/>
      <c r="B1389" s="103"/>
      <c r="C1389" s="103"/>
      <c r="D1389" s="103"/>
      <c r="E1389" s="103"/>
      <c r="F1389" s="103"/>
      <c r="G1389" s="103"/>
      <c r="H1389" s="103"/>
      <c r="I1389" s="103"/>
      <c r="J1389" s="103"/>
      <c r="K1389" s="103"/>
      <c r="L1389" s="103"/>
      <c r="M1389" s="103"/>
      <c r="N1389" s="103"/>
      <c r="O1389" s="103"/>
      <c r="P1389" s="103"/>
      <c r="Q1389" s="103"/>
      <c r="R1389" s="103"/>
      <c r="S1389" s="103"/>
      <c r="T1389" s="103"/>
    </row>
    <row r="1390" spans="1:20">
      <c r="A1390" s="103"/>
      <c r="B1390" s="103"/>
      <c r="C1390" s="103"/>
      <c r="D1390" s="103"/>
      <c r="E1390" s="103"/>
      <c r="F1390" s="103"/>
      <c r="G1390" s="103"/>
      <c r="H1390" s="103"/>
      <c r="I1390" s="103"/>
      <c r="J1390" s="103"/>
      <c r="K1390" s="103"/>
      <c r="L1390" s="103"/>
      <c r="M1390" s="103"/>
      <c r="N1390" s="103"/>
      <c r="O1390" s="103"/>
      <c r="P1390" s="103"/>
      <c r="Q1390" s="103"/>
      <c r="R1390" s="103"/>
      <c r="S1390" s="103"/>
      <c r="T1390" s="103"/>
    </row>
    <row r="1391" spans="1:20">
      <c r="A1391" s="103"/>
      <c r="B1391" s="103"/>
      <c r="C1391" s="103"/>
      <c r="D1391" s="103"/>
      <c r="E1391" s="103"/>
      <c r="F1391" s="103"/>
      <c r="G1391" s="103"/>
      <c r="H1391" s="103"/>
      <c r="I1391" s="103"/>
      <c r="J1391" s="103"/>
      <c r="K1391" s="103"/>
      <c r="L1391" s="103"/>
      <c r="M1391" s="103"/>
      <c r="N1391" s="103"/>
      <c r="O1391" s="103"/>
      <c r="P1391" s="103"/>
      <c r="Q1391" s="103"/>
      <c r="R1391" s="103"/>
      <c r="S1391" s="103"/>
      <c r="T1391" s="103"/>
    </row>
    <row r="1392" spans="1:20">
      <c r="A1392" s="103"/>
      <c r="B1392" s="103"/>
      <c r="C1392" s="103"/>
      <c r="D1392" s="103"/>
      <c r="E1392" s="103"/>
      <c r="F1392" s="103"/>
      <c r="G1392" s="103"/>
      <c r="H1392" s="103"/>
      <c r="I1392" s="103"/>
      <c r="J1392" s="103"/>
      <c r="K1392" s="103"/>
      <c r="L1392" s="103"/>
      <c r="M1392" s="103"/>
      <c r="N1392" s="103"/>
      <c r="O1392" s="103"/>
      <c r="P1392" s="103"/>
      <c r="Q1392" s="103"/>
      <c r="R1392" s="103"/>
      <c r="S1392" s="103"/>
      <c r="T1392" s="103"/>
    </row>
    <row r="1393" spans="1:20">
      <c r="A1393" s="103"/>
      <c r="B1393" s="103"/>
      <c r="C1393" s="103"/>
      <c r="D1393" s="103"/>
      <c r="E1393" s="103"/>
      <c r="F1393" s="103"/>
      <c r="G1393" s="103"/>
      <c r="H1393" s="103"/>
      <c r="I1393" s="103"/>
      <c r="J1393" s="103"/>
      <c r="K1393" s="103"/>
      <c r="L1393" s="103"/>
      <c r="M1393" s="103"/>
      <c r="N1393" s="103"/>
      <c r="O1393" s="103"/>
      <c r="P1393" s="103"/>
      <c r="Q1393" s="103"/>
      <c r="R1393" s="103"/>
      <c r="S1393" s="103"/>
      <c r="T1393" s="103"/>
    </row>
    <row r="1394" spans="1:20">
      <c r="A1394" s="103"/>
      <c r="B1394" s="103"/>
      <c r="C1394" s="103"/>
      <c r="D1394" s="103"/>
      <c r="E1394" s="103"/>
      <c r="F1394" s="103"/>
      <c r="G1394" s="103"/>
      <c r="H1394" s="103"/>
      <c r="I1394" s="103"/>
      <c r="J1394" s="103"/>
      <c r="K1394" s="103"/>
      <c r="L1394" s="103"/>
      <c r="M1394" s="103"/>
      <c r="N1394" s="103"/>
      <c r="O1394" s="103"/>
      <c r="P1394" s="103"/>
      <c r="Q1394" s="103"/>
      <c r="R1394" s="103"/>
      <c r="S1394" s="103"/>
      <c r="T1394" s="103"/>
    </row>
    <row r="1395" spans="1:20">
      <c r="A1395" s="103"/>
      <c r="B1395" s="103"/>
      <c r="C1395" s="103"/>
      <c r="D1395" s="103"/>
      <c r="E1395" s="103"/>
      <c r="F1395" s="103"/>
      <c r="G1395" s="103"/>
      <c r="H1395" s="103"/>
      <c r="I1395" s="103"/>
      <c r="J1395" s="103"/>
      <c r="K1395" s="103"/>
      <c r="L1395" s="103"/>
      <c r="M1395" s="103"/>
      <c r="N1395" s="103"/>
      <c r="O1395" s="103"/>
      <c r="P1395" s="103"/>
      <c r="Q1395" s="103"/>
      <c r="R1395" s="103"/>
      <c r="S1395" s="103"/>
      <c r="T1395" s="103"/>
    </row>
    <row r="1396" spans="1:20">
      <c r="A1396" s="103"/>
      <c r="B1396" s="103"/>
      <c r="C1396" s="103"/>
      <c r="D1396" s="103"/>
      <c r="E1396" s="103"/>
      <c r="F1396" s="103"/>
      <c r="G1396" s="103"/>
      <c r="H1396" s="103"/>
      <c r="I1396" s="103"/>
      <c r="J1396" s="103"/>
      <c r="K1396" s="103"/>
      <c r="L1396" s="103"/>
      <c r="M1396" s="103"/>
      <c r="N1396" s="103"/>
      <c r="O1396" s="103"/>
      <c r="P1396" s="103"/>
      <c r="Q1396" s="103"/>
      <c r="R1396" s="103"/>
      <c r="S1396" s="103"/>
      <c r="T1396" s="103"/>
    </row>
    <row r="1397" spans="1:20">
      <c r="A1397" s="103"/>
      <c r="B1397" s="103"/>
      <c r="C1397" s="103"/>
      <c r="D1397" s="103"/>
      <c r="E1397" s="103"/>
      <c r="F1397" s="103"/>
      <c r="G1397" s="103"/>
      <c r="H1397" s="103"/>
      <c r="I1397" s="103"/>
      <c r="J1397" s="103"/>
      <c r="K1397" s="103"/>
      <c r="L1397" s="103"/>
      <c r="M1397" s="103"/>
      <c r="N1397" s="103"/>
      <c r="O1397" s="103"/>
      <c r="P1397" s="103"/>
      <c r="Q1397" s="103"/>
      <c r="R1397" s="103"/>
      <c r="S1397" s="103"/>
      <c r="T1397" s="103"/>
    </row>
    <row r="1398" spans="1:20">
      <c r="A1398" s="103"/>
      <c r="B1398" s="103"/>
      <c r="C1398" s="103"/>
      <c r="D1398" s="103"/>
      <c r="E1398" s="103"/>
      <c r="F1398" s="103"/>
      <c r="G1398" s="103"/>
      <c r="H1398" s="103"/>
      <c r="I1398" s="103"/>
      <c r="J1398" s="103"/>
      <c r="K1398" s="103"/>
      <c r="L1398" s="103"/>
      <c r="M1398" s="103"/>
      <c r="N1398" s="103"/>
      <c r="O1398" s="103"/>
      <c r="P1398" s="103"/>
      <c r="Q1398" s="103"/>
      <c r="R1398" s="103"/>
      <c r="S1398" s="103"/>
      <c r="T1398" s="103"/>
    </row>
    <row r="1399" spans="1:20">
      <c r="A1399" s="103"/>
      <c r="B1399" s="103"/>
      <c r="C1399" s="103"/>
      <c r="D1399" s="103"/>
      <c r="E1399" s="103"/>
      <c r="F1399" s="103"/>
      <c r="G1399" s="103"/>
      <c r="H1399" s="103"/>
      <c r="I1399" s="103"/>
      <c r="J1399" s="103"/>
      <c r="K1399" s="103"/>
      <c r="L1399" s="103"/>
      <c r="M1399" s="103"/>
      <c r="N1399" s="103"/>
      <c r="O1399" s="103"/>
      <c r="P1399" s="103"/>
      <c r="Q1399" s="103"/>
      <c r="R1399" s="103"/>
      <c r="S1399" s="103"/>
      <c r="T1399" s="103"/>
    </row>
    <row r="1400" spans="1:20">
      <c r="A1400" s="103"/>
      <c r="B1400" s="103"/>
      <c r="C1400" s="103"/>
      <c r="D1400" s="103"/>
      <c r="E1400" s="103"/>
      <c r="F1400" s="103"/>
      <c r="G1400" s="103"/>
      <c r="H1400" s="103"/>
      <c r="I1400" s="103"/>
      <c r="J1400" s="103"/>
      <c r="K1400" s="103"/>
      <c r="L1400" s="103"/>
      <c r="M1400" s="103"/>
      <c r="N1400" s="103"/>
      <c r="O1400" s="103"/>
      <c r="P1400" s="103"/>
      <c r="Q1400" s="103"/>
      <c r="R1400" s="103"/>
      <c r="S1400" s="103"/>
      <c r="T1400" s="103"/>
    </row>
    <row r="1401" spans="1:20">
      <c r="A1401" s="103"/>
      <c r="B1401" s="103"/>
      <c r="C1401" s="103"/>
      <c r="D1401" s="103"/>
      <c r="E1401" s="103"/>
      <c r="F1401" s="103"/>
      <c r="G1401" s="103"/>
      <c r="H1401" s="103"/>
      <c r="I1401" s="103"/>
      <c r="J1401" s="103"/>
      <c r="K1401" s="103"/>
      <c r="L1401" s="103"/>
      <c r="M1401" s="103"/>
      <c r="N1401" s="103"/>
      <c r="O1401" s="103"/>
      <c r="P1401" s="103"/>
      <c r="Q1401" s="103"/>
      <c r="R1401" s="103"/>
      <c r="S1401" s="103"/>
      <c r="T1401" s="103"/>
    </row>
    <row r="1402" spans="1:20">
      <c r="A1402" s="103"/>
      <c r="B1402" s="103"/>
      <c r="C1402" s="103"/>
      <c r="D1402" s="103"/>
      <c r="E1402" s="103"/>
      <c r="F1402" s="103"/>
      <c r="G1402" s="103"/>
      <c r="H1402" s="103"/>
      <c r="I1402" s="103"/>
      <c r="J1402" s="103"/>
      <c r="K1402" s="103"/>
      <c r="L1402" s="103"/>
      <c r="M1402" s="103"/>
      <c r="N1402" s="103"/>
      <c r="O1402" s="103"/>
      <c r="P1402" s="103"/>
      <c r="Q1402" s="103"/>
      <c r="R1402" s="103"/>
      <c r="S1402" s="103"/>
      <c r="T1402" s="103"/>
    </row>
    <row r="1403" spans="1:20">
      <c r="A1403" s="103"/>
      <c r="B1403" s="103"/>
      <c r="C1403" s="103"/>
      <c r="D1403" s="103"/>
      <c r="E1403" s="103"/>
      <c r="F1403" s="103"/>
      <c r="G1403" s="103"/>
      <c r="H1403" s="103"/>
      <c r="I1403" s="103"/>
      <c r="J1403" s="103"/>
      <c r="K1403" s="103"/>
      <c r="L1403" s="103"/>
      <c r="M1403" s="103"/>
      <c r="N1403" s="103"/>
      <c r="O1403" s="103"/>
      <c r="P1403" s="103"/>
      <c r="Q1403" s="103"/>
      <c r="R1403" s="103"/>
      <c r="S1403" s="103"/>
      <c r="T1403" s="103"/>
    </row>
    <row r="1404" spans="1:20">
      <c r="A1404" s="103"/>
      <c r="B1404" s="103"/>
      <c r="C1404" s="103"/>
      <c r="D1404" s="103"/>
      <c r="E1404" s="103"/>
      <c r="F1404" s="103"/>
      <c r="G1404" s="103"/>
      <c r="H1404" s="103"/>
      <c r="I1404" s="103"/>
      <c r="J1404" s="103"/>
      <c r="K1404" s="103"/>
      <c r="L1404" s="103"/>
      <c r="M1404" s="103"/>
      <c r="N1404" s="103"/>
      <c r="O1404" s="103"/>
      <c r="P1404" s="103"/>
      <c r="Q1404" s="103"/>
      <c r="R1404" s="103"/>
      <c r="S1404" s="103"/>
      <c r="T1404" s="103"/>
    </row>
    <row r="1405" spans="1:20">
      <c r="A1405" s="103"/>
      <c r="B1405" s="103"/>
      <c r="C1405" s="103"/>
      <c r="D1405" s="103"/>
      <c r="E1405" s="103"/>
      <c r="F1405" s="103"/>
      <c r="G1405" s="103"/>
      <c r="H1405" s="103"/>
      <c r="I1405" s="103"/>
      <c r="J1405" s="103"/>
      <c r="K1405" s="103"/>
      <c r="L1405" s="103"/>
      <c r="M1405" s="103"/>
      <c r="N1405" s="103"/>
      <c r="O1405" s="103"/>
      <c r="P1405" s="103"/>
      <c r="Q1405" s="103"/>
      <c r="R1405" s="103"/>
      <c r="S1405" s="103"/>
      <c r="T1405" s="103"/>
    </row>
    <row r="1406" spans="1:20">
      <c r="A1406" s="103"/>
      <c r="B1406" s="103"/>
      <c r="C1406" s="103"/>
      <c r="D1406" s="103"/>
      <c r="E1406" s="103"/>
      <c r="F1406" s="103"/>
      <c r="G1406" s="103"/>
      <c r="H1406" s="103"/>
      <c r="I1406" s="103"/>
      <c r="J1406" s="103"/>
      <c r="K1406" s="103"/>
      <c r="L1406" s="103"/>
      <c r="M1406" s="103"/>
      <c r="N1406" s="103"/>
      <c r="O1406" s="103"/>
      <c r="P1406" s="103"/>
      <c r="Q1406" s="103"/>
      <c r="R1406" s="103"/>
      <c r="S1406" s="103"/>
      <c r="T1406" s="103"/>
    </row>
    <row r="1407" spans="1:20">
      <c r="A1407" s="103"/>
      <c r="B1407" s="103"/>
      <c r="C1407" s="103"/>
      <c r="D1407" s="103"/>
      <c r="E1407" s="103"/>
      <c r="F1407" s="103"/>
      <c r="G1407" s="103"/>
      <c r="H1407" s="103"/>
      <c r="I1407" s="103"/>
      <c r="J1407" s="103"/>
      <c r="K1407" s="103"/>
      <c r="L1407" s="103"/>
      <c r="M1407" s="103"/>
      <c r="N1407" s="103"/>
      <c r="O1407" s="103"/>
      <c r="P1407" s="103"/>
      <c r="Q1407" s="103"/>
      <c r="R1407" s="103"/>
      <c r="S1407" s="103"/>
      <c r="T1407" s="103"/>
    </row>
    <row r="1408" spans="1:20">
      <c r="A1408" s="103"/>
      <c r="B1408" s="103"/>
      <c r="C1408" s="103"/>
      <c r="D1408" s="103"/>
      <c r="E1408" s="103"/>
      <c r="F1408" s="103"/>
      <c r="G1408" s="103"/>
      <c r="H1408" s="103"/>
      <c r="I1408" s="103"/>
      <c r="J1408" s="103"/>
      <c r="K1408" s="103"/>
      <c r="L1408" s="103"/>
      <c r="M1408" s="103"/>
      <c r="N1408" s="103"/>
      <c r="O1408" s="103"/>
      <c r="P1408" s="103"/>
      <c r="Q1408" s="103"/>
      <c r="R1408" s="103"/>
      <c r="S1408" s="103"/>
      <c r="T1408" s="103"/>
    </row>
    <row r="1409" spans="1:20">
      <c r="A1409" s="103"/>
      <c r="B1409" s="103"/>
      <c r="C1409" s="103"/>
      <c r="D1409" s="103"/>
      <c r="E1409" s="103"/>
      <c r="F1409" s="103"/>
      <c r="G1409" s="103"/>
      <c r="H1409" s="103"/>
      <c r="I1409" s="103"/>
      <c r="J1409" s="103"/>
      <c r="K1409" s="103"/>
      <c r="L1409" s="103"/>
      <c r="M1409" s="103"/>
      <c r="N1409" s="103"/>
      <c r="O1409" s="103"/>
      <c r="P1409" s="103"/>
      <c r="Q1409" s="103"/>
      <c r="R1409" s="103"/>
      <c r="S1409" s="103"/>
      <c r="T1409" s="103"/>
    </row>
    <row r="1410" spans="1:20">
      <c r="A1410" s="103"/>
      <c r="B1410" s="103"/>
      <c r="C1410" s="103"/>
      <c r="D1410" s="103"/>
      <c r="E1410" s="103"/>
      <c r="F1410" s="103"/>
      <c r="G1410" s="103"/>
      <c r="H1410" s="103"/>
      <c r="I1410" s="103"/>
      <c r="J1410" s="103"/>
      <c r="K1410" s="103"/>
      <c r="L1410" s="103"/>
      <c r="M1410" s="103"/>
      <c r="N1410" s="103"/>
      <c r="O1410" s="103"/>
      <c r="P1410" s="103"/>
      <c r="Q1410" s="103"/>
      <c r="R1410" s="103"/>
      <c r="S1410" s="103"/>
      <c r="T1410" s="103"/>
    </row>
    <row r="1411" spans="1:20">
      <c r="A1411" s="103"/>
      <c r="B1411" s="103"/>
      <c r="C1411" s="103"/>
      <c r="D1411" s="103"/>
      <c r="E1411" s="103"/>
      <c r="F1411" s="103"/>
      <c r="G1411" s="103"/>
      <c r="H1411" s="103"/>
      <c r="I1411" s="103"/>
      <c r="J1411" s="103"/>
      <c r="K1411" s="103"/>
      <c r="L1411" s="103"/>
      <c r="M1411" s="103"/>
      <c r="N1411" s="103"/>
      <c r="O1411" s="103"/>
      <c r="P1411" s="103"/>
      <c r="Q1411" s="103"/>
      <c r="R1411" s="103"/>
      <c r="S1411" s="103"/>
      <c r="T1411" s="103"/>
    </row>
    <row r="1412" spans="1:20">
      <c r="A1412" s="103"/>
      <c r="B1412" s="103"/>
      <c r="C1412" s="103"/>
      <c r="D1412" s="103"/>
      <c r="E1412" s="103"/>
      <c r="F1412" s="103"/>
      <c r="G1412" s="103"/>
      <c r="H1412" s="103"/>
      <c r="I1412" s="103"/>
      <c r="J1412" s="103"/>
      <c r="K1412" s="103"/>
      <c r="L1412" s="103"/>
      <c r="M1412" s="103"/>
      <c r="N1412" s="103"/>
      <c r="O1412" s="103"/>
      <c r="P1412" s="103"/>
      <c r="Q1412" s="103"/>
      <c r="R1412" s="103"/>
      <c r="S1412" s="103"/>
      <c r="T1412" s="103"/>
    </row>
    <row r="1413" spans="1:20">
      <c r="A1413" s="103"/>
      <c r="B1413" s="103"/>
      <c r="C1413" s="103"/>
      <c r="D1413" s="103"/>
      <c r="E1413" s="103"/>
      <c r="F1413" s="103"/>
      <c r="G1413" s="103"/>
      <c r="H1413" s="103"/>
      <c r="I1413" s="103"/>
      <c r="J1413" s="103"/>
      <c r="K1413" s="103"/>
      <c r="L1413" s="103"/>
      <c r="M1413" s="103"/>
      <c r="N1413" s="103"/>
      <c r="O1413" s="103"/>
      <c r="P1413" s="103"/>
      <c r="Q1413" s="103"/>
      <c r="R1413" s="103"/>
      <c r="S1413" s="103"/>
      <c r="T1413" s="103"/>
    </row>
    <row r="1414" spans="1:20">
      <c r="A1414" s="103"/>
      <c r="B1414" s="103"/>
      <c r="C1414" s="103"/>
      <c r="D1414" s="103"/>
      <c r="E1414" s="103"/>
      <c r="F1414" s="103"/>
      <c r="G1414" s="103"/>
      <c r="H1414" s="103"/>
      <c r="I1414" s="103"/>
      <c r="J1414" s="103"/>
      <c r="K1414" s="103"/>
      <c r="L1414" s="103"/>
      <c r="M1414" s="103"/>
      <c r="N1414" s="103"/>
      <c r="O1414" s="103"/>
      <c r="P1414" s="103"/>
      <c r="Q1414" s="103"/>
      <c r="R1414" s="103"/>
      <c r="S1414" s="103"/>
      <c r="T1414" s="103"/>
    </row>
    <row r="1415" spans="1:20">
      <c r="A1415" s="103"/>
      <c r="B1415" s="103"/>
      <c r="C1415" s="103"/>
      <c r="D1415" s="103"/>
      <c r="E1415" s="103"/>
      <c r="F1415" s="103"/>
      <c r="G1415" s="103"/>
      <c r="H1415" s="103"/>
      <c r="I1415" s="103"/>
      <c r="J1415" s="103"/>
      <c r="K1415" s="103"/>
      <c r="L1415" s="103"/>
      <c r="M1415" s="103"/>
      <c r="N1415" s="103"/>
      <c r="O1415" s="103"/>
      <c r="P1415" s="103"/>
      <c r="Q1415" s="103"/>
      <c r="R1415" s="103"/>
      <c r="S1415" s="103"/>
      <c r="T1415" s="103"/>
    </row>
    <row r="1416" spans="1:20">
      <c r="A1416" s="103"/>
      <c r="B1416" s="103"/>
      <c r="C1416" s="103"/>
      <c r="D1416" s="103"/>
      <c r="E1416" s="103"/>
      <c r="F1416" s="103"/>
      <c r="G1416" s="103"/>
      <c r="H1416" s="103"/>
      <c r="I1416" s="103"/>
      <c r="J1416" s="103"/>
      <c r="K1416" s="103"/>
      <c r="L1416" s="103"/>
      <c r="M1416" s="103"/>
      <c r="N1416" s="103"/>
      <c r="O1416" s="103"/>
      <c r="P1416" s="103"/>
      <c r="Q1416" s="103"/>
      <c r="R1416" s="103"/>
      <c r="S1416" s="103"/>
      <c r="T1416" s="103"/>
    </row>
    <row r="1417" spans="1:20">
      <c r="A1417" s="103"/>
      <c r="B1417" s="103"/>
      <c r="C1417" s="103"/>
      <c r="D1417" s="103"/>
      <c r="E1417" s="103"/>
      <c r="F1417" s="103"/>
      <c r="G1417" s="103"/>
      <c r="H1417" s="103"/>
      <c r="I1417" s="103"/>
      <c r="J1417" s="103"/>
      <c r="K1417" s="103"/>
      <c r="L1417" s="103"/>
      <c r="M1417" s="103"/>
      <c r="N1417" s="103"/>
      <c r="O1417" s="103"/>
      <c r="P1417" s="103"/>
      <c r="Q1417" s="103"/>
      <c r="R1417" s="103"/>
      <c r="S1417" s="103"/>
      <c r="T1417" s="103"/>
    </row>
    <row r="1418" spans="1:20">
      <c r="A1418" s="103"/>
      <c r="B1418" s="103"/>
      <c r="C1418" s="103"/>
      <c r="D1418" s="103"/>
      <c r="E1418" s="103"/>
      <c r="F1418" s="103"/>
      <c r="G1418" s="103"/>
      <c r="H1418" s="103"/>
      <c r="I1418" s="103"/>
      <c r="J1418" s="103"/>
      <c r="K1418" s="103"/>
      <c r="L1418" s="103"/>
      <c r="M1418" s="103"/>
      <c r="N1418" s="103"/>
      <c r="O1418" s="103"/>
      <c r="P1418" s="103"/>
      <c r="Q1418" s="103"/>
      <c r="R1418" s="103"/>
      <c r="S1418" s="103"/>
      <c r="T1418" s="103"/>
    </row>
    <row r="1419" spans="1:20">
      <c r="A1419" s="103"/>
      <c r="B1419" s="103"/>
      <c r="C1419" s="103"/>
      <c r="D1419" s="103"/>
      <c r="E1419" s="103"/>
      <c r="F1419" s="103"/>
      <c r="G1419" s="103"/>
      <c r="H1419" s="103"/>
      <c r="I1419" s="103"/>
      <c r="J1419" s="103"/>
      <c r="K1419" s="103"/>
      <c r="L1419" s="103"/>
      <c r="M1419" s="103"/>
      <c r="N1419" s="103"/>
      <c r="O1419" s="103"/>
      <c r="P1419" s="103"/>
      <c r="Q1419" s="103"/>
      <c r="R1419" s="103"/>
      <c r="S1419" s="103"/>
      <c r="T1419" s="103"/>
    </row>
    <row r="1420" spans="1:20">
      <c r="A1420" s="103"/>
      <c r="B1420" s="103"/>
      <c r="C1420" s="103"/>
      <c r="D1420" s="103"/>
      <c r="E1420" s="103"/>
      <c r="F1420" s="103"/>
      <c r="G1420" s="103"/>
      <c r="H1420" s="103"/>
      <c r="I1420" s="103"/>
      <c r="J1420" s="103"/>
      <c r="K1420" s="103"/>
      <c r="L1420" s="103"/>
      <c r="M1420" s="103"/>
      <c r="N1420" s="103"/>
      <c r="O1420" s="103"/>
      <c r="P1420" s="103"/>
      <c r="Q1420" s="103"/>
      <c r="R1420" s="103"/>
      <c r="S1420" s="103"/>
      <c r="T1420" s="103"/>
    </row>
    <row r="1421" spans="1:20">
      <c r="A1421" s="103"/>
      <c r="B1421" s="103"/>
      <c r="C1421" s="103"/>
      <c r="D1421" s="103"/>
      <c r="E1421" s="103"/>
      <c r="F1421" s="103"/>
      <c r="G1421" s="103"/>
      <c r="H1421" s="103"/>
      <c r="I1421" s="103"/>
      <c r="J1421" s="103"/>
      <c r="K1421" s="103"/>
      <c r="L1421" s="103"/>
      <c r="M1421" s="103"/>
      <c r="N1421" s="103"/>
      <c r="O1421" s="103"/>
      <c r="P1421" s="103"/>
      <c r="Q1421" s="103"/>
      <c r="R1421" s="103"/>
      <c r="S1421" s="103"/>
      <c r="T1421" s="103"/>
    </row>
    <row r="1422" spans="1:20">
      <c r="A1422" s="103"/>
      <c r="B1422" s="103"/>
      <c r="C1422" s="103"/>
      <c r="D1422" s="103"/>
      <c r="E1422" s="103"/>
      <c r="F1422" s="103"/>
      <c r="G1422" s="103"/>
      <c r="H1422" s="103"/>
      <c r="I1422" s="103"/>
      <c r="J1422" s="103"/>
      <c r="K1422" s="103"/>
      <c r="L1422" s="103"/>
      <c r="M1422" s="103"/>
      <c r="N1422" s="103"/>
      <c r="O1422" s="103"/>
      <c r="P1422" s="103"/>
      <c r="Q1422" s="103"/>
      <c r="R1422" s="103"/>
      <c r="S1422" s="103"/>
      <c r="T1422" s="103"/>
    </row>
    <row r="1423" spans="1:20">
      <c r="A1423" s="103"/>
      <c r="B1423" s="103"/>
      <c r="C1423" s="103"/>
      <c r="D1423" s="103"/>
      <c r="E1423" s="103"/>
      <c r="F1423" s="103"/>
      <c r="G1423" s="103"/>
      <c r="H1423" s="103"/>
      <c r="I1423" s="103"/>
      <c r="J1423" s="103"/>
      <c r="K1423" s="103"/>
      <c r="L1423" s="103"/>
      <c r="M1423" s="103"/>
      <c r="N1423" s="103"/>
      <c r="O1423" s="103"/>
      <c r="P1423" s="103"/>
      <c r="Q1423" s="103"/>
      <c r="R1423" s="103"/>
      <c r="S1423" s="103"/>
      <c r="T1423" s="103"/>
    </row>
    <row r="1424" spans="1:20">
      <c r="A1424" s="103"/>
      <c r="B1424" s="103"/>
      <c r="C1424" s="103"/>
      <c r="D1424" s="103"/>
      <c r="E1424" s="103"/>
      <c r="F1424" s="103"/>
      <c r="G1424" s="103"/>
      <c r="H1424" s="103"/>
      <c r="I1424" s="103"/>
      <c r="J1424" s="103"/>
      <c r="K1424" s="103"/>
      <c r="L1424" s="103"/>
      <c r="M1424" s="103"/>
      <c r="N1424" s="103"/>
      <c r="O1424" s="103"/>
      <c r="P1424" s="103"/>
      <c r="Q1424" s="103"/>
      <c r="R1424" s="103"/>
      <c r="S1424" s="103"/>
      <c r="T1424" s="103"/>
    </row>
    <row r="1425" spans="1:20">
      <c r="A1425" s="103"/>
      <c r="B1425" s="103"/>
      <c r="C1425" s="103"/>
      <c r="D1425" s="103"/>
      <c r="E1425" s="103"/>
      <c r="F1425" s="103"/>
      <c r="G1425" s="103"/>
      <c r="H1425" s="103"/>
      <c r="I1425" s="103"/>
      <c r="J1425" s="103"/>
      <c r="K1425" s="103"/>
      <c r="L1425" s="103"/>
      <c r="M1425" s="103"/>
      <c r="N1425" s="103"/>
      <c r="O1425" s="103"/>
      <c r="P1425" s="103"/>
      <c r="Q1425" s="103"/>
      <c r="R1425" s="103"/>
      <c r="S1425" s="103"/>
      <c r="T1425" s="103"/>
    </row>
    <row r="1426" spans="1:20">
      <c r="A1426" s="103"/>
      <c r="B1426" s="103"/>
      <c r="C1426" s="103"/>
      <c r="D1426" s="103"/>
      <c r="E1426" s="103"/>
      <c r="F1426" s="103"/>
      <c r="G1426" s="103"/>
      <c r="H1426" s="103"/>
      <c r="I1426" s="103"/>
      <c r="J1426" s="103"/>
      <c r="K1426" s="103"/>
      <c r="L1426" s="103"/>
      <c r="M1426" s="103"/>
      <c r="N1426" s="103"/>
      <c r="O1426" s="103"/>
      <c r="P1426" s="103"/>
      <c r="Q1426" s="103"/>
      <c r="R1426" s="103"/>
      <c r="S1426" s="103"/>
      <c r="T1426" s="103"/>
    </row>
    <row r="1427" spans="1:20">
      <c r="A1427" s="103"/>
      <c r="B1427" s="103"/>
      <c r="C1427" s="103"/>
      <c r="D1427" s="103"/>
      <c r="E1427" s="103"/>
      <c r="F1427" s="103"/>
      <c r="G1427" s="103"/>
      <c r="H1427" s="103"/>
      <c r="I1427" s="103"/>
      <c r="J1427" s="103"/>
      <c r="K1427" s="103"/>
      <c r="L1427" s="103"/>
      <c r="M1427" s="103"/>
      <c r="N1427" s="103"/>
      <c r="O1427" s="103"/>
      <c r="P1427" s="103"/>
      <c r="Q1427" s="103"/>
      <c r="R1427" s="103"/>
      <c r="S1427" s="103"/>
      <c r="T1427" s="103"/>
    </row>
    <row r="1428" spans="1:20">
      <c r="A1428" s="103"/>
      <c r="B1428" s="103"/>
      <c r="C1428" s="103"/>
      <c r="D1428" s="103"/>
      <c r="E1428" s="103"/>
      <c r="F1428" s="103"/>
      <c r="G1428" s="103"/>
      <c r="H1428" s="103"/>
      <c r="I1428" s="103"/>
      <c r="J1428" s="103"/>
      <c r="K1428" s="103"/>
      <c r="L1428" s="103"/>
      <c r="M1428" s="103"/>
      <c r="N1428" s="103"/>
      <c r="O1428" s="103"/>
      <c r="P1428" s="103"/>
      <c r="Q1428" s="103"/>
      <c r="R1428" s="103"/>
      <c r="S1428" s="103"/>
      <c r="T1428" s="103"/>
    </row>
    <row r="1429" spans="1:20">
      <c r="A1429" s="103"/>
      <c r="B1429" s="103"/>
      <c r="C1429" s="103"/>
      <c r="D1429" s="103"/>
      <c r="E1429" s="103"/>
      <c r="F1429" s="103"/>
      <c r="G1429" s="103"/>
      <c r="H1429" s="103"/>
      <c r="I1429" s="103"/>
      <c r="J1429" s="103"/>
      <c r="K1429" s="103"/>
      <c r="L1429" s="103"/>
      <c r="M1429" s="103"/>
      <c r="N1429" s="103"/>
      <c r="O1429" s="103"/>
      <c r="P1429" s="103"/>
      <c r="Q1429" s="103"/>
      <c r="R1429" s="103"/>
      <c r="S1429" s="103"/>
      <c r="T1429" s="103"/>
    </row>
    <row r="1430" spans="1:20">
      <c r="A1430" s="103"/>
      <c r="B1430" s="103"/>
      <c r="C1430" s="103"/>
      <c r="D1430" s="103"/>
      <c r="E1430" s="103"/>
      <c r="F1430" s="103"/>
      <c r="G1430" s="103"/>
      <c r="H1430" s="103"/>
      <c r="I1430" s="103"/>
      <c r="J1430" s="103"/>
      <c r="K1430" s="103"/>
      <c r="L1430" s="103"/>
      <c r="M1430" s="103"/>
      <c r="N1430" s="103"/>
      <c r="O1430" s="103"/>
      <c r="P1430" s="103"/>
      <c r="Q1430" s="103"/>
      <c r="R1430" s="103"/>
      <c r="S1430" s="103"/>
      <c r="T1430" s="103"/>
    </row>
    <row r="1431" spans="1:20">
      <c r="A1431" s="103"/>
      <c r="B1431" s="103"/>
      <c r="C1431" s="103"/>
      <c r="D1431" s="103"/>
      <c r="E1431" s="103"/>
      <c r="F1431" s="103"/>
      <c r="G1431" s="103"/>
      <c r="H1431" s="103"/>
      <c r="I1431" s="103"/>
      <c r="J1431" s="103"/>
      <c r="K1431" s="103"/>
      <c r="L1431" s="103"/>
      <c r="M1431" s="103"/>
      <c r="N1431" s="103"/>
      <c r="O1431" s="103"/>
      <c r="P1431" s="103"/>
      <c r="Q1431" s="103"/>
      <c r="R1431" s="103"/>
      <c r="S1431" s="103"/>
      <c r="T1431" s="103"/>
    </row>
    <row r="1432" spans="1:20">
      <c r="A1432" s="103"/>
      <c r="B1432" s="103"/>
      <c r="C1432" s="103"/>
      <c r="D1432" s="103"/>
      <c r="E1432" s="103"/>
      <c r="F1432" s="103"/>
      <c r="G1432" s="103"/>
      <c r="H1432" s="103"/>
      <c r="I1432" s="103"/>
      <c r="J1432" s="103"/>
      <c r="K1432" s="103"/>
      <c r="L1432" s="103"/>
      <c r="M1432" s="103"/>
      <c r="N1432" s="103"/>
      <c r="O1432" s="103"/>
      <c r="P1432" s="103"/>
      <c r="Q1432" s="103"/>
      <c r="R1432" s="103"/>
      <c r="S1432" s="103"/>
      <c r="T1432" s="103"/>
    </row>
    <row r="1433" spans="1:20">
      <c r="A1433" s="103"/>
      <c r="B1433" s="103"/>
      <c r="C1433" s="103"/>
      <c r="D1433" s="103"/>
      <c r="E1433" s="103"/>
      <c r="F1433" s="103"/>
      <c r="G1433" s="103"/>
      <c r="H1433" s="103"/>
      <c r="I1433" s="103"/>
      <c r="J1433" s="103"/>
      <c r="K1433" s="103"/>
      <c r="L1433" s="103"/>
      <c r="M1433" s="103"/>
      <c r="N1433" s="103"/>
      <c r="O1433" s="103"/>
      <c r="P1433" s="103"/>
      <c r="Q1433" s="103"/>
      <c r="R1433" s="103"/>
      <c r="S1433" s="103"/>
      <c r="T1433" s="103"/>
    </row>
    <row r="1434" spans="1:20">
      <c r="A1434" s="103"/>
      <c r="B1434" s="103"/>
      <c r="C1434" s="103"/>
      <c r="D1434" s="103"/>
      <c r="E1434" s="103"/>
      <c r="F1434" s="103"/>
      <c r="G1434" s="103"/>
      <c r="H1434" s="103"/>
      <c r="I1434" s="103"/>
      <c r="J1434" s="103"/>
      <c r="K1434" s="103"/>
      <c r="L1434" s="103"/>
      <c r="M1434" s="103"/>
      <c r="N1434" s="103"/>
      <c r="O1434" s="103"/>
      <c r="P1434" s="103"/>
      <c r="Q1434" s="103"/>
      <c r="R1434" s="103"/>
      <c r="S1434" s="103"/>
      <c r="T1434" s="103"/>
    </row>
    <row r="1435" spans="1:20">
      <c r="A1435" s="103"/>
      <c r="B1435" s="103"/>
      <c r="C1435" s="103"/>
      <c r="D1435" s="103"/>
      <c r="E1435" s="103"/>
      <c r="F1435" s="103"/>
      <c r="G1435" s="103"/>
      <c r="H1435" s="103"/>
      <c r="I1435" s="103"/>
      <c r="J1435" s="103"/>
      <c r="K1435" s="103"/>
      <c r="L1435" s="103"/>
      <c r="M1435" s="103"/>
      <c r="N1435" s="103"/>
      <c r="O1435" s="103"/>
      <c r="P1435" s="103"/>
      <c r="Q1435" s="103"/>
      <c r="R1435" s="103"/>
      <c r="S1435" s="103"/>
      <c r="T1435" s="103"/>
    </row>
    <row r="1436" spans="1:20">
      <c r="A1436" s="103"/>
      <c r="B1436" s="103"/>
      <c r="C1436" s="103"/>
      <c r="D1436" s="103"/>
      <c r="E1436" s="103"/>
      <c r="F1436" s="103"/>
      <c r="G1436" s="103"/>
      <c r="H1436" s="103"/>
      <c r="I1436" s="103"/>
      <c r="J1436" s="103"/>
      <c r="K1436" s="103"/>
      <c r="L1436" s="103"/>
      <c r="M1436" s="103"/>
      <c r="N1436" s="103"/>
      <c r="O1436" s="103"/>
      <c r="P1436" s="103"/>
      <c r="Q1436" s="103"/>
      <c r="R1436" s="103"/>
      <c r="S1436" s="103"/>
      <c r="T1436" s="103"/>
    </row>
    <row r="1437" spans="1:20">
      <c r="A1437" s="103"/>
      <c r="B1437" s="103"/>
      <c r="C1437" s="103"/>
      <c r="D1437" s="103"/>
      <c r="E1437" s="103"/>
      <c r="F1437" s="103"/>
      <c r="G1437" s="103"/>
      <c r="H1437" s="103"/>
      <c r="I1437" s="103"/>
      <c r="J1437" s="103"/>
      <c r="K1437" s="103"/>
      <c r="L1437" s="103"/>
      <c r="M1437" s="103"/>
      <c r="N1437" s="103"/>
      <c r="O1437" s="103"/>
      <c r="P1437" s="103"/>
      <c r="Q1437" s="103"/>
      <c r="R1437" s="103"/>
      <c r="S1437" s="103"/>
      <c r="T1437" s="103"/>
    </row>
    <row r="1438" spans="1:20">
      <c r="A1438" s="103"/>
      <c r="B1438" s="103"/>
      <c r="C1438" s="103"/>
      <c r="D1438" s="103"/>
      <c r="E1438" s="103"/>
      <c r="F1438" s="103"/>
      <c r="G1438" s="103"/>
      <c r="H1438" s="103"/>
      <c r="I1438" s="103"/>
      <c r="J1438" s="103"/>
      <c r="K1438" s="103"/>
      <c r="L1438" s="103"/>
      <c r="M1438" s="103"/>
      <c r="N1438" s="103"/>
      <c r="O1438" s="103"/>
      <c r="P1438" s="103"/>
      <c r="Q1438" s="103"/>
      <c r="R1438" s="103"/>
      <c r="S1438" s="103"/>
      <c r="T1438" s="103"/>
    </row>
    <row r="1439" spans="1:20">
      <c r="A1439" s="103"/>
      <c r="B1439" s="103"/>
      <c r="C1439" s="103"/>
      <c r="D1439" s="103"/>
      <c r="E1439" s="103"/>
      <c r="F1439" s="103"/>
      <c r="G1439" s="103"/>
      <c r="H1439" s="103"/>
      <c r="I1439" s="103"/>
      <c r="J1439" s="103"/>
      <c r="K1439" s="103"/>
      <c r="L1439" s="103"/>
      <c r="M1439" s="103"/>
      <c r="N1439" s="103"/>
      <c r="O1439" s="103"/>
      <c r="P1439" s="103"/>
      <c r="Q1439" s="103"/>
      <c r="R1439" s="103"/>
      <c r="S1439" s="103"/>
      <c r="T1439" s="103"/>
    </row>
    <row r="1440" spans="1:20">
      <c r="A1440" s="103"/>
      <c r="B1440" s="103"/>
      <c r="C1440" s="103"/>
      <c r="D1440" s="103"/>
      <c r="E1440" s="103"/>
      <c r="F1440" s="103"/>
      <c r="G1440" s="103"/>
      <c r="H1440" s="103"/>
      <c r="I1440" s="103"/>
      <c r="J1440" s="103"/>
      <c r="K1440" s="103"/>
      <c r="L1440" s="103"/>
      <c r="M1440" s="103"/>
      <c r="N1440" s="103"/>
      <c r="O1440" s="103"/>
      <c r="P1440" s="103"/>
      <c r="Q1440" s="103"/>
      <c r="R1440" s="103"/>
      <c r="S1440" s="103"/>
      <c r="T1440" s="103"/>
    </row>
    <row r="1441" spans="1:20">
      <c r="A1441" s="103"/>
      <c r="B1441" s="103"/>
      <c r="C1441" s="103"/>
      <c r="D1441" s="103"/>
      <c r="E1441" s="103"/>
      <c r="F1441" s="103"/>
      <c r="G1441" s="103"/>
      <c r="H1441" s="103"/>
      <c r="I1441" s="103"/>
      <c r="J1441" s="103"/>
      <c r="K1441" s="103"/>
      <c r="L1441" s="103"/>
      <c r="M1441" s="103"/>
      <c r="N1441" s="103"/>
      <c r="O1441" s="103"/>
      <c r="P1441" s="103"/>
      <c r="Q1441" s="103"/>
      <c r="R1441" s="103"/>
      <c r="S1441" s="103"/>
      <c r="T1441" s="103"/>
    </row>
    <row r="1442" spans="1:20">
      <c r="A1442" s="103"/>
      <c r="B1442" s="103"/>
      <c r="C1442" s="103"/>
      <c r="D1442" s="103"/>
      <c r="E1442" s="103"/>
      <c r="F1442" s="103"/>
      <c r="G1442" s="103"/>
      <c r="H1442" s="103"/>
      <c r="I1442" s="103"/>
      <c r="J1442" s="103"/>
      <c r="K1442" s="103"/>
      <c r="L1442" s="103"/>
      <c r="M1442" s="103"/>
      <c r="N1442" s="103"/>
      <c r="O1442" s="103"/>
      <c r="P1442" s="103"/>
      <c r="Q1442" s="103"/>
      <c r="R1442" s="103"/>
      <c r="S1442" s="103"/>
      <c r="T1442" s="103"/>
    </row>
    <row r="1443" spans="1:20">
      <c r="A1443" s="103"/>
      <c r="B1443" s="103"/>
      <c r="C1443" s="103"/>
      <c r="D1443" s="103"/>
      <c r="E1443" s="103"/>
      <c r="F1443" s="103"/>
      <c r="G1443" s="103"/>
      <c r="H1443" s="103"/>
      <c r="I1443" s="103"/>
      <c r="J1443" s="103"/>
      <c r="K1443" s="103"/>
      <c r="L1443" s="103"/>
      <c r="M1443" s="103"/>
      <c r="N1443" s="103"/>
      <c r="O1443" s="103"/>
      <c r="P1443" s="103"/>
      <c r="Q1443" s="103"/>
      <c r="R1443" s="103"/>
      <c r="S1443" s="103"/>
      <c r="T1443" s="103"/>
    </row>
    <row r="1444" spans="1:20">
      <c r="A1444" s="103"/>
      <c r="B1444" s="103"/>
      <c r="C1444" s="103"/>
      <c r="D1444" s="103"/>
      <c r="E1444" s="103"/>
      <c r="F1444" s="103"/>
      <c r="G1444" s="103"/>
      <c r="H1444" s="103"/>
      <c r="I1444" s="103"/>
      <c r="J1444" s="103"/>
      <c r="K1444" s="103"/>
      <c r="L1444" s="103"/>
      <c r="M1444" s="103"/>
      <c r="N1444" s="103"/>
      <c r="O1444" s="103"/>
      <c r="P1444" s="103"/>
      <c r="Q1444" s="103"/>
      <c r="R1444" s="103"/>
      <c r="S1444" s="103"/>
      <c r="T1444" s="103"/>
    </row>
    <row r="1445" spans="1:20">
      <c r="A1445" s="103"/>
      <c r="B1445" s="103"/>
      <c r="C1445" s="103"/>
      <c r="D1445" s="103"/>
      <c r="E1445" s="103"/>
      <c r="F1445" s="103"/>
      <c r="G1445" s="103"/>
      <c r="H1445" s="103"/>
      <c r="I1445" s="103"/>
      <c r="J1445" s="103"/>
      <c r="K1445" s="103"/>
      <c r="L1445" s="103"/>
      <c r="M1445" s="103"/>
      <c r="N1445" s="103"/>
      <c r="O1445" s="103"/>
      <c r="P1445" s="103"/>
      <c r="Q1445" s="103"/>
      <c r="R1445" s="103"/>
      <c r="S1445" s="103"/>
      <c r="T1445" s="103"/>
    </row>
    <row r="1446" spans="1:20">
      <c r="A1446" s="103"/>
      <c r="B1446" s="103"/>
      <c r="C1446" s="103"/>
      <c r="D1446" s="103"/>
      <c r="E1446" s="103"/>
      <c r="F1446" s="103"/>
      <c r="G1446" s="103"/>
      <c r="H1446" s="103"/>
      <c r="I1446" s="103"/>
      <c r="J1446" s="103"/>
      <c r="K1446" s="103"/>
      <c r="L1446" s="103"/>
      <c r="M1446" s="103"/>
      <c r="N1446" s="103"/>
      <c r="O1446" s="103"/>
      <c r="P1446" s="103"/>
      <c r="Q1446" s="103"/>
      <c r="R1446" s="103"/>
      <c r="S1446" s="103"/>
      <c r="T1446" s="103"/>
    </row>
    <row r="1447" spans="1:20">
      <c r="A1447" s="103"/>
      <c r="B1447" s="103"/>
      <c r="C1447" s="103"/>
      <c r="D1447" s="103"/>
      <c r="E1447" s="103"/>
      <c r="F1447" s="103"/>
      <c r="G1447" s="103"/>
      <c r="H1447" s="103"/>
      <c r="I1447" s="103"/>
      <c r="J1447" s="103"/>
      <c r="K1447" s="103"/>
      <c r="L1447" s="103"/>
      <c r="M1447" s="103"/>
      <c r="N1447" s="103"/>
      <c r="O1447" s="103"/>
      <c r="P1447" s="103"/>
      <c r="Q1447" s="103"/>
      <c r="R1447" s="103"/>
      <c r="S1447" s="103"/>
      <c r="T1447" s="103"/>
    </row>
    <row r="1448" spans="1:20">
      <c r="A1448" s="103"/>
      <c r="B1448" s="103"/>
      <c r="C1448" s="103"/>
      <c r="D1448" s="103"/>
      <c r="E1448" s="103"/>
      <c r="F1448" s="103"/>
      <c r="G1448" s="103"/>
      <c r="H1448" s="103"/>
      <c r="I1448" s="103"/>
      <c r="J1448" s="103"/>
      <c r="K1448" s="103"/>
      <c r="L1448" s="103"/>
      <c r="M1448" s="103"/>
      <c r="N1448" s="103"/>
      <c r="O1448" s="103"/>
      <c r="P1448" s="103"/>
      <c r="Q1448" s="103"/>
      <c r="R1448" s="103"/>
      <c r="S1448" s="103"/>
      <c r="T1448" s="103"/>
    </row>
    <row r="1449" spans="1:20">
      <c r="A1449" s="103"/>
      <c r="B1449" s="103"/>
      <c r="C1449" s="103"/>
      <c r="D1449" s="103"/>
      <c r="E1449" s="103"/>
      <c r="F1449" s="103"/>
      <c r="G1449" s="103"/>
      <c r="H1449" s="103"/>
      <c r="I1449" s="103"/>
      <c r="J1449" s="103"/>
      <c r="K1449" s="103"/>
      <c r="L1449" s="103"/>
      <c r="M1449" s="103"/>
      <c r="N1449" s="103"/>
      <c r="O1449" s="103"/>
      <c r="P1449" s="103"/>
      <c r="Q1449" s="103"/>
      <c r="R1449" s="103"/>
      <c r="S1449" s="103"/>
      <c r="T1449" s="103"/>
    </row>
    <row r="1450" spans="1:20">
      <c r="A1450" s="103"/>
      <c r="B1450" s="103"/>
      <c r="C1450" s="103"/>
      <c r="D1450" s="103"/>
      <c r="E1450" s="103"/>
      <c r="F1450" s="103"/>
      <c r="G1450" s="103"/>
      <c r="H1450" s="103"/>
      <c r="I1450" s="103"/>
      <c r="J1450" s="103"/>
      <c r="K1450" s="103"/>
      <c r="L1450" s="103"/>
      <c r="M1450" s="103"/>
      <c r="N1450" s="103"/>
      <c r="O1450" s="103"/>
      <c r="P1450" s="103"/>
      <c r="Q1450" s="103"/>
      <c r="R1450" s="103"/>
      <c r="S1450" s="103"/>
      <c r="T1450" s="103"/>
    </row>
    <row r="1451" spans="1:20">
      <c r="A1451" s="103"/>
      <c r="B1451" s="103"/>
      <c r="C1451" s="103"/>
      <c r="D1451" s="103"/>
      <c r="E1451" s="103"/>
      <c r="F1451" s="103"/>
      <c r="G1451" s="103"/>
      <c r="H1451" s="103"/>
      <c r="I1451" s="103"/>
      <c r="J1451" s="103"/>
      <c r="K1451" s="103"/>
      <c r="L1451" s="103"/>
      <c r="M1451" s="103"/>
      <c r="N1451" s="103"/>
      <c r="O1451" s="103"/>
      <c r="P1451" s="103"/>
      <c r="Q1451" s="103"/>
      <c r="R1451" s="103"/>
      <c r="S1451" s="103"/>
      <c r="T1451" s="103"/>
    </row>
    <row r="1452" spans="1:20">
      <c r="A1452" s="103"/>
      <c r="B1452" s="103"/>
      <c r="C1452" s="103"/>
      <c r="D1452" s="103"/>
      <c r="E1452" s="103"/>
      <c r="F1452" s="103"/>
      <c r="G1452" s="103"/>
      <c r="H1452" s="103"/>
      <c r="I1452" s="103"/>
      <c r="J1452" s="103"/>
      <c r="K1452" s="103"/>
      <c r="L1452" s="103"/>
      <c r="M1452" s="103"/>
      <c r="N1452" s="103"/>
      <c r="O1452" s="103"/>
      <c r="P1452" s="103"/>
      <c r="Q1452" s="103"/>
      <c r="R1452" s="103"/>
      <c r="S1452" s="103"/>
      <c r="T1452" s="103"/>
    </row>
    <row r="1453" spans="1:20">
      <c r="A1453" s="103"/>
      <c r="B1453" s="103"/>
      <c r="C1453" s="103"/>
      <c r="D1453" s="103"/>
      <c r="E1453" s="103"/>
      <c r="F1453" s="103"/>
      <c r="G1453" s="103"/>
      <c r="H1453" s="103"/>
      <c r="I1453" s="103"/>
      <c r="J1453" s="103"/>
      <c r="K1453" s="103"/>
      <c r="L1453" s="103"/>
      <c r="M1453" s="103"/>
      <c r="N1453" s="103"/>
      <c r="O1453" s="103"/>
      <c r="P1453" s="103"/>
      <c r="Q1453" s="103"/>
      <c r="R1453" s="103"/>
      <c r="S1453" s="103"/>
      <c r="T1453" s="103"/>
    </row>
    <row r="1454" spans="1:20">
      <c r="A1454" s="103"/>
      <c r="B1454" s="103"/>
      <c r="C1454" s="103"/>
      <c r="D1454" s="103"/>
      <c r="E1454" s="103"/>
      <c r="F1454" s="103"/>
      <c r="G1454" s="103"/>
      <c r="H1454" s="103"/>
      <c r="I1454" s="103"/>
      <c r="J1454" s="103"/>
      <c r="K1454" s="103"/>
      <c r="L1454" s="103"/>
      <c r="M1454" s="103"/>
      <c r="N1454" s="103"/>
      <c r="O1454" s="103"/>
      <c r="P1454" s="103"/>
      <c r="Q1454" s="103"/>
      <c r="R1454" s="103"/>
      <c r="S1454" s="103"/>
      <c r="T1454" s="103"/>
    </row>
    <row r="1455" spans="1:20">
      <c r="A1455" s="103"/>
      <c r="B1455" s="103"/>
      <c r="C1455" s="103"/>
      <c r="D1455" s="103"/>
      <c r="E1455" s="103"/>
      <c r="F1455" s="103"/>
      <c r="G1455" s="103"/>
      <c r="H1455" s="103"/>
      <c r="I1455" s="103"/>
      <c r="J1455" s="103"/>
      <c r="K1455" s="103"/>
      <c r="L1455" s="103"/>
      <c r="M1455" s="103"/>
      <c r="N1455" s="103"/>
      <c r="O1455" s="103"/>
      <c r="P1455" s="103"/>
      <c r="Q1455" s="103"/>
      <c r="R1455" s="103"/>
      <c r="S1455" s="103"/>
      <c r="T1455" s="103"/>
    </row>
    <row r="1456" spans="1:20">
      <c r="A1456" s="103"/>
      <c r="B1456" s="103"/>
      <c r="C1456" s="103"/>
      <c r="D1456" s="103"/>
      <c r="E1456" s="103"/>
      <c r="F1456" s="103"/>
      <c r="G1456" s="103"/>
      <c r="H1456" s="103"/>
      <c r="I1456" s="103"/>
      <c r="J1456" s="103"/>
      <c r="K1456" s="103"/>
      <c r="L1456" s="103"/>
      <c r="M1456" s="103"/>
      <c r="N1456" s="103"/>
      <c r="O1456" s="103"/>
      <c r="P1456" s="103"/>
      <c r="Q1456" s="103"/>
      <c r="R1456" s="103"/>
      <c r="S1456" s="103"/>
      <c r="T1456" s="103"/>
    </row>
    <row r="1457" spans="1:20">
      <c r="A1457" s="103"/>
      <c r="B1457" s="103"/>
      <c r="C1457" s="103"/>
      <c r="D1457" s="103"/>
      <c r="E1457" s="103"/>
      <c r="F1457" s="103"/>
      <c r="G1457" s="103"/>
      <c r="H1457" s="103"/>
      <c r="I1457" s="103"/>
      <c r="J1457" s="103"/>
      <c r="K1457" s="103"/>
      <c r="L1457" s="103"/>
      <c r="M1457" s="103"/>
      <c r="N1457" s="103"/>
      <c r="O1457" s="103"/>
      <c r="P1457" s="103"/>
      <c r="Q1457" s="103"/>
      <c r="R1457" s="103"/>
      <c r="S1457" s="103"/>
      <c r="T1457" s="103"/>
    </row>
    <row r="1458" spans="1:20">
      <c r="A1458" s="103"/>
      <c r="B1458" s="103"/>
      <c r="C1458" s="103"/>
      <c r="D1458" s="103"/>
      <c r="E1458" s="103"/>
      <c r="F1458" s="103"/>
      <c r="G1458" s="103"/>
      <c r="H1458" s="103"/>
      <c r="I1458" s="103"/>
      <c r="J1458" s="103"/>
      <c r="K1458" s="103"/>
      <c r="L1458" s="103"/>
      <c r="M1458" s="103"/>
      <c r="N1458" s="103"/>
      <c r="O1458" s="103"/>
      <c r="P1458" s="103"/>
      <c r="Q1458" s="103"/>
      <c r="R1458" s="103"/>
      <c r="S1458" s="103"/>
      <c r="T1458" s="103"/>
    </row>
    <row r="1459" spans="1:20">
      <c r="A1459" s="103"/>
      <c r="B1459" s="103"/>
      <c r="C1459" s="103"/>
      <c r="D1459" s="103"/>
      <c r="E1459" s="103"/>
      <c r="F1459" s="103"/>
      <c r="G1459" s="103"/>
      <c r="H1459" s="103"/>
      <c r="I1459" s="103"/>
      <c r="J1459" s="103"/>
      <c r="K1459" s="103"/>
      <c r="L1459" s="103"/>
      <c r="M1459" s="103"/>
      <c r="N1459" s="103"/>
      <c r="O1459" s="103"/>
      <c r="P1459" s="103"/>
      <c r="Q1459" s="103"/>
      <c r="R1459" s="103"/>
      <c r="S1459" s="103"/>
      <c r="T1459" s="103"/>
    </row>
    <row r="1460" spans="1:20">
      <c r="A1460" s="103"/>
      <c r="B1460" s="103"/>
      <c r="C1460" s="103"/>
      <c r="D1460" s="103"/>
      <c r="E1460" s="103"/>
      <c r="F1460" s="103"/>
      <c r="G1460" s="103"/>
      <c r="H1460" s="103"/>
      <c r="I1460" s="103"/>
      <c r="J1460" s="103"/>
      <c r="K1460" s="103"/>
      <c r="L1460" s="103"/>
      <c r="M1460" s="103"/>
      <c r="N1460" s="103"/>
      <c r="O1460" s="103"/>
      <c r="P1460" s="103"/>
      <c r="Q1460" s="103"/>
      <c r="R1460" s="103"/>
      <c r="S1460" s="103"/>
      <c r="T1460" s="103"/>
    </row>
    <row r="1461" spans="1:20">
      <c r="A1461" s="103"/>
      <c r="B1461" s="103"/>
      <c r="C1461" s="103"/>
      <c r="D1461" s="103"/>
      <c r="E1461" s="103"/>
      <c r="F1461" s="103"/>
      <c r="G1461" s="103"/>
      <c r="H1461" s="103"/>
      <c r="I1461" s="103"/>
      <c r="J1461" s="103"/>
      <c r="K1461" s="103"/>
      <c r="L1461" s="103"/>
      <c r="M1461" s="103"/>
      <c r="N1461" s="103"/>
      <c r="O1461" s="103"/>
      <c r="P1461" s="103"/>
      <c r="Q1461" s="103"/>
      <c r="R1461" s="103"/>
      <c r="S1461" s="103"/>
      <c r="T1461" s="103"/>
    </row>
    <row r="1462" spans="1:20">
      <c r="A1462" s="103"/>
      <c r="B1462" s="103"/>
      <c r="C1462" s="103"/>
      <c r="D1462" s="103"/>
      <c r="E1462" s="103"/>
      <c r="F1462" s="103"/>
      <c r="G1462" s="103"/>
      <c r="H1462" s="103"/>
      <c r="I1462" s="103"/>
      <c r="J1462" s="103"/>
      <c r="K1462" s="103"/>
      <c r="L1462" s="103"/>
      <c r="M1462" s="103"/>
      <c r="N1462" s="103"/>
      <c r="O1462" s="103"/>
      <c r="P1462" s="103"/>
      <c r="Q1462" s="103"/>
      <c r="R1462" s="103"/>
      <c r="S1462" s="103"/>
      <c r="T1462" s="103"/>
    </row>
    <row r="1463" spans="1:20">
      <c r="A1463" s="103"/>
      <c r="B1463" s="103"/>
      <c r="C1463" s="103"/>
      <c r="D1463" s="103"/>
      <c r="E1463" s="103"/>
      <c r="F1463" s="103"/>
      <c r="G1463" s="103"/>
      <c r="H1463" s="103"/>
      <c r="I1463" s="103"/>
      <c r="J1463" s="103"/>
      <c r="K1463" s="103"/>
      <c r="L1463" s="103"/>
      <c r="M1463" s="103"/>
      <c r="N1463" s="103"/>
      <c r="O1463" s="103"/>
      <c r="P1463" s="103"/>
      <c r="Q1463" s="103"/>
      <c r="R1463" s="103"/>
      <c r="S1463" s="103"/>
      <c r="T1463" s="103"/>
    </row>
    <row r="1464" spans="1:20">
      <c r="A1464" s="103"/>
      <c r="B1464" s="103"/>
      <c r="C1464" s="103"/>
      <c r="D1464" s="103"/>
      <c r="E1464" s="103"/>
      <c r="F1464" s="103"/>
      <c r="G1464" s="103"/>
      <c r="H1464" s="103"/>
      <c r="I1464" s="103"/>
      <c r="J1464" s="103"/>
      <c r="K1464" s="103"/>
      <c r="L1464" s="103"/>
      <c r="M1464" s="103"/>
      <c r="N1464" s="103"/>
      <c r="O1464" s="103"/>
      <c r="P1464" s="103"/>
      <c r="Q1464" s="103"/>
      <c r="R1464" s="103"/>
      <c r="S1464" s="103"/>
      <c r="T1464" s="103"/>
    </row>
    <row r="1465" spans="1:20">
      <c r="A1465" s="103"/>
      <c r="B1465" s="103"/>
      <c r="C1465" s="103"/>
      <c r="D1465" s="103"/>
      <c r="E1465" s="103"/>
      <c r="F1465" s="103"/>
      <c r="G1465" s="103"/>
      <c r="H1465" s="103"/>
      <c r="I1465" s="103"/>
      <c r="J1465" s="103"/>
      <c r="K1465" s="103"/>
      <c r="L1465" s="103"/>
      <c r="M1465" s="103"/>
      <c r="N1465" s="103"/>
      <c r="O1465" s="103"/>
      <c r="P1465" s="103"/>
      <c r="Q1465" s="103"/>
      <c r="R1465" s="103"/>
      <c r="S1465" s="103"/>
      <c r="T1465" s="103"/>
    </row>
    <row r="1466" spans="1:20">
      <c r="A1466" s="103"/>
      <c r="B1466" s="103"/>
      <c r="C1466" s="103"/>
      <c r="D1466" s="103"/>
      <c r="E1466" s="103"/>
      <c r="F1466" s="103"/>
      <c r="G1466" s="103"/>
      <c r="H1466" s="103"/>
      <c r="I1466" s="103"/>
      <c r="J1466" s="103"/>
      <c r="K1466" s="103"/>
      <c r="L1466" s="103"/>
      <c r="M1466" s="103"/>
      <c r="N1466" s="103"/>
      <c r="O1466" s="103"/>
      <c r="P1466" s="103"/>
      <c r="Q1466" s="103"/>
      <c r="R1466" s="103"/>
      <c r="S1466" s="103"/>
      <c r="T1466" s="103"/>
    </row>
    <row r="1467" spans="1:20">
      <c r="A1467" s="103"/>
      <c r="B1467" s="103"/>
      <c r="C1467" s="103"/>
      <c r="D1467" s="103"/>
      <c r="E1467" s="103"/>
      <c r="F1467" s="103"/>
      <c r="G1467" s="103"/>
      <c r="H1467" s="103"/>
      <c r="I1467" s="103"/>
      <c r="J1467" s="103"/>
      <c r="K1467" s="103"/>
      <c r="L1467" s="103"/>
      <c r="M1467" s="103"/>
      <c r="N1467" s="103"/>
      <c r="O1467" s="103"/>
      <c r="P1467" s="103"/>
      <c r="Q1467" s="103"/>
      <c r="R1467" s="103"/>
      <c r="S1467" s="103"/>
      <c r="T1467" s="103"/>
    </row>
    <row r="1468" spans="1:20">
      <c r="A1468" s="103"/>
      <c r="B1468" s="103"/>
      <c r="C1468" s="103"/>
      <c r="D1468" s="103"/>
      <c r="E1468" s="103"/>
      <c r="F1468" s="103"/>
      <c r="G1468" s="103"/>
      <c r="H1468" s="103"/>
      <c r="I1468" s="103"/>
      <c r="J1468" s="103"/>
      <c r="K1468" s="103"/>
      <c r="L1468" s="103"/>
      <c r="M1468" s="103"/>
      <c r="N1468" s="103"/>
      <c r="O1468" s="103"/>
      <c r="P1468" s="103"/>
      <c r="Q1468" s="103"/>
      <c r="R1468" s="103"/>
      <c r="S1468" s="103"/>
      <c r="T1468" s="103"/>
    </row>
    <row r="1469" spans="1:20">
      <c r="A1469" s="103"/>
      <c r="B1469" s="103"/>
      <c r="C1469" s="103"/>
      <c r="D1469" s="103"/>
      <c r="E1469" s="103"/>
      <c r="F1469" s="103"/>
      <c r="G1469" s="103"/>
      <c r="H1469" s="103"/>
      <c r="I1469" s="103"/>
      <c r="J1469" s="103"/>
      <c r="K1469" s="103"/>
      <c r="L1469" s="103"/>
      <c r="M1469" s="103"/>
      <c r="N1469" s="103"/>
      <c r="O1469" s="103"/>
      <c r="P1469" s="103"/>
      <c r="Q1469" s="103"/>
      <c r="R1469" s="103"/>
      <c r="S1469" s="103"/>
      <c r="T1469" s="103"/>
    </row>
    <row r="1470" spans="1:20">
      <c r="A1470" s="103"/>
      <c r="B1470" s="103"/>
      <c r="C1470" s="103"/>
      <c r="D1470" s="103"/>
      <c r="E1470" s="103"/>
      <c r="F1470" s="103"/>
      <c r="G1470" s="103"/>
      <c r="H1470" s="103"/>
      <c r="I1470" s="103"/>
      <c r="J1470" s="103"/>
      <c r="K1470" s="103"/>
      <c r="L1470" s="103"/>
      <c r="M1470" s="103"/>
      <c r="N1470" s="103"/>
      <c r="O1470" s="103"/>
      <c r="P1470" s="103"/>
      <c r="Q1470" s="103"/>
      <c r="R1470" s="103"/>
      <c r="S1470" s="103"/>
      <c r="T1470" s="103"/>
    </row>
    <row r="1471" spans="1:20">
      <c r="A1471" s="103"/>
      <c r="B1471" s="103"/>
      <c r="C1471" s="103"/>
      <c r="D1471" s="103"/>
      <c r="E1471" s="103"/>
      <c r="F1471" s="103"/>
      <c r="G1471" s="103"/>
      <c r="H1471" s="103"/>
      <c r="I1471" s="103"/>
      <c r="J1471" s="103"/>
      <c r="K1471" s="103"/>
      <c r="L1471" s="103"/>
      <c r="M1471" s="103"/>
      <c r="N1471" s="103"/>
      <c r="O1471" s="103"/>
      <c r="P1471" s="103"/>
      <c r="Q1471" s="103"/>
      <c r="R1471" s="103"/>
      <c r="S1471" s="103"/>
      <c r="T1471" s="103"/>
    </row>
    <row r="1472" spans="1:20">
      <c r="A1472" s="103"/>
      <c r="B1472" s="103"/>
      <c r="C1472" s="103"/>
      <c r="D1472" s="103"/>
      <c r="E1472" s="103"/>
      <c r="F1472" s="103"/>
      <c r="G1472" s="103"/>
      <c r="H1472" s="103"/>
      <c r="I1472" s="103"/>
      <c r="J1472" s="103"/>
      <c r="K1472" s="103"/>
      <c r="L1472" s="103"/>
      <c r="M1472" s="103"/>
      <c r="N1472" s="103"/>
      <c r="O1472" s="103"/>
      <c r="P1472" s="103"/>
      <c r="Q1472" s="103"/>
      <c r="R1472" s="103"/>
      <c r="S1472" s="103"/>
      <c r="T1472" s="103"/>
    </row>
    <row r="1473" spans="1:20">
      <c r="A1473" s="103"/>
      <c r="B1473" s="103"/>
      <c r="C1473" s="103"/>
      <c r="D1473" s="103"/>
      <c r="E1473" s="103"/>
      <c r="F1473" s="103"/>
      <c r="G1473" s="103"/>
      <c r="H1473" s="103"/>
      <c r="I1473" s="103"/>
      <c r="J1473" s="103"/>
      <c r="K1473" s="103"/>
      <c r="L1473" s="103"/>
      <c r="M1473" s="103"/>
      <c r="N1473" s="103"/>
      <c r="O1473" s="103"/>
      <c r="P1473" s="103"/>
      <c r="Q1473" s="103"/>
      <c r="R1473" s="103"/>
      <c r="S1473" s="103"/>
      <c r="T1473" s="103"/>
    </row>
    <row r="1474" spans="1:20">
      <c r="A1474" s="103"/>
      <c r="B1474" s="103"/>
      <c r="C1474" s="103"/>
      <c r="D1474" s="103"/>
      <c r="E1474" s="103"/>
      <c r="F1474" s="103"/>
      <c r="G1474" s="103"/>
      <c r="H1474" s="103"/>
      <c r="I1474" s="103"/>
      <c r="J1474" s="103"/>
      <c r="K1474" s="103"/>
      <c r="L1474" s="103"/>
      <c r="M1474" s="103"/>
      <c r="N1474" s="103"/>
      <c r="O1474" s="103"/>
      <c r="P1474" s="103"/>
      <c r="Q1474" s="103"/>
      <c r="R1474" s="103"/>
      <c r="S1474" s="103"/>
      <c r="T1474" s="103"/>
    </row>
    <row r="1475" spans="1:20">
      <c r="A1475" s="103"/>
      <c r="B1475" s="103"/>
      <c r="C1475" s="103"/>
      <c r="D1475" s="103"/>
      <c r="E1475" s="103"/>
      <c r="F1475" s="103"/>
      <c r="G1475" s="103"/>
      <c r="H1475" s="103"/>
      <c r="I1475" s="103"/>
      <c r="J1475" s="103"/>
      <c r="K1475" s="103"/>
      <c r="L1475" s="103"/>
      <c r="M1475" s="103"/>
      <c r="N1475" s="103"/>
      <c r="O1475" s="103"/>
      <c r="P1475" s="103"/>
      <c r="Q1475" s="103"/>
      <c r="R1475" s="103"/>
      <c r="S1475" s="103"/>
      <c r="T1475" s="103"/>
    </row>
    <row r="1476" spans="1:20">
      <c r="A1476" s="103"/>
      <c r="B1476" s="103"/>
      <c r="C1476" s="103"/>
      <c r="D1476" s="103"/>
      <c r="E1476" s="103"/>
      <c r="F1476" s="103"/>
      <c r="G1476" s="103"/>
      <c r="H1476" s="103"/>
      <c r="I1476" s="103"/>
      <c r="J1476" s="103"/>
      <c r="K1476" s="103"/>
      <c r="L1476" s="103"/>
      <c r="M1476" s="103"/>
      <c r="N1476" s="103"/>
      <c r="O1476" s="103"/>
      <c r="P1476" s="103"/>
      <c r="Q1476" s="103"/>
      <c r="R1476" s="103"/>
      <c r="S1476" s="103"/>
      <c r="T1476" s="103"/>
    </row>
    <row r="1477" spans="1:20">
      <c r="A1477" s="103"/>
      <c r="B1477" s="103"/>
      <c r="C1477" s="103"/>
      <c r="D1477" s="103"/>
      <c r="E1477" s="103"/>
      <c r="F1477" s="103"/>
      <c r="G1477" s="103"/>
      <c r="H1477" s="103"/>
      <c r="I1477" s="103"/>
      <c r="J1477" s="103"/>
      <c r="K1477" s="103"/>
      <c r="L1477" s="103"/>
      <c r="M1477" s="103"/>
      <c r="N1477" s="103"/>
      <c r="O1477" s="103"/>
      <c r="P1477" s="103"/>
      <c r="Q1477" s="103"/>
      <c r="R1477" s="103"/>
      <c r="S1477" s="103"/>
      <c r="T1477" s="103"/>
    </row>
    <row r="1478" spans="1:20">
      <c r="A1478" s="103"/>
      <c r="B1478" s="103"/>
      <c r="C1478" s="103"/>
      <c r="D1478" s="103"/>
      <c r="E1478" s="103"/>
      <c r="F1478" s="103"/>
      <c r="G1478" s="103"/>
      <c r="H1478" s="103"/>
      <c r="I1478" s="103"/>
      <c r="J1478" s="103"/>
      <c r="K1478" s="103"/>
      <c r="L1478" s="103"/>
      <c r="M1478" s="103"/>
      <c r="N1478" s="103"/>
      <c r="O1478" s="103"/>
      <c r="P1478" s="103"/>
      <c r="Q1478" s="103"/>
      <c r="R1478" s="103"/>
      <c r="S1478" s="103"/>
      <c r="T1478" s="103"/>
    </row>
    <row r="1479" spans="1:20">
      <c r="A1479" s="103"/>
      <c r="B1479" s="103"/>
      <c r="C1479" s="103"/>
      <c r="D1479" s="103"/>
      <c r="E1479" s="103"/>
      <c r="F1479" s="103"/>
      <c r="G1479" s="103"/>
      <c r="H1479" s="103"/>
      <c r="I1479" s="103"/>
      <c r="J1479" s="103"/>
      <c r="K1479" s="103"/>
      <c r="L1479" s="103"/>
      <c r="M1479" s="103"/>
      <c r="N1479" s="103"/>
      <c r="O1479" s="103"/>
      <c r="P1479" s="103"/>
      <c r="Q1479" s="103"/>
      <c r="R1479" s="103"/>
      <c r="S1479" s="103"/>
      <c r="T1479" s="103"/>
    </row>
    <row r="1480" spans="1:20">
      <c r="A1480" s="103"/>
      <c r="B1480" s="103"/>
      <c r="C1480" s="103"/>
      <c r="D1480" s="103"/>
      <c r="E1480" s="103"/>
      <c r="F1480" s="103"/>
      <c r="G1480" s="103"/>
      <c r="H1480" s="103"/>
      <c r="I1480" s="103"/>
      <c r="J1480" s="103"/>
      <c r="K1480" s="103"/>
      <c r="L1480" s="103"/>
      <c r="M1480" s="103"/>
      <c r="N1480" s="103"/>
      <c r="O1480" s="103"/>
      <c r="P1480" s="103"/>
      <c r="Q1480" s="103"/>
      <c r="R1480" s="103"/>
      <c r="S1480" s="103"/>
      <c r="T1480" s="103"/>
    </row>
    <row r="1481" spans="1:20">
      <c r="A1481" s="103"/>
      <c r="B1481" s="103"/>
      <c r="C1481" s="103"/>
      <c r="D1481" s="103"/>
      <c r="E1481" s="103"/>
      <c r="F1481" s="103"/>
      <c r="G1481" s="103"/>
      <c r="H1481" s="103"/>
      <c r="I1481" s="103"/>
      <c r="J1481" s="103"/>
      <c r="K1481" s="103"/>
      <c r="L1481" s="103"/>
      <c r="M1481" s="103"/>
      <c r="N1481" s="103"/>
      <c r="O1481" s="103"/>
      <c r="P1481" s="103"/>
      <c r="Q1481" s="103"/>
      <c r="R1481" s="103"/>
      <c r="S1481" s="103"/>
      <c r="T1481" s="103"/>
    </row>
    <row r="1482" spans="1:20">
      <c r="A1482" s="103"/>
      <c r="B1482" s="103"/>
      <c r="C1482" s="103"/>
      <c r="D1482" s="103"/>
      <c r="E1482" s="103"/>
      <c r="F1482" s="103"/>
      <c r="G1482" s="103"/>
      <c r="H1482" s="103"/>
      <c r="I1482" s="103"/>
      <c r="J1482" s="103"/>
      <c r="K1482" s="103"/>
      <c r="L1482" s="103"/>
      <c r="M1482" s="103"/>
      <c r="N1482" s="103"/>
      <c r="O1482" s="103"/>
      <c r="P1482" s="103"/>
      <c r="Q1482" s="103"/>
      <c r="R1482" s="103"/>
      <c r="S1482" s="103"/>
      <c r="T1482" s="103"/>
    </row>
    <row r="1483" spans="1:20">
      <c r="A1483" s="103"/>
      <c r="B1483" s="103"/>
      <c r="C1483" s="103"/>
      <c r="D1483" s="103"/>
      <c r="E1483" s="103"/>
      <c r="F1483" s="103"/>
      <c r="G1483" s="103"/>
      <c r="H1483" s="103"/>
      <c r="I1483" s="103"/>
      <c r="J1483" s="103"/>
      <c r="K1483" s="103"/>
      <c r="L1483" s="103"/>
      <c r="M1483" s="103"/>
      <c r="N1483" s="103"/>
      <c r="O1483" s="103"/>
      <c r="P1483" s="103"/>
      <c r="Q1483" s="103"/>
      <c r="R1483" s="103"/>
      <c r="S1483" s="103"/>
      <c r="T1483" s="103"/>
    </row>
    <row r="1484" spans="1:20">
      <c r="A1484" s="103"/>
      <c r="B1484" s="103"/>
      <c r="C1484" s="103"/>
      <c r="D1484" s="103"/>
      <c r="E1484" s="103"/>
      <c r="F1484" s="103"/>
      <c r="G1484" s="103"/>
      <c r="H1484" s="103"/>
      <c r="I1484" s="103"/>
      <c r="J1484" s="103"/>
      <c r="K1484" s="103"/>
      <c r="L1484" s="103"/>
      <c r="M1484" s="103"/>
      <c r="N1484" s="103"/>
      <c r="O1484" s="103"/>
      <c r="P1484" s="103"/>
      <c r="Q1484" s="103"/>
      <c r="R1484" s="103"/>
      <c r="S1484" s="103"/>
      <c r="T1484" s="103"/>
    </row>
    <row r="1485" spans="1:20">
      <c r="A1485" s="103"/>
      <c r="B1485" s="103"/>
      <c r="C1485" s="103"/>
      <c r="D1485" s="103"/>
      <c r="E1485" s="103"/>
      <c r="F1485" s="103"/>
      <c r="G1485" s="103"/>
      <c r="H1485" s="103"/>
      <c r="I1485" s="103"/>
      <c r="J1485" s="103"/>
      <c r="K1485" s="103"/>
      <c r="L1485" s="103"/>
      <c r="M1485" s="103"/>
      <c r="N1485" s="103"/>
      <c r="O1485" s="103"/>
      <c r="P1485" s="103"/>
      <c r="Q1485" s="103"/>
      <c r="R1485" s="103"/>
      <c r="S1485" s="103"/>
      <c r="T1485" s="103"/>
    </row>
    <row r="1486" spans="1:20">
      <c r="A1486" s="103"/>
      <c r="B1486" s="103"/>
      <c r="C1486" s="103"/>
      <c r="D1486" s="103"/>
      <c r="E1486" s="103"/>
      <c r="F1486" s="103"/>
      <c r="G1486" s="103"/>
      <c r="H1486" s="103"/>
      <c r="I1486" s="103"/>
      <c r="J1486" s="103"/>
      <c r="K1486" s="103"/>
      <c r="L1486" s="103"/>
      <c r="M1486" s="103"/>
      <c r="N1486" s="103"/>
      <c r="O1486" s="103"/>
      <c r="P1486" s="103"/>
      <c r="Q1486" s="103"/>
      <c r="R1486" s="103"/>
      <c r="S1486" s="103"/>
      <c r="T1486" s="103"/>
    </row>
    <row r="1487" spans="1:20">
      <c r="A1487" s="103"/>
      <c r="B1487" s="103"/>
      <c r="C1487" s="103"/>
      <c r="D1487" s="103"/>
      <c r="E1487" s="103"/>
      <c r="F1487" s="103"/>
      <c r="G1487" s="103"/>
      <c r="H1487" s="103"/>
      <c r="I1487" s="103"/>
      <c r="J1487" s="103"/>
      <c r="K1487" s="103"/>
      <c r="L1487" s="103"/>
      <c r="M1487" s="103"/>
      <c r="N1487" s="103"/>
      <c r="O1487" s="103"/>
      <c r="P1487" s="103"/>
      <c r="Q1487" s="103"/>
      <c r="R1487" s="103"/>
      <c r="S1487" s="103"/>
      <c r="T1487" s="103"/>
    </row>
    <row r="1488" spans="1:20">
      <c r="A1488" s="103"/>
      <c r="B1488" s="103"/>
      <c r="C1488" s="103"/>
      <c r="D1488" s="103"/>
      <c r="E1488" s="103"/>
      <c r="F1488" s="103"/>
      <c r="G1488" s="103"/>
      <c r="H1488" s="103"/>
      <c r="I1488" s="103"/>
      <c r="J1488" s="103"/>
      <c r="K1488" s="103"/>
      <c r="L1488" s="103"/>
      <c r="M1488" s="103"/>
      <c r="N1488" s="103"/>
      <c r="O1488" s="103"/>
      <c r="P1488" s="103"/>
      <c r="Q1488" s="103"/>
      <c r="R1488" s="103"/>
      <c r="S1488" s="103"/>
      <c r="T1488" s="103"/>
    </row>
    <row r="1489" spans="1:20">
      <c r="A1489" s="103"/>
      <c r="B1489" s="103"/>
      <c r="C1489" s="103"/>
      <c r="D1489" s="103"/>
      <c r="E1489" s="103"/>
      <c r="F1489" s="103"/>
      <c r="G1489" s="103"/>
      <c r="H1489" s="103"/>
      <c r="I1489" s="103"/>
      <c r="J1489" s="103"/>
      <c r="K1489" s="103"/>
      <c r="L1489" s="103"/>
      <c r="M1489" s="103"/>
      <c r="N1489" s="103"/>
      <c r="O1489" s="103"/>
      <c r="P1489" s="103"/>
      <c r="Q1489" s="103"/>
      <c r="R1489" s="103"/>
      <c r="S1489" s="103"/>
      <c r="T1489" s="103"/>
    </row>
    <row r="1490" spans="1:20">
      <c r="A1490" s="103"/>
      <c r="B1490" s="103"/>
      <c r="C1490" s="103"/>
      <c r="D1490" s="103"/>
      <c r="E1490" s="103"/>
      <c r="F1490" s="103"/>
      <c r="G1490" s="103"/>
      <c r="H1490" s="103"/>
      <c r="I1490" s="103"/>
      <c r="J1490" s="103"/>
      <c r="K1490" s="103"/>
      <c r="L1490" s="103"/>
      <c r="M1490" s="103"/>
      <c r="N1490" s="103"/>
      <c r="O1490" s="103"/>
      <c r="P1490" s="103"/>
      <c r="Q1490" s="103"/>
      <c r="R1490" s="103"/>
      <c r="S1490" s="103"/>
      <c r="T1490" s="103"/>
    </row>
    <row r="1491" spans="1:20">
      <c r="A1491" s="103"/>
      <c r="B1491" s="103"/>
      <c r="C1491" s="103"/>
      <c r="D1491" s="103"/>
      <c r="E1491" s="103"/>
      <c r="F1491" s="103"/>
      <c r="G1491" s="103"/>
      <c r="H1491" s="103"/>
      <c r="I1491" s="103"/>
      <c r="J1491" s="103"/>
      <c r="K1491" s="103"/>
      <c r="L1491" s="103"/>
      <c r="M1491" s="103"/>
      <c r="N1491" s="103"/>
      <c r="O1491" s="103"/>
      <c r="P1491" s="103"/>
      <c r="Q1491" s="103"/>
      <c r="R1491" s="103"/>
      <c r="S1491" s="103"/>
      <c r="T1491" s="103"/>
    </row>
    <row r="1492" spans="1:20">
      <c r="A1492" s="103"/>
      <c r="B1492" s="103"/>
      <c r="C1492" s="103"/>
      <c r="D1492" s="103"/>
      <c r="E1492" s="103"/>
      <c r="F1492" s="103"/>
      <c r="G1492" s="103"/>
      <c r="H1492" s="103"/>
      <c r="I1492" s="103"/>
      <c r="J1492" s="103"/>
      <c r="K1492" s="103"/>
      <c r="L1492" s="103"/>
      <c r="M1492" s="103"/>
      <c r="N1492" s="103"/>
      <c r="O1492" s="103"/>
      <c r="P1492" s="103"/>
      <c r="Q1492" s="103"/>
      <c r="R1492" s="103"/>
      <c r="S1492" s="103"/>
      <c r="T1492" s="103"/>
    </row>
    <row r="1493" spans="1:20">
      <c r="A1493" s="103"/>
      <c r="B1493" s="103"/>
      <c r="C1493" s="103"/>
      <c r="D1493" s="103"/>
      <c r="E1493" s="103"/>
      <c r="F1493" s="103"/>
      <c r="G1493" s="103"/>
      <c r="H1493" s="103"/>
      <c r="I1493" s="103"/>
      <c r="J1493" s="103"/>
      <c r="K1493" s="103"/>
      <c r="L1493" s="103"/>
      <c r="M1493" s="103"/>
      <c r="N1493" s="103"/>
      <c r="O1493" s="103"/>
      <c r="P1493" s="103"/>
      <c r="Q1493" s="103"/>
      <c r="R1493" s="103"/>
      <c r="S1493" s="103"/>
      <c r="T1493" s="103"/>
    </row>
    <row r="1494" spans="1:20">
      <c r="A1494" s="103"/>
      <c r="B1494" s="103"/>
      <c r="C1494" s="103"/>
      <c r="D1494" s="103"/>
      <c r="E1494" s="103"/>
      <c r="F1494" s="103"/>
      <c r="G1494" s="103"/>
      <c r="H1494" s="103"/>
      <c r="I1494" s="103"/>
      <c r="J1494" s="103"/>
      <c r="K1494" s="103"/>
      <c r="L1494" s="103"/>
      <c r="M1494" s="103"/>
      <c r="N1494" s="103"/>
      <c r="O1494" s="103"/>
      <c r="P1494" s="103"/>
      <c r="Q1494" s="103"/>
      <c r="R1494" s="103"/>
      <c r="S1494" s="103"/>
      <c r="T1494" s="103"/>
    </row>
    <row r="1495" spans="1:20">
      <c r="A1495" s="103"/>
      <c r="B1495" s="103"/>
      <c r="C1495" s="103"/>
      <c r="D1495" s="103"/>
      <c r="E1495" s="103"/>
      <c r="F1495" s="103"/>
      <c r="G1495" s="103"/>
      <c r="H1495" s="103"/>
      <c r="I1495" s="103"/>
      <c r="J1495" s="103"/>
      <c r="K1495" s="103"/>
      <c r="L1495" s="103"/>
      <c r="M1495" s="103"/>
      <c r="N1495" s="103"/>
      <c r="O1495" s="103"/>
      <c r="P1495" s="103"/>
      <c r="Q1495" s="103"/>
      <c r="R1495" s="103"/>
      <c r="S1495" s="103"/>
      <c r="T1495" s="103"/>
    </row>
    <row r="1496" spans="1:20">
      <c r="A1496" s="103"/>
      <c r="B1496" s="103"/>
      <c r="C1496" s="103"/>
      <c r="D1496" s="103"/>
      <c r="E1496" s="103"/>
      <c r="F1496" s="103"/>
      <c r="G1496" s="103"/>
      <c r="H1496" s="103"/>
      <c r="I1496" s="103"/>
      <c r="J1496" s="103"/>
      <c r="K1496" s="103"/>
      <c r="L1496" s="103"/>
      <c r="M1496" s="103"/>
      <c r="N1496" s="103"/>
      <c r="O1496" s="103"/>
      <c r="P1496" s="103"/>
      <c r="Q1496" s="103"/>
      <c r="R1496" s="103"/>
      <c r="S1496" s="103"/>
      <c r="T1496" s="103"/>
    </row>
    <row r="1497" spans="1:20">
      <c r="A1497" s="103"/>
      <c r="B1497" s="103"/>
      <c r="C1497" s="103"/>
      <c r="D1497" s="103"/>
      <c r="E1497" s="103"/>
      <c r="F1497" s="103"/>
      <c r="G1497" s="103"/>
      <c r="H1497" s="103"/>
      <c r="I1497" s="103"/>
      <c r="J1497" s="103"/>
      <c r="K1497" s="103"/>
      <c r="L1497" s="103"/>
      <c r="M1497" s="103"/>
      <c r="N1497" s="103"/>
      <c r="O1497" s="103"/>
      <c r="P1497" s="103"/>
      <c r="Q1497" s="103"/>
      <c r="R1497" s="103"/>
      <c r="S1497" s="103"/>
      <c r="T1497" s="103"/>
    </row>
    <row r="1498" spans="1:20">
      <c r="A1498" s="103"/>
      <c r="B1498" s="103"/>
      <c r="C1498" s="103"/>
      <c r="D1498" s="103"/>
      <c r="E1498" s="103"/>
      <c r="F1498" s="103"/>
      <c r="G1498" s="103"/>
      <c r="H1498" s="103"/>
      <c r="I1498" s="103"/>
      <c r="J1498" s="103"/>
      <c r="K1498" s="103"/>
      <c r="L1498" s="103"/>
      <c r="M1498" s="103"/>
      <c r="N1498" s="103"/>
      <c r="O1498" s="103"/>
      <c r="P1498" s="103"/>
      <c r="Q1498" s="103"/>
      <c r="R1498" s="103"/>
      <c r="S1498" s="103"/>
      <c r="T1498" s="103"/>
    </row>
    <row r="1499" spans="1:20">
      <c r="A1499" s="103"/>
      <c r="B1499" s="103"/>
      <c r="C1499" s="103"/>
      <c r="D1499" s="103"/>
      <c r="E1499" s="103"/>
      <c r="F1499" s="103"/>
      <c r="G1499" s="103"/>
      <c r="H1499" s="103"/>
      <c r="I1499" s="103"/>
      <c r="J1499" s="103"/>
      <c r="K1499" s="103"/>
      <c r="L1499" s="103"/>
      <c r="M1499" s="103"/>
      <c r="N1499" s="103"/>
      <c r="O1499" s="103"/>
      <c r="P1499" s="103"/>
      <c r="Q1499" s="103"/>
      <c r="R1499" s="103"/>
      <c r="S1499" s="103"/>
      <c r="T1499" s="103"/>
    </row>
    <row r="1500" spans="1:20">
      <c r="A1500" s="103"/>
      <c r="B1500" s="103"/>
      <c r="C1500" s="103"/>
      <c r="D1500" s="103"/>
      <c r="E1500" s="103"/>
      <c r="F1500" s="103"/>
      <c r="G1500" s="103"/>
      <c r="H1500" s="103"/>
      <c r="I1500" s="103"/>
      <c r="J1500" s="103"/>
      <c r="K1500" s="103"/>
      <c r="L1500" s="103"/>
      <c r="M1500" s="103"/>
      <c r="N1500" s="103"/>
      <c r="O1500" s="103"/>
      <c r="P1500" s="103"/>
      <c r="Q1500" s="103"/>
      <c r="R1500" s="103"/>
      <c r="S1500" s="103"/>
      <c r="T1500" s="103"/>
    </row>
    <row r="1501" spans="1:20">
      <c r="A1501" s="103"/>
      <c r="B1501" s="103"/>
      <c r="C1501" s="103"/>
      <c r="D1501" s="103"/>
      <c r="E1501" s="103"/>
      <c r="F1501" s="103"/>
      <c r="G1501" s="103"/>
      <c r="H1501" s="103"/>
      <c r="I1501" s="103"/>
      <c r="J1501" s="103"/>
      <c r="K1501" s="103"/>
      <c r="L1501" s="103"/>
      <c r="M1501" s="103"/>
      <c r="N1501" s="103"/>
      <c r="O1501" s="103"/>
      <c r="P1501" s="103"/>
      <c r="Q1501" s="103"/>
      <c r="R1501" s="103"/>
      <c r="S1501" s="103"/>
      <c r="T1501" s="103"/>
    </row>
    <row r="1502" spans="1:20">
      <c r="A1502" s="103"/>
      <c r="B1502" s="103"/>
      <c r="C1502" s="103"/>
      <c r="D1502" s="103"/>
      <c r="E1502" s="103"/>
      <c r="F1502" s="103"/>
      <c r="G1502" s="103"/>
      <c r="H1502" s="103"/>
      <c r="I1502" s="103"/>
      <c r="J1502" s="103"/>
      <c r="K1502" s="103"/>
      <c r="L1502" s="103"/>
      <c r="M1502" s="103"/>
      <c r="N1502" s="103"/>
      <c r="O1502" s="103"/>
      <c r="P1502" s="103"/>
      <c r="Q1502" s="103"/>
      <c r="R1502" s="103"/>
      <c r="S1502" s="103"/>
      <c r="T1502" s="103"/>
    </row>
    <row r="1503" spans="1:20">
      <c r="A1503" s="103"/>
      <c r="B1503" s="103"/>
      <c r="C1503" s="103"/>
      <c r="D1503" s="103"/>
      <c r="E1503" s="103"/>
      <c r="F1503" s="103"/>
      <c r="G1503" s="103"/>
      <c r="H1503" s="103"/>
      <c r="I1503" s="103"/>
      <c r="J1503" s="103"/>
      <c r="K1503" s="103"/>
      <c r="L1503" s="103"/>
      <c r="M1503" s="103"/>
      <c r="N1503" s="103"/>
      <c r="O1503" s="103"/>
      <c r="P1503" s="103"/>
      <c r="Q1503" s="103"/>
      <c r="R1503" s="103"/>
      <c r="S1503" s="103"/>
      <c r="T1503" s="103"/>
    </row>
    <row r="1504" spans="1:20">
      <c r="A1504" s="103"/>
      <c r="B1504" s="103"/>
      <c r="C1504" s="103"/>
      <c r="D1504" s="103"/>
      <c r="E1504" s="103"/>
      <c r="F1504" s="103"/>
      <c r="G1504" s="103"/>
      <c r="H1504" s="103"/>
      <c r="I1504" s="103"/>
      <c r="J1504" s="103"/>
      <c r="K1504" s="103"/>
      <c r="L1504" s="103"/>
      <c r="M1504" s="103"/>
      <c r="N1504" s="103"/>
      <c r="O1504" s="103"/>
      <c r="P1504" s="103"/>
      <c r="Q1504" s="103"/>
      <c r="R1504" s="103"/>
      <c r="S1504" s="103"/>
      <c r="T1504" s="103"/>
    </row>
    <row r="1505" spans="1:20">
      <c r="A1505" s="103"/>
      <c r="B1505" s="103"/>
      <c r="C1505" s="103"/>
      <c r="D1505" s="103"/>
      <c r="E1505" s="103"/>
      <c r="F1505" s="103"/>
      <c r="G1505" s="103"/>
      <c r="H1505" s="103"/>
      <c r="I1505" s="103"/>
      <c r="J1505" s="103"/>
      <c r="K1505" s="103"/>
      <c r="L1505" s="103"/>
      <c r="M1505" s="103"/>
      <c r="N1505" s="103"/>
      <c r="O1505" s="103"/>
      <c r="P1505" s="103"/>
      <c r="Q1505" s="103"/>
      <c r="R1505" s="103"/>
      <c r="S1505" s="103"/>
      <c r="T1505" s="103"/>
    </row>
    <row r="1506" spans="1:20">
      <c r="A1506" s="103"/>
      <c r="B1506" s="103"/>
      <c r="C1506" s="103"/>
      <c r="D1506" s="103"/>
      <c r="E1506" s="103"/>
      <c r="F1506" s="103"/>
      <c r="G1506" s="103"/>
      <c r="H1506" s="103"/>
      <c r="I1506" s="103"/>
      <c r="J1506" s="103"/>
      <c r="K1506" s="103"/>
      <c r="L1506" s="103"/>
      <c r="M1506" s="103"/>
      <c r="N1506" s="103"/>
      <c r="O1506" s="103"/>
      <c r="P1506" s="103"/>
      <c r="Q1506" s="103"/>
      <c r="R1506" s="103"/>
      <c r="S1506" s="103"/>
      <c r="T1506" s="103"/>
    </row>
    <row r="1507" spans="1:20">
      <c r="A1507" s="103"/>
      <c r="B1507" s="103"/>
      <c r="C1507" s="103"/>
      <c r="D1507" s="103"/>
      <c r="E1507" s="103"/>
      <c r="F1507" s="103"/>
      <c r="G1507" s="103"/>
      <c r="H1507" s="103"/>
      <c r="I1507" s="103"/>
      <c r="J1507" s="103"/>
      <c r="K1507" s="103"/>
      <c r="L1507" s="103"/>
      <c r="M1507" s="103"/>
      <c r="N1507" s="103"/>
      <c r="O1507" s="103"/>
      <c r="P1507" s="103"/>
      <c r="Q1507" s="103"/>
      <c r="R1507" s="103"/>
      <c r="S1507" s="103"/>
      <c r="T1507" s="103"/>
    </row>
    <row r="1508" spans="1:20">
      <c r="A1508" s="103"/>
      <c r="B1508" s="103"/>
      <c r="C1508" s="103"/>
      <c r="D1508" s="103"/>
      <c r="E1508" s="103"/>
      <c r="F1508" s="103"/>
      <c r="G1508" s="103"/>
      <c r="H1508" s="103"/>
      <c r="I1508" s="103"/>
      <c r="J1508" s="103"/>
      <c r="K1508" s="103"/>
      <c r="L1508" s="103"/>
      <c r="M1508" s="103"/>
      <c r="N1508" s="103"/>
      <c r="O1508" s="103"/>
      <c r="P1508" s="103"/>
      <c r="Q1508" s="103"/>
      <c r="R1508" s="103"/>
      <c r="S1508" s="103"/>
      <c r="T1508" s="103"/>
    </row>
    <row r="1509" spans="1:20">
      <c r="A1509" s="103"/>
      <c r="B1509" s="103"/>
      <c r="C1509" s="103"/>
      <c r="D1509" s="103"/>
      <c r="E1509" s="103"/>
      <c r="F1509" s="103"/>
      <c r="G1509" s="103"/>
      <c r="H1509" s="103"/>
      <c r="I1509" s="103"/>
      <c r="J1509" s="103"/>
      <c r="K1509" s="103"/>
      <c r="L1509" s="103"/>
      <c r="M1509" s="103"/>
      <c r="N1509" s="103"/>
      <c r="O1509" s="103"/>
      <c r="P1509" s="103"/>
      <c r="Q1509" s="103"/>
      <c r="R1509" s="103"/>
      <c r="S1509" s="103"/>
      <c r="T1509" s="103"/>
    </row>
    <row r="1510" spans="1:20">
      <c r="A1510" s="103"/>
      <c r="B1510" s="103"/>
      <c r="C1510" s="103"/>
      <c r="D1510" s="103"/>
      <c r="E1510" s="103"/>
      <c r="F1510" s="103"/>
      <c r="G1510" s="103"/>
      <c r="H1510" s="103"/>
      <c r="I1510" s="103"/>
      <c r="J1510" s="103"/>
      <c r="K1510" s="103"/>
      <c r="L1510" s="103"/>
      <c r="M1510" s="103"/>
      <c r="N1510" s="103"/>
      <c r="O1510" s="103"/>
      <c r="P1510" s="103"/>
      <c r="Q1510" s="103"/>
      <c r="R1510" s="103"/>
      <c r="S1510" s="103"/>
      <c r="T1510" s="103"/>
    </row>
    <row r="1511" spans="1:20">
      <c r="A1511" s="103"/>
      <c r="B1511" s="103"/>
      <c r="C1511" s="103"/>
      <c r="D1511" s="103"/>
      <c r="E1511" s="103"/>
      <c r="F1511" s="103"/>
      <c r="G1511" s="103"/>
      <c r="H1511" s="103"/>
      <c r="I1511" s="103"/>
      <c r="J1511" s="103"/>
      <c r="K1511" s="103"/>
      <c r="L1511" s="103"/>
      <c r="M1511" s="103"/>
      <c r="N1511" s="103"/>
      <c r="O1511" s="103"/>
      <c r="P1511" s="103"/>
      <c r="Q1511" s="103"/>
      <c r="R1511" s="103"/>
      <c r="S1511" s="103"/>
      <c r="T1511" s="103"/>
    </row>
    <row r="1512" spans="1:20">
      <c r="A1512" s="103"/>
      <c r="B1512" s="103"/>
      <c r="C1512" s="103"/>
      <c r="D1512" s="103"/>
      <c r="E1512" s="103"/>
      <c r="F1512" s="103"/>
      <c r="G1512" s="103"/>
      <c r="H1512" s="103"/>
      <c r="I1512" s="103"/>
      <c r="J1512" s="103"/>
      <c r="K1512" s="103"/>
      <c r="L1512" s="103"/>
      <c r="M1512" s="103"/>
      <c r="N1512" s="103"/>
      <c r="O1512" s="103"/>
      <c r="P1512" s="103"/>
      <c r="Q1512" s="103"/>
      <c r="R1512" s="103"/>
      <c r="S1512" s="103"/>
      <c r="T1512" s="103"/>
    </row>
    <row r="1513" spans="1:20">
      <c r="A1513" s="103"/>
      <c r="B1513" s="103"/>
      <c r="C1513" s="103"/>
      <c r="D1513" s="103"/>
      <c r="E1513" s="103"/>
      <c r="F1513" s="103"/>
      <c r="G1513" s="103"/>
      <c r="H1513" s="103"/>
      <c r="I1513" s="103"/>
      <c r="J1513" s="103"/>
      <c r="K1513" s="103"/>
      <c r="L1513" s="103"/>
      <c r="M1513" s="103"/>
      <c r="N1513" s="103"/>
      <c r="O1513" s="103"/>
      <c r="P1513" s="103"/>
      <c r="Q1513" s="103"/>
      <c r="R1513" s="103"/>
      <c r="S1513" s="103"/>
      <c r="T1513" s="103"/>
    </row>
    <row r="1514" spans="1:20">
      <c r="A1514" s="103"/>
      <c r="B1514" s="103"/>
      <c r="C1514" s="103"/>
      <c r="D1514" s="103"/>
      <c r="E1514" s="103"/>
      <c r="F1514" s="103"/>
      <c r="G1514" s="103"/>
      <c r="H1514" s="103"/>
      <c r="I1514" s="103"/>
      <c r="J1514" s="103"/>
      <c r="K1514" s="103"/>
      <c r="L1514" s="103"/>
      <c r="M1514" s="103"/>
      <c r="N1514" s="103"/>
      <c r="O1514" s="103"/>
      <c r="P1514" s="103"/>
      <c r="Q1514" s="103"/>
      <c r="R1514" s="103"/>
      <c r="S1514" s="103"/>
      <c r="T1514" s="103"/>
    </row>
    <row r="1515" spans="1:20">
      <c r="A1515" s="103"/>
      <c r="B1515" s="103"/>
      <c r="C1515" s="103"/>
      <c r="D1515" s="103"/>
      <c r="E1515" s="103"/>
      <c r="F1515" s="103"/>
      <c r="G1515" s="103"/>
      <c r="H1515" s="103"/>
      <c r="I1515" s="103"/>
      <c r="J1515" s="103"/>
      <c r="K1515" s="103"/>
      <c r="L1515" s="103"/>
      <c r="M1515" s="103"/>
      <c r="N1515" s="103"/>
      <c r="O1515" s="103"/>
      <c r="P1515" s="103"/>
      <c r="Q1515" s="103"/>
      <c r="R1515" s="103"/>
      <c r="S1515" s="103"/>
      <c r="T1515" s="103"/>
    </row>
    <row r="1516" spans="1:20">
      <c r="A1516" s="103"/>
      <c r="B1516" s="103"/>
      <c r="C1516" s="103"/>
      <c r="D1516" s="103"/>
      <c r="E1516" s="103"/>
      <c r="F1516" s="103"/>
      <c r="G1516" s="103"/>
      <c r="H1516" s="103"/>
      <c r="I1516" s="103"/>
      <c r="J1516" s="103"/>
      <c r="K1516" s="103"/>
      <c r="L1516" s="103"/>
      <c r="M1516" s="103"/>
      <c r="N1516" s="103"/>
      <c r="O1516" s="103"/>
      <c r="P1516" s="103"/>
      <c r="Q1516" s="103"/>
      <c r="R1516" s="103"/>
      <c r="S1516" s="103"/>
      <c r="T1516" s="103"/>
    </row>
    <row r="1517" spans="1:20">
      <c r="A1517" s="103"/>
      <c r="B1517" s="103"/>
      <c r="C1517" s="103"/>
      <c r="D1517" s="103"/>
      <c r="E1517" s="103"/>
      <c r="F1517" s="103"/>
      <c r="G1517" s="103"/>
      <c r="H1517" s="103"/>
      <c r="I1517" s="103"/>
      <c r="J1517" s="103"/>
      <c r="K1517" s="103"/>
      <c r="L1517" s="103"/>
      <c r="M1517" s="103"/>
      <c r="N1517" s="103"/>
      <c r="O1517" s="103"/>
      <c r="P1517" s="103"/>
      <c r="Q1517" s="103"/>
      <c r="R1517" s="103"/>
      <c r="S1517" s="103"/>
      <c r="T1517" s="103"/>
    </row>
    <row r="1518" spans="1:20">
      <c r="A1518" s="103"/>
      <c r="B1518" s="103"/>
      <c r="C1518" s="103"/>
      <c r="D1518" s="103"/>
      <c r="E1518" s="103"/>
      <c r="F1518" s="103"/>
      <c r="G1518" s="103"/>
      <c r="H1518" s="103"/>
      <c r="I1518" s="103"/>
      <c r="J1518" s="103"/>
      <c r="K1518" s="103"/>
      <c r="L1518" s="103"/>
      <c r="M1518" s="103"/>
      <c r="N1518" s="103"/>
      <c r="O1518" s="103"/>
      <c r="P1518" s="103"/>
      <c r="Q1518" s="103"/>
      <c r="R1518" s="103"/>
      <c r="S1518" s="103"/>
      <c r="T1518" s="103"/>
    </row>
    <row r="1519" spans="1:20">
      <c r="A1519" s="103"/>
      <c r="B1519" s="103"/>
      <c r="C1519" s="103"/>
      <c r="D1519" s="103"/>
      <c r="E1519" s="103"/>
      <c r="F1519" s="103"/>
      <c r="G1519" s="103"/>
      <c r="H1519" s="103"/>
      <c r="I1519" s="103"/>
      <c r="J1519" s="103"/>
      <c r="K1519" s="103"/>
      <c r="L1519" s="103"/>
      <c r="M1519" s="103"/>
      <c r="N1519" s="103"/>
      <c r="O1519" s="103"/>
      <c r="P1519" s="103"/>
      <c r="Q1519" s="103"/>
      <c r="R1519" s="103"/>
      <c r="S1519" s="103"/>
      <c r="T1519" s="103"/>
    </row>
    <row r="1520" spans="1:20">
      <c r="A1520" s="103"/>
      <c r="B1520" s="103"/>
      <c r="C1520" s="103"/>
      <c r="D1520" s="103"/>
      <c r="E1520" s="103"/>
      <c r="F1520" s="103"/>
      <c r="G1520" s="103"/>
      <c r="H1520" s="103"/>
      <c r="I1520" s="103"/>
      <c r="J1520" s="103"/>
      <c r="K1520" s="103"/>
      <c r="L1520" s="103"/>
      <c r="M1520" s="103"/>
      <c r="N1520" s="103"/>
      <c r="O1520" s="103"/>
      <c r="P1520" s="103"/>
      <c r="Q1520" s="103"/>
      <c r="R1520" s="103"/>
      <c r="S1520" s="103"/>
      <c r="T1520" s="103"/>
    </row>
    <row r="1521" spans="1:20">
      <c r="A1521" s="103"/>
      <c r="B1521" s="103"/>
      <c r="C1521" s="103"/>
      <c r="D1521" s="103"/>
      <c r="E1521" s="103"/>
      <c r="F1521" s="103"/>
      <c r="G1521" s="103"/>
      <c r="H1521" s="103"/>
      <c r="I1521" s="103"/>
      <c r="J1521" s="103"/>
      <c r="K1521" s="103"/>
      <c r="L1521" s="103"/>
      <c r="M1521" s="103"/>
      <c r="N1521" s="103"/>
      <c r="O1521" s="103"/>
      <c r="P1521" s="103"/>
      <c r="Q1521" s="103"/>
      <c r="R1521" s="103"/>
      <c r="S1521" s="103"/>
      <c r="T1521" s="103"/>
    </row>
    <row r="1522" spans="1:20">
      <c r="A1522" s="103"/>
      <c r="B1522" s="103"/>
      <c r="C1522" s="103"/>
      <c r="D1522" s="103"/>
      <c r="E1522" s="103"/>
      <c r="F1522" s="103"/>
      <c r="G1522" s="103"/>
      <c r="H1522" s="103"/>
      <c r="I1522" s="103"/>
      <c r="J1522" s="103"/>
      <c r="K1522" s="103"/>
      <c r="L1522" s="103"/>
      <c r="M1522" s="103"/>
      <c r="N1522" s="103"/>
      <c r="O1522" s="103"/>
      <c r="P1522" s="103"/>
      <c r="Q1522" s="103"/>
      <c r="R1522" s="103"/>
      <c r="S1522" s="103"/>
      <c r="T1522" s="103"/>
    </row>
    <row r="1523" spans="1:20">
      <c r="A1523" s="103"/>
      <c r="B1523" s="103"/>
      <c r="C1523" s="103"/>
      <c r="D1523" s="103"/>
      <c r="E1523" s="103"/>
      <c r="F1523" s="103"/>
      <c r="G1523" s="103"/>
      <c r="H1523" s="103"/>
      <c r="I1523" s="103"/>
      <c r="J1523" s="103"/>
      <c r="K1523" s="103"/>
      <c r="L1523" s="103"/>
      <c r="M1523" s="103"/>
      <c r="N1523" s="103"/>
      <c r="O1523" s="103"/>
      <c r="P1523" s="103"/>
      <c r="Q1523" s="103"/>
      <c r="R1523" s="103"/>
      <c r="S1523" s="103"/>
      <c r="T1523" s="103"/>
    </row>
    <row r="1524" spans="1:20">
      <c r="A1524" s="103"/>
      <c r="B1524" s="103"/>
      <c r="C1524" s="103"/>
      <c r="D1524" s="103"/>
      <c r="E1524" s="103"/>
      <c r="F1524" s="103"/>
      <c r="G1524" s="103"/>
      <c r="H1524" s="103"/>
      <c r="I1524" s="103"/>
      <c r="J1524" s="103"/>
      <c r="K1524" s="103"/>
      <c r="L1524" s="103"/>
      <c r="M1524" s="103"/>
      <c r="N1524" s="103"/>
      <c r="O1524" s="103"/>
      <c r="P1524" s="103"/>
      <c r="Q1524" s="103"/>
      <c r="R1524" s="103"/>
      <c r="S1524" s="103"/>
      <c r="T1524" s="103"/>
    </row>
    <row r="1525" spans="1:20">
      <c r="A1525" s="103"/>
      <c r="B1525" s="103"/>
      <c r="C1525" s="103"/>
      <c r="D1525" s="103"/>
      <c r="E1525" s="103"/>
      <c r="F1525" s="103"/>
      <c r="G1525" s="103"/>
      <c r="H1525" s="103"/>
      <c r="I1525" s="103"/>
      <c r="J1525" s="103"/>
      <c r="K1525" s="103"/>
      <c r="L1525" s="103"/>
      <c r="M1525" s="103"/>
      <c r="N1525" s="103"/>
      <c r="O1525" s="103"/>
      <c r="P1525" s="103"/>
      <c r="Q1525" s="103"/>
      <c r="R1525" s="103"/>
      <c r="S1525" s="103"/>
      <c r="T1525" s="103"/>
    </row>
    <row r="1526" spans="1:20">
      <c r="A1526" s="103"/>
      <c r="B1526" s="103"/>
      <c r="C1526" s="103"/>
      <c r="D1526" s="103"/>
      <c r="E1526" s="103"/>
      <c r="F1526" s="103"/>
      <c r="G1526" s="103"/>
      <c r="H1526" s="103"/>
      <c r="I1526" s="103"/>
      <c r="J1526" s="103"/>
      <c r="K1526" s="103"/>
      <c r="L1526" s="103"/>
      <c r="M1526" s="103"/>
      <c r="N1526" s="103"/>
      <c r="O1526" s="103"/>
      <c r="P1526" s="103"/>
      <c r="Q1526" s="103"/>
      <c r="R1526" s="103"/>
      <c r="S1526" s="103"/>
      <c r="T1526" s="103"/>
    </row>
    <row r="1527" spans="1:20">
      <c r="A1527" s="103"/>
      <c r="B1527" s="103"/>
      <c r="C1527" s="103"/>
      <c r="D1527" s="103"/>
      <c r="E1527" s="103"/>
      <c r="F1527" s="103"/>
      <c r="G1527" s="103"/>
      <c r="H1527" s="103"/>
      <c r="I1527" s="103"/>
      <c r="J1527" s="103"/>
      <c r="K1527" s="103"/>
      <c r="L1527" s="103"/>
      <c r="M1527" s="103"/>
      <c r="N1527" s="103"/>
      <c r="O1527" s="103"/>
      <c r="P1527" s="103"/>
      <c r="Q1527" s="103"/>
      <c r="R1527" s="103"/>
      <c r="S1527" s="103"/>
      <c r="T1527" s="103"/>
    </row>
    <row r="1528" spans="1:20">
      <c r="A1528" s="103"/>
      <c r="B1528" s="103"/>
      <c r="C1528" s="103"/>
      <c r="D1528" s="103"/>
      <c r="E1528" s="103"/>
      <c r="F1528" s="103"/>
      <c r="G1528" s="103"/>
      <c r="H1528" s="103"/>
      <c r="I1528" s="103"/>
      <c r="J1528" s="103"/>
      <c r="K1528" s="103"/>
      <c r="L1528" s="103"/>
      <c r="M1528" s="103"/>
      <c r="N1528" s="103"/>
      <c r="O1528" s="103"/>
      <c r="P1528" s="103"/>
      <c r="Q1528" s="103"/>
      <c r="R1528" s="103"/>
      <c r="S1528" s="103"/>
      <c r="T1528" s="103"/>
    </row>
    <row r="1529" spans="1:20">
      <c r="A1529" s="103"/>
      <c r="B1529" s="103"/>
      <c r="C1529" s="103"/>
      <c r="D1529" s="103"/>
      <c r="E1529" s="103"/>
      <c r="F1529" s="103"/>
      <c r="G1529" s="103"/>
      <c r="H1529" s="103"/>
      <c r="I1529" s="103"/>
      <c r="J1529" s="103"/>
      <c r="K1529" s="103"/>
      <c r="L1529" s="103"/>
      <c r="M1529" s="103"/>
      <c r="N1529" s="103"/>
      <c r="O1529" s="103"/>
      <c r="P1529" s="103"/>
      <c r="Q1529" s="103"/>
      <c r="R1529" s="103"/>
      <c r="S1529" s="103"/>
      <c r="T1529" s="103"/>
    </row>
    <row r="1530" spans="1:20">
      <c r="A1530" s="103"/>
      <c r="B1530" s="103"/>
      <c r="C1530" s="103"/>
      <c r="D1530" s="103"/>
      <c r="E1530" s="103"/>
      <c r="F1530" s="103"/>
      <c r="G1530" s="103"/>
      <c r="H1530" s="103"/>
      <c r="I1530" s="103"/>
      <c r="J1530" s="103"/>
      <c r="K1530" s="103"/>
      <c r="L1530" s="103"/>
      <c r="M1530" s="103"/>
      <c r="N1530" s="103"/>
      <c r="O1530" s="103"/>
      <c r="P1530" s="103"/>
      <c r="Q1530" s="103"/>
      <c r="R1530" s="103"/>
      <c r="S1530" s="103"/>
      <c r="T1530" s="103"/>
    </row>
    <row r="1531" spans="1:20">
      <c r="A1531" s="103"/>
      <c r="B1531" s="103"/>
      <c r="C1531" s="103"/>
      <c r="D1531" s="103"/>
      <c r="E1531" s="103"/>
      <c r="F1531" s="103"/>
      <c r="G1531" s="103"/>
      <c r="H1531" s="103"/>
      <c r="I1531" s="103"/>
      <c r="J1531" s="103"/>
      <c r="K1531" s="103"/>
      <c r="L1531" s="103"/>
      <c r="M1531" s="103"/>
      <c r="N1531" s="103"/>
      <c r="O1531" s="103"/>
      <c r="P1531" s="103"/>
      <c r="Q1531" s="103"/>
      <c r="R1531" s="103"/>
      <c r="S1531" s="103"/>
      <c r="T1531" s="103"/>
    </row>
    <row r="1532" spans="1:20">
      <c r="A1532" s="103"/>
      <c r="B1532" s="103"/>
      <c r="C1532" s="103"/>
      <c r="D1532" s="103"/>
      <c r="E1532" s="103"/>
      <c r="F1532" s="103"/>
      <c r="G1532" s="103"/>
      <c r="H1532" s="103"/>
      <c r="I1532" s="103"/>
      <c r="J1532" s="103"/>
      <c r="K1532" s="103"/>
      <c r="L1532" s="103"/>
      <c r="M1532" s="103"/>
      <c r="N1532" s="103"/>
      <c r="O1532" s="103"/>
      <c r="P1532" s="103"/>
      <c r="Q1532" s="103"/>
      <c r="R1532" s="103"/>
      <c r="S1532" s="103"/>
      <c r="T1532" s="103"/>
    </row>
    <row r="1533" spans="1:20">
      <c r="A1533" s="103"/>
      <c r="B1533" s="103"/>
      <c r="C1533" s="103"/>
      <c r="D1533" s="103"/>
      <c r="E1533" s="103"/>
      <c r="F1533" s="103"/>
      <c r="G1533" s="103"/>
      <c r="H1533" s="103"/>
      <c r="I1533" s="103"/>
      <c r="J1533" s="103"/>
      <c r="K1533" s="103"/>
      <c r="L1533" s="103"/>
      <c r="M1533" s="103"/>
      <c r="N1533" s="103"/>
      <c r="O1533" s="103"/>
      <c r="P1533" s="103"/>
      <c r="Q1533" s="103"/>
      <c r="R1533" s="103"/>
      <c r="S1533" s="103"/>
      <c r="T1533" s="103"/>
    </row>
    <row r="1534" spans="1:20">
      <c r="A1534" s="103"/>
      <c r="B1534" s="103"/>
      <c r="C1534" s="103"/>
      <c r="D1534" s="103"/>
      <c r="E1534" s="103"/>
      <c r="F1534" s="103"/>
      <c r="G1534" s="103"/>
      <c r="H1534" s="103"/>
      <c r="I1534" s="103"/>
      <c r="J1534" s="103"/>
      <c r="K1534" s="103"/>
      <c r="L1534" s="103"/>
      <c r="M1534" s="103"/>
      <c r="N1534" s="103"/>
      <c r="O1534" s="103"/>
      <c r="P1534" s="103"/>
      <c r="Q1534" s="103"/>
      <c r="R1534" s="103"/>
      <c r="S1534" s="103"/>
      <c r="T1534" s="103"/>
    </row>
    <row r="1535" spans="1:20">
      <c r="A1535" s="103"/>
      <c r="B1535" s="103"/>
      <c r="C1535" s="103"/>
      <c r="D1535" s="103"/>
      <c r="E1535" s="103"/>
      <c r="F1535" s="103"/>
      <c r="G1535" s="103"/>
      <c r="H1535" s="103"/>
      <c r="I1535" s="103"/>
      <c r="J1535" s="103"/>
      <c r="K1535" s="103"/>
      <c r="L1535" s="103"/>
      <c r="M1535" s="103"/>
      <c r="N1535" s="103"/>
      <c r="O1535" s="103"/>
      <c r="P1535" s="103"/>
      <c r="Q1535" s="103"/>
      <c r="R1535" s="103"/>
      <c r="S1535" s="103"/>
      <c r="T1535" s="103"/>
    </row>
    <row r="1536" spans="1:20">
      <c r="A1536" s="103"/>
      <c r="B1536" s="103"/>
      <c r="C1536" s="103"/>
      <c r="D1536" s="103"/>
      <c r="E1536" s="103"/>
      <c r="F1536" s="103"/>
      <c r="G1536" s="103"/>
      <c r="H1536" s="103"/>
      <c r="I1536" s="103"/>
      <c r="J1536" s="103"/>
      <c r="K1536" s="103"/>
      <c r="L1536" s="103"/>
      <c r="M1536" s="103"/>
      <c r="N1536" s="103"/>
      <c r="O1536" s="103"/>
      <c r="P1536" s="103"/>
      <c r="Q1536" s="103"/>
      <c r="R1536" s="103"/>
      <c r="S1536" s="103"/>
      <c r="T1536" s="103"/>
    </row>
    <row r="1537" spans="1:20">
      <c r="A1537" s="103"/>
      <c r="B1537" s="103"/>
      <c r="C1537" s="103"/>
      <c r="D1537" s="103"/>
      <c r="E1537" s="103"/>
      <c r="F1537" s="103"/>
      <c r="G1537" s="103"/>
      <c r="H1537" s="103"/>
      <c r="I1537" s="103"/>
      <c r="J1537" s="103"/>
      <c r="K1537" s="103"/>
      <c r="L1537" s="103"/>
      <c r="M1537" s="103"/>
      <c r="N1537" s="103"/>
      <c r="O1537" s="103"/>
      <c r="P1537" s="103"/>
      <c r="Q1537" s="103"/>
      <c r="R1537" s="103"/>
      <c r="S1537" s="103"/>
      <c r="T1537" s="103"/>
    </row>
    <row r="1538" spans="1:20">
      <c r="A1538" s="103"/>
      <c r="B1538" s="103"/>
      <c r="C1538" s="103"/>
      <c r="D1538" s="103"/>
      <c r="E1538" s="103"/>
      <c r="F1538" s="103"/>
      <c r="G1538" s="103"/>
      <c r="H1538" s="103"/>
      <c r="I1538" s="103"/>
      <c r="J1538" s="103"/>
      <c r="K1538" s="103"/>
      <c r="L1538" s="103"/>
      <c r="M1538" s="103"/>
      <c r="N1538" s="103"/>
      <c r="O1538" s="103"/>
      <c r="P1538" s="103"/>
      <c r="Q1538" s="103"/>
      <c r="R1538" s="103"/>
      <c r="S1538" s="103"/>
      <c r="T1538" s="103"/>
    </row>
    <row r="1539" spans="1:20">
      <c r="A1539" s="103"/>
      <c r="B1539" s="103"/>
      <c r="C1539" s="103"/>
      <c r="D1539" s="103"/>
      <c r="E1539" s="103"/>
      <c r="F1539" s="103"/>
      <c r="G1539" s="103"/>
      <c r="H1539" s="103"/>
      <c r="I1539" s="103"/>
      <c r="J1539" s="103"/>
      <c r="K1539" s="103"/>
      <c r="L1539" s="103"/>
      <c r="M1539" s="103"/>
      <c r="N1539" s="103"/>
      <c r="O1539" s="103"/>
      <c r="P1539" s="103"/>
      <c r="Q1539" s="103"/>
      <c r="R1539" s="103"/>
      <c r="S1539" s="103"/>
      <c r="T1539" s="103"/>
    </row>
    <row r="1540" spans="1:20">
      <c r="A1540" s="103"/>
      <c r="B1540" s="103"/>
      <c r="C1540" s="103"/>
      <c r="D1540" s="103"/>
      <c r="E1540" s="103"/>
      <c r="F1540" s="103"/>
      <c r="G1540" s="103"/>
      <c r="H1540" s="103"/>
      <c r="I1540" s="103"/>
      <c r="J1540" s="103"/>
      <c r="K1540" s="103"/>
      <c r="L1540" s="103"/>
      <c r="M1540" s="103"/>
      <c r="N1540" s="103"/>
      <c r="O1540" s="103"/>
      <c r="P1540" s="103"/>
      <c r="Q1540" s="103"/>
      <c r="R1540" s="103"/>
      <c r="S1540" s="103"/>
      <c r="T1540" s="103"/>
    </row>
    <row r="1541" spans="1:20">
      <c r="A1541" s="103"/>
      <c r="B1541" s="103"/>
      <c r="C1541" s="103"/>
      <c r="D1541" s="103"/>
      <c r="E1541" s="103"/>
      <c r="F1541" s="103"/>
      <c r="G1541" s="103"/>
      <c r="H1541" s="103"/>
      <c r="I1541" s="103"/>
      <c r="J1541" s="103"/>
      <c r="K1541" s="103"/>
      <c r="L1541" s="103"/>
      <c r="M1541" s="103"/>
      <c r="N1541" s="103"/>
      <c r="O1541" s="103"/>
      <c r="P1541" s="103"/>
      <c r="Q1541" s="103"/>
      <c r="R1541" s="103"/>
      <c r="S1541" s="103"/>
      <c r="T1541" s="103"/>
    </row>
    <row r="1542" spans="1:20">
      <c r="A1542" s="103"/>
      <c r="B1542" s="103"/>
      <c r="C1542" s="103"/>
      <c r="D1542" s="103"/>
      <c r="E1542" s="103"/>
      <c r="F1542" s="103"/>
      <c r="G1542" s="103"/>
      <c r="H1542" s="103"/>
      <c r="I1542" s="103"/>
      <c r="J1542" s="103"/>
      <c r="K1542" s="103"/>
      <c r="L1542" s="103"/>
      <c r="M1542" s="103"/>
      <c r="N1542" s="103"/>
      <c r="O1542" s="103"/>
      <c r="P1542" s="103"/>
      <c r="Q1542" s="103"/>
      <c r="R1542" s="103"/>
      <c r="S1542" s="103"/>
      <c r="T1542" s="103"/>
    </row>
    <row r="1543" spans="1:20">
      <c r="A1543" s="103"/>
      <c r="B1543" s="103"/>
      <c r="C1543" s="103"/>
      <c r="D1543" s="103"/>
      <c r="E1543" s="103"/>
      <c r="F1543" s="103"/>
      <c r="G1543" s="103"/>
      <c r="H1543" s="103"/>
      <c r="I1543" s="103"/>
      <c r="J1543" s="103"/>
      <c r="K1543" s="103"/>
      <c r="L1543" s="103"/>
      <c r="M1543" s="103"/>
      <c r="N1543" s="103"/>
      <c r="O1543" s="103"/>
      <c r="P1543" s="103"/>
      <c r="Q1543" s="103"/>
      <c r="R1543" s="103"/>
      <c r="S1543" s="103"/>
      <c r="T1543" s="103"/>
    </row>
    <row r="1544" spans="1:20">
      <c r="A1544" s="103"/>
      <c r="B1544" s="103"/>
      <c r="C1544" s="103"/>
      <c r="D1544" s="103"/>
      <c r="E1544" s="103"/>
      <c r="F1544" s="103"/>
      <c r="G1544" s="103"/>
      <c r="H1544" s="103"/>
      <c r="I1544" s="103"/>
      <c r="J1544" s="103"/>
      <c r="K1544" s="103"/>
      <c r="L1544" s="103"/>
      <c r="M1544" s="103"/>
      <c r="N1544" s="103"/>
      <c r="O1544" s="103"/>
      <c r="P1544" s="103"/>
      <c r="Q1544" s="103"/>
      <c r="R1544" s="103"/>
      <c r="S1544" s="103"/>
      <c r="T1544" s="103"/>
    </row>
    <row r="1545" spans="1:20">
      <c r="A1545" s="103"/>
      <c r="B1545" s="103"/>
      <c r="C1545" s="103"/>
      <c r="D1545" s="103"/>
      <c r="E1545" s="103"/>
      <c r="F1545" s="103"/>
      <c r="G1545" s="103"/>
      <c r="H1545" s="103"/>
      <c r="I1545" s="103"/>
      <c r="J1545" s="103"/>
      <c r="K1545" s="103"/>
      <c r="L1545" s="103"/>
      <c r="M1545" s="103"/>
      <c r="N1545" s="103"/>
      <c r="O1545" s="103"/>
      <c r="P1545" s="103"/>
      <c r="Q1545" s="103"/>
      <c r="R1545" s="103"/>
      <c r="S1545" s="103"/>
      <c r="T1545" s="103"/>
    </row>
    <row r="1546" spans="1:20">
      <c r="A1546" s="103"/>
      <c r="B1546" s="103"/>
      <c r="C1546" s="103"/>
      <c r="D1546" s="103"/>
      <c r="E1546" s="103"/>
      <c r="F1546" s="103"/>
      <c r="G1546" s="103"/>
      <c r="H1546" s="103"/>
      <c r="I1546" s="103"/>
      <c r="J1546" s="103"/>
      <c r="K1546" s="103"/>
      <c r="L1546" s="103"/>
      <c r="M1546" s="103"/>
      <c r="N1546" s="103"/>
      <c r="O1546" s="103"/>
      <c r="P1546" s="103"/>
      <c r="Q1546" s="103"/>
      <c r="R1546" s="103"/>
      <c r="S1546" s="103"/>
      <c r="T1546" s="103"/>
    </row>
    <row r="1547" spans="1:20">
      <c r="A1547" s="103"/>
      <c r="B1547" s="103"/>
      <c r="C1547" s="103"/>
      <c r="D1547" s="103"/>
      <c r="E1547" s="103"/>
      <c r="F1547" s="103"/>
      <c r="G1547" s="103"/>
      <c r="H1547" s="103"/>
      <c r="I1547" s="103"/>
      <c r="J1547" s="103"/>
      <c r="K1547" s="103"/>
      <c r="L1547" s="103"/>
      <c r="M1547" s="103"/>
      <c r="N1547" s="103"/>
      <c r="O1547" s="103"/>
      <c r="P1547" s="103"/>
      <c r="Q1547" s="103"/>
      <c r="R1547" s="103"/>
      <c r="S1547" s="103"/>
      <c r="T1547" s="103"/>
    </row>
    <row r="1548" spans="1:20">
      <c r="A1548" s="103"/>
      <c r="B1548" s="103"/>
      <c r="C1548" s="103"/>
      <c r="D1548" s="103"/>
      <c r="E1548" s="103"/>
      <c r="F1548" s="103"/>
      <c r="G1548" s="103"/>
      <c r="H1548" s="103"/>
      <c r="I1548" s="103"/>
      <c r="J1548" s="103"/>
      <c r="K1548" s="103"/>
      <c r="L1548" s="103"/>
      <c r="M1548" s="103"/>
      <c r="N1548" s="103"/>
      <c r="O1548" s="103"/>
      <c r="P1548" s="103"/>
      <c r="Q1548" s="103"/>
      <c r="R1548" s="103"/>
      <c r="S1548" s="103"/>
      <c r="T1548" s="103"/>
    </row>
    <row r="1549" spans="1:20">
      <c r="A1549" s="103"/>
      <c r="B1549" s="103"/>
      <c r="C1549" s="103"/>
      <c r="D1549" s="103"/>
      <c r="E1549" s="103"/>
      <c r="F1549" s="103"/>
      <c r="G1549" s="103"/>
      <c r="H1549" s="103"/>
      <c r="I1549" s="103"/>
      <c r="J1549" s="103"/>
      <c r="K1549" s="103"/>
      <c r="L1549" s="103"/>
      <c r="M1549" s="103"/>
      <c r="N1549" s="103"/>
      <c r="O1549" s="103"/>
      <c r="P1549" s="103"/>
      <c r="Q1549" s="103"/>
      <c r="R1549" s="103"/>
      <c r="S1549" s="103"/>
      <c r="T1549" s="103"/>
    </row>
    <row r="1550" spans="1:20">
      <c r="A1550" s="103"/>
      <c r="B1550" s="103"/>
      <c r="C1550" s="103"/>
      <c r="D1550" s="103"/>
      <c r="E1550" s="103"/>
      <c r="F1550" s="103"/>
      <c r="G1550" s="103"/>
      <c r="H1550" s="103"/>
      <c r="I1550" s="103"/>
      <c r="J1550" s="103"/>
      <c r="K1550" s="103"/>
      <c r="L1550" s="103"/>
      <c r="M1550" s="103"/>
      <c r="N1550" s="103"/>
      <c r="O1550" s="103"/>
      <c r="P1550" s="103"/>
      <c r="Q1550" s="103"/>
      <c r="R1550" s="103"/>
      <c r="S1550" s="103"/>
      <c r="T1550" s="103"/>
    </row>
    <row r="1551" spans="1:20">
      <c r="A1551" s="103"/>
      <c r="B1551" s="103"/>
      <c r="C1551" s="103"/>
      <c r="D1551" s="103"/>
      <c r="E1551" s="103"/>
      <c r="F1551" s="103"/>
      <c r="G1551" s="103"/>
      <c r="H1551" s="103"/>
      <c r="I1551" s="103"/>
      <c r="J1551" s="103"/>
      <c r="K1551" s="103"/>
      <c r="L1551" s="103"/>
      <c r="M1551" s="103"/>
      <c r="N1551" s="103"/>
      <c r="O1551" s="103"/>
      <c r="P1551" s="103"/>
      <c r="Q1551" s="103"/>
      <c r="R1551" s="103"/>
      <c r="S1551" s="103"/>
      <c r="T1551" s="103"/>
    </row>
    <row r="1552" spans="1:20">
      <c r="A1552" s="103"/>
      <c r="B1552" s="103"/>
      <c r="C1552" s="103"/>
      <c r="D1552" s="103"/>
      <c r="E1552" s="103"/>
      <c r="F1552" s="103"/>
      <c r="G1552" s="103"/>
      <c r="H1552" s="103"/>
      <c r="I1552" s="103"/>
      <c r="J1552" s="103"/>
      <c r="K1552" s="103"/>
      <c r="L1552" s="103"/>
      <c r="M1552" s="103"/>
      <c r="N1552" s="103"/>
      <c r="O1552" s="103"/>
      <c r="P1552" s="103"/>
      <c r="Q1552" s="103"/>
      <c r="R1552" s="103"/>
      <c r="S1552" s="103"/>
      <c r="T1552" s="103"/>
    </row>
    <row r="1553" spans="1:20">
      <c r="A1553" s="103"/>
      <c r="B1553" s="103"/>
      <c r="C1553" s="103"/>
      <c r="D1553" s="103"/>
      <c r="E1553" s="103"/>
      <c r="F1553" s="103"/>
      <c r="G1553" s="103"/>
      <c r="H1553" s="103"/>
      <c r="I1553" s="103"/>
      <c r="J1553" s="103"/>
      <c r="K1553" s="103"/>
      <c r="L1553" s="103"/>
      <c r="M1553" s="103"/>
      <c r="N1553" s="103"/>
      <c r="O1553" s="103"/>
      <c r="P1553" s="103"/>
      <c r="Q1553" s="103"/>
      <c r="R1553" s="103"/>
      <c r="S1553" s="103"/>
      <c r="T1553" s="103"/>
    </row>
    <row r="1554" spans="1:20">
      <c r="A1554" s="103"/>
      <c r="B1554" s="103"/>
      <c r="C1554" s="103"/>
      <c r="D1554" s="103"/>
      <c r="E1554" s="103"/>
      <c r="F1554" s="103"/>
      <c r="G1554" s="103"/>
      <c r="H1554" s="103"/>
      <c r="I1554" s="103"/>
      <c r="J1554" s="103"/>
      <c r="K1554" s="103"/>
      <c r="L1554" s="103"/>
      <c r="M1554" s="103"/>
      <c r="N1554" s="103"/>
      <c r="O1554" s="103"/>
      <c r="P1554" s="103"/>
      <c r="Q1554" s="103"/>
      <c r="R1554" s="103"/>
      <c r="S1554" s="103"/>
      <c r="T1554" s="103"/>
    </row>
    <row r="1555" spans="1:20">
      <c r="A1555" s="103"/>
      <c r="B1555" s="103"/>
      <c r="C1555" s="103"/>
      <c r="D1555" s="103"/>
      <c r="E1555" s="103"/>
      <c r="F1555" s="103"/>
      <c r="G1555" s="103"/>
      <c r="H1555" s="103"/>
      <c r="I1555" s="103"/>
      <c r="J1555" s="103"/>
      <c r="K1555" s="103"/>
      <c r="L1555" s="103"/>
      <c r="M1555" s="103"/>
      <c r="N1555" s="103"/>
      <c r="O1555" s="103"/>
      <c r="P1555" s="103"/>
      <c r="Q1555" s="103"/>
      <c r="R1555" s="103"/>
      <c r="S1555" s="103"/>
      <c r="T1555" s="103"/>
    </row>
    <row r="1556" spans="1:20">
      <c r="A1556" s="103"/>
      <c r="B1556" s="103"/>
      <c r="C1556" s="103"/>
      <c r="D1556" s="103"/>
      <c r="E1556" s="103"/>
      <c r="F1556" s="103"/>
      <c r="G1556" s="103"/>
      <c r="H1556" s="103"/>
      <c r="I1556" s="103"/>
      <c r="J1556" s="103"/>
      <c r="K1556" s="103"/>
      <c r="L1556" s="103"/>
      <c r="M1556" s="103"/>
      <c r="N1556" s="103"/>
      <c r="O1556" s="103"/>
      <c r="P1556" s="103"/>
      <c r="Q1556" s="103"/>
      <c r="R1556" s="103"/>
      <c r="S1556" s="103"/>
      <c r="T1556" s="103"/>
    </row>
    <row r="1557" spans="1:20">
      <c r="A1557" s="103"/>
      <c r="B1557" s="103"/>
      <c r="C1557" s="103"/>
      <c r="D1557" s="103"/>
      <c r="E1557" s="103"/>
      <c r="F1557" s="103"/>
      <c r="G1557" s="103"/>
      <c r="H1557" s="103"/>
      <c r="I1557" s="103"/>
      <c r="J1557" s="103"/>
      <c r="K1557" s="103"/>
      <c r="L1557" s="103"/>
      <c r="M1557" s="103"/>
      <c r="N1557" s="103"/>
      <c r="O1557" s="103"/>
      <c r="P1557" s="103"/>
      <c r="Q1557" s="103"/>
      <c r="R1557" s="103"/>
      <c r="S1557" s="103"/>
      <c r="T1557" s="103"/>
    </row>
    <row r="1558" spans="1:20">
      <c r="A1558" s="103"/>
      <c r="B1558" s="103"/>
      <c r="C1558" s="103"/>
      <c r="D1558" s="103"/>
      <c r="E1558" s="103"/>
      <c r="F1558" s="103"/>
      <c r="G1558" s="103"/>
      <c r="H1558" s="103"/>
      <c r="I1558" s="103"/>
      <c r="J1558" s="103"/>
      <c r="K1558" s="103"/>
      <c r="L1558" s="103"/>
      <c r="M1558" s="103"/>
      <c r="N1558" s="103"/>
      <c r="O1558" s="103"/>
      <c r="P1558" s="103"/>
      <c r="Q1558" s="103"/>
      <c r="R1558" s="103"/>
      <c r="S1558" s="103"/>
      <c r="T1558" s="103"/>
    </row>
    <row r="1559" spans="1:20">
      <c r="A1559" s="103"/>
      <c r="B1559" s="103"/>
      <c r="C1559" s="103"/>
      <c r="D1559" s="103"/>
      <c r="E1559" s="103"/>
      <c r="F1559" s="103"/>
      <c r="G1559" s="103"/>
      <c r="H1559" s="103"/>
      <c r="I1559" s="103"/>
      <c r="J1559" s="103"/>
      <c r="K1559" s="103"/>
      <c r="L1559" s="103"/>
      <c r="M1559" s="103"/>
      <c r="N1559" s="103"/>
      <c r="O1559" s="103"/>
      <c r="P1559" s="103"/>
      <c r="Q1559" s="103"/>
      <c r="R1559" s="103"/>
      <c r="S1559" s="103"/>
      <c r="T1559" s="103"/>
    </row>
    <row r="1560" spans="1:20">
      <c r="A1560" s="103"/>
      <c r="B1560" s="103"/>
      <c r="C1560" s="103"/>
      <c r="D1560" s="103"/>
      <c r="E1560" s="103"/>
      <c r="F1560" s="103"/>
      <c r="G1560" s="103"/>
      <c r="H1560" s="103"/>
      <c r="I1560" s="103"/>
      <c r="J1560" s="103"/>
      <c r="K1560" s="103"/>
      <c r="L1560" s="103"/>
      <c r="M1560" s="103"/>
      <c r="N1560" s="103"/>
      <c r="O1560" s="103"/>
      <c r="P1560" s="103"/>
      <c r="Q1560" s="103"/>
      <c r="R1560" s="103"/>
      <c r="S1560" s="103"/>
      <c r="T1560" s="103"/>
    </row>
    <row r="1561" spans="1:20">
      <c r="A1561" s="103"/>
      <c r="B1561" s="103"/>
      <c r="C1561" s="103"/>
      <c r="D1561" s="103"/>
      <c r="E1561" s="103"/>
      <c r="F1561" s="103"/>
      <c r="G1561" s="103"/>
      <c r="H1561" s="103"/>
      <c r="I1561" s="103"/>
      <c r="J1561" s="103"/>
      <c r="K1561" s="103"/>
      <c r="L1561" s="103"/>
      <c r="M1561" s="103"/>
      <c r="N1561" s="103"/>
      <c r="O1561" s="103"/>
      <c r="P1561" s="103"/>
      <c r="Q1561" s="103"/>
      <c r="R1561" s="103"/>
      <c r="S1561" s="103"/>
      <c r="T1561" s="103"/>
    </row>
    <row r="1562" spans="1:20">
      <c r="A1562" s="103"/>
      <c r="B1562" s="103"/>
      <c r="C1562" s="103"/>
      <c r="D1562" s="103"/>
      <c r="E1562" s="103"/>
      <c r="F1562" s="103"/>
      <c r="G1562" s="103"/>
      <c r="H1562" s="103"/>
      <c r="I1562" s="103"/>
      <c r="J1562" s="103"/>
      <c r="K1562" s="103"/>
      <c r="L1562" s="103"/>
      <c r="M1562" s="103"/>
      <c r="N1562" s="103"/>
      <c r="O1562" s="103"/>
      <c r="P1562" s="103"/>
      <c r="Q1562" s="103"/>
      <c r="R1562" s="103"/>
      <c r="S1562" s="103"/>
      <c r="T1562" s="103"/>
    </row>
    <row r="1563" spans="1:20">
      <c r="A1563" s="103"/>
      <c r="B1563" s="103"/>
      <c r="C1563" s="103"/>
      <c r="D1563" s="103"/>
      <c r="E1563" s="103"/>
      <c r="F1563" s="103"/>
      <c r="G1563" s="103"/>
      <c r="H1563" s="103"/>
      <c r="I1563" s="103"/>
      <c r="J1563" s="103"/>
      <c r="K1563" s="103"/>
      <c r="L1563" s="103"/>
      <c r="M1563" s="103"/>
      <c r="N1563" s="103"/>
      <c r="O1563" s="103"/>
      <c r="P1563" s="103"/>
      <c r="Q1563" s="103"/>
      <c r="R1563" s="103"/>
      <c r="S1563" s="103"/>
      <c r="T1563" s="103"/>
    </row>
    <row r="1564" spans="1:20">
      <c r="A1564" s="103"/>
      <c r="B1564" s="103"/>
      <c r="C1564" s="103"/>
      <c r="D1564" s="103"/>
      <c r="E1564" s="103"/>
      <c r="F1564" s="103"/>
      <c r="G1564" s="103"/>
      <c r="H1564" s="103"/>
      <c r="I1564" s="103"/>
      <c r="J1564" s="103"/>
      <c r="K1564" s="103"/>
      <c r="L1564" s="103"/>
      <c r="M1564" s="103"/>
      <c r="N1564" s="103"/>
      <c r="O1564" s="103"/>
      <c r="P1564" s="103"/>
      <c r="Q1564" s="103"/>
      <c r="R1564" s="103"/>
      <c r="S1564" s="103"/>
      <c r="T1564" s="103"/>
    </row>
    <row r="1565" spans="1:20">
      <c r="A1565" s="103"/>
      <c r="B1565" s="103"/>
      <c r="C1565" s="103"/>
      <c r="D1565" s="103"/>
      <c r="E1565" s="103"/>
      <c r="F1565" s="103"/>
      <c r="G1565" s="103"/>
      <c r="H1565" s="103"/>
      <c r="I1565" s="103"/>
      <c r="J1565" s="103"/>
      <c r="K1565" s="103"/>
      <c r="L1565" s="103"/>
      <c r="M1565" s="103"/>
      <c r="N1565" s="103"/>
      <c r="O1565" s="103"/>
      <c r="P1565" s="103"/>
      <c r="Q1565" s="103"/>
      <c r="R1565" s="103"/>
      <c r="S1565" s="103"/>
      <c r="T1565" s="103"/>
    </row>
    <row r="1566" spans="1:20">
      <c r="A1566" s="103"/>
      <c r="B1566" s="103"/>
      <c r="C1566" s="103"/>
      <c r="D1566" s="103"/>
      <c r="E1566" s="103"/>
      <c r="F1566" s="103"/>
      <c r="G1566" s="103"/>
      <c r="H1566" s="103"/>
      <c r="I1566" s="103"/>
      <c r="J1566" s="103"/>
      <c r="K1566" s="103"/>
      <c r="L1566" s="103"/>
      <c r="M1566" s="103"/>
      <c r="N1566" s="103"/>
      <c r="O1566" s="103"/>
      <c r="P1566" s="103"/>
      <c r="Q1566" s="103"/>
      <c r="R1566" s="103"/>
      <c r="S1566" s="103"/>
      <c r="T1566" s="103"/>
    </row>
    <row r="1567" spans="1:20">
      <c r="A1567" s="103"/>
      <c r="B1567" s="103"/>
      <c r="C1567" s="103"/>
      <c r="D1567" s="103"/>
      <c r="E1567" s="103"/>
      <c r="F1567" s="103"/>
      <c r="G1567" s="103"/>
      <c r="H1567" s="103"/>
      <c r="I1567" s="103"/>
      <c r="J1567" s="103"/>
      <c r="K1567" s="103"/>
      <c r="L1567" s="103"/>
      <c r="M1567" s="103"/>
      <c r="N1567" s="103"/>
      <c r="O1567" s="103"/>
      <c r="P1567" s="103"/>
      <c r="Q1567" s="103"/>
      <c r="R1567" s="103"/>
      <c r="S1567" s="103"/>
      <c r="T1567" s="103"/>
    </row>
    <row r="1568" spans="1:20">
      <c r="A1568" s="103"/>
      <c r="B1568" s="103"/>
      <c r="C1568" s="103"/>
      <c r="D1568" s="103"/>
      <c r="E1568" s="103"/>
      <c r="F1568" s="103"/>
      <c r="G1568" s="103"/>
      <c r="H1568" s="103"/>
      <c r="I1568" s="103"/>
      <c r="J1568" s="103"/>
      <c r="K1568" s="103"/>
      <c r="L1568" s="103"/>
      <c r="M1568" s="103"/>
      <c r="N1568" s="103"/>
      <c r="O1568" s="103"/>
      <c r="P1568" s="103"/>
      <c r="Q1568" s="103"/>
      <c r="R1568" s="103"/>
      <c r="S1568" s="103"/>
      <c r="T1568" s="103"/>
    </row>
    <row r="1569" spans="1:20">
      <c r="A1569" s="103"/>
      <c r="B1569" s="103"/>
      <c r="C1569" s="103"/>
      <c r="D1569" s="103"/>
      <c r="E1569" s="103"/>
      <c r="F1569" s="103"/>
      <c r="G1569" s="103"/>
      <c r="H1569" s="103"/>
      <c r="I1569" s="103"/>
      <c r="J1569" s="103"/>
      <c r="K1569" s="103"/>
      <c r="L1569" s="103"/>
      <c r="M1569" s="103"/>
      <c r="N1569" s="103"/>
      <c r="O1569" s="103"/>
      <c r="P1569" s="103"/>
      <c r="Q1569" s="103"/>
      <c r="R1569" s="103"/>
      <c r="S1569" s="103"/>
      <c r="T1569" s="103"/>
    </row>
    <row r="1570" spans="1:20">
      <c r="A1570" s="103"/>
      <c r="B1570" s="103"/>
      <c r="C1570" s="103"/>
      <c r="D1570" s="103"/>
      <c r="E1570" s="103"/>
      <c r="F1570" s="103"/>
      <c r="G1570" s="103"/>
      <c r="H1570" s="103"/>
      <c r="I1570" s="103"/>
      <c r="J1570" s="103"/>
      <c r="K1570" s="103"/>
      <c r="L1570" s="103"/>
      <c r="M1570" s="103"/>
      <c r="N1570" s="103"/>
      <c r="O1570" s="103"/>
      <c r="P1570" s="103"/>
      <c r="Q1570" s="103"/>
      <c r="R1570" s="103"/>
      <c r="S1570" s="103"/>
      <c r="T1570" s="103"/>
    </row>
    <row r="1571" spans="1:20">
      <c r="A1571" s="103"/>
      <c r="B1571" s="103"/>
      <c r="C1571" s="103"/>
      <c r="D1571" s="103"/>
      <c r="E1571" s="103"/>
      <c r="F1571" s="103"/>
      <c r="G1571" s="103"/>
      <c r="H1571" s="103"/>
      <c r="I1571" s="103"/>
      <c r="J1571" s="103"/>
      <c r="K1571" s="103"/>
      <c r="L1571" s="103"/>
      <c r="M1571" s="103"/>
      <c r="N1571" s="103"/>
      <c r="O1571" s="103"/>
      <c r="P1571" s="103"/>
      <c r="Q1571" s="103"/>
      <c r="R1571" s="103"/>
      <c r="S1571" s="103"/>
      <c r="T1571" s="103"/>
    </row>
    <row r="1572" spans="1:20">
      <c r="A1572" s="103"/>
      <c r="B1572" s="103"/>
      <c r="C1572" s="103"/>
      <c r="D1572" s="103"/>
      <c r="E1572" s="103"/>
      <c r="F1572" s="103"/>
      <c r="G1572" s="103"/>
      <c r="H1572" s="103"/>
      <c r="I1572" s="103"/>
      <c r="J1572" s="103"/>
      <c r="K1572" s="103"/>
      <c r="L1572" s="103"/>
      <c r="M1572" s="103"/>
      <c r="N1572" s="103"/>
      <c r="O1572" s="103"/>
      <c r="P1572" s="103"/>
      <c r="Q1572" s="103"/>
      <c r="R1572" s="103"/>
      <c r="S1572" s="103"/>
      <c r="T1572" s="103"/>
    </row>
    <row r="1573" spans="1:20">
      <c r="A1573" s="103"/>
      <c r="B1573" s="103"/>
      <c r="C1573" s="103"/>
      <c r="D1573" s="103"/>
      <c r="E1573" s="103"/>
      <c r="F1573" s="103"/>
      <c r="G1573" s="103"/>
      <c r="H1573" s="103"/>
      <c r="I1573" s="103"/>
      <c r="J1573" s="103"/>
      <c r="K1573" s="103"/>
      <c r="L1573" s="103"/>
      <c r="M1573" s="103"/>
      <c r="N1573" s="103"/>
      <c r="O1573" s="103"/>
      <c r="P1573" s="103"/>
      <c r="Q1573" s="103"/>
      <c r="R1573" s="103"/>
      <c r="S1573" s="103"/>
      <c r="T1573" s="103"/>
    </row>
    <row r="1574" spans="1:20">
      <c r="A1574" s="103"/>
      <c r="B1574" s="103"/>
      <c r="C1574" s="103"/>
      <c r="D1574" s="103"/>
      <c r="E1574" s="103"/>
      <c r="F1574" s="103"/>
      <c r="G1574" s="103"/>
      <c r="H1574" s="103"/>
      <c r="I1574" s="103"/>
      <c r="J1574" s="103"/>
      <c r="K1574" s="103"/>
      <c r="L1574" s="103"/>
      <c r="M1574" s="103"/>
      <c r="N1574" s="103"/>
      <c r="O1574" s="103"/>
      <c r="P1574" s="103"/>
      <c r="Q1574" s="103"/>
      <c r="R1574" s="103"/>
      <c r="S1574" s="103"/>
      <c r="T1574" s="103"/>
    </row>
    <row r="1575" spans="1:20">
      <c r="A1575" s="103"/>
      <c r="B1575" s="103"/>
      <c r="C1575" s="103"/>
      <c r="D1575" s="103"/>
      <c r="E1575" s="103"/>
      <c r="F1575" s="103"/>
      <c r="G1575" s="103"/>
      <c r="H1575" s="103"/>
      <c r="I1575" s="103"/>
      <c r="J1575" s="103"/>
      <c r="K1575" s="103"/>
      <c r="L1575" s="103"/>
      <c r="M1575" s="103"/>
      <c r="N1575" s="103"/>
      <c r="O1575" s="103"/>
      <c r="P1575" s="103"/>
      <c r="Q1575" s="103"/>
      <c r="R1575" s="103"/>
      <c r="S1575" s="103"/>
      <c r="T1575" s="103"/>
    </row>
    <row r="1576" spans="1:20">
      <c r="A1576" s="103"/>
      <c r="B1576" s="103"/>
      <c r="C1576" s="103"/>
      <c r="D1576" s="103"/>
      <c r="E1576" s="103"/>
      <c r="F1576" s="103"/>
      <c r="G1576" s="103"/>
      <c r="H1576" s="103"/>
      <c r="I1576" s="103"/>
      <c r="J1576" s="103"/>
      <c r="K1576" s="103"/>
      <c r="L1576" s="103"/>
      <c r="M1576" s="103"/>
      <c r="N1576" s="103"/>
      <c r="O1576" s="103"/>
      <c r="P1576" s="103"/>
      <c r="Q1576" s="103"/>
      <c r="R1576" s="103"/>
      <c r="S1576" s="103"/>
      <c r="T1576" s="103"/>
    </row>
    <row r="1577" spans="1:20">
      <c r="A1577" s="103"/>
      <c r="B1577" s="103"/>
      <c r="C1577" s="103"/>
      <c r="D1577" s="103"/>
      <c r="E1577" s="103"/>
      <c r="F1577" s="103"/>
      <c r="G1577" s="103"/>
      <c r="H1577" s="103"/>
      <c r="I1577" s="103"/>
      <c r="J1577" s="103"/>
      <c r="K1577" s="103"/>
      <c r="L1577" s="103"/>
      <c r="M1577" s="103"/>
      <c r="N1577" s="103"/>
      <c r="O1577" s="103"/>
      <c r="P1577" s="103"/>
      <c r="Q1577" s="103"/>
      <c r="R1577" s="103"/>
      <c r="S1577" s="103"/>
      <c r="T1577" s="103"/>
    </row>
    <row r="1578" spans="1:20">
      <c r="A1578" s="103"/>
      <c r="B1578" s="103"/>
      <c r="C1578" s="103"/>
      <c r="D1578" s="103"/>
      <c r="E1578" s="103"/>
      <c r="F1578" s="103"/>
      <c r="G1578" s="103"/>
      <c r="H1578" s="103"/>
      <c r="I1578" s="103"/>
      <c r="J1578" s="103"/>
      <c r="K1578" s="103"/>
      <c r="L1578" s="103"/>
      <c r="M1578" s="103"/>
      <c r="N1578" s="103"/>
      <c r="O1578" s="103"/>
      <c r="P1578" s="103"/>
      <c r="Q1578" s="103"/>
      <c r="R1578" s="103"/>
      <c r="S1578" s="103"/>
      <c r="T1578" s="103"/>
    </row>
    <row r="1579" spans="1:20">
      <c r="A1579" s="103"/>
      <c r="B1579" s="103"/>
      <c r="C1579" s="103"/>
      <c r="D1579" s="103"/>
      <c r="E1579" s="103"/>
      <c r="F1579" s="103"/>
      <c r="G1579" s="103"/>
      <c r="H1579" s="103"/>
      <c r="I1579" s="103"/>
      <c r="J1579" s="103"/>
      <c r="K1579" s="103"/>
      <c r="L1579" s="103"/>
      <c r="M1579" s="103"/>
      <c r="N1579" s="103"/>
      <c r="O1579" s="103"/>
      <c r="P1579" s="103"/>
      <c r="Q1579" s="103"/>
      <c r="R1579" s="103"/>
      <c r="S1579" s="103"/>
      <c r="T1579" s="103"/>
    </row>
    <row r="1580" spans="1:20">
      <c r="A1580" s="103"/>
      <c r="B1580" s="103"/>
      <c r="C1580" s="103"/>
      <c r="D1580" s="103"/>
      <c r="E1580" s="103"/>
      <c r="F1580" s="103"/>
      <c r="G1580" s="103"/>
      <c r="H1580" s="103"/>
      <c r="I1580" s="103"/>
      <c r="J1580" s="103"/>
      <c r="K1580" s="103"/>
      <c r="L1580" s="103"/>
      <c r="M1580" s="103"/>
      <c r="N1580" s="103"/>
      <c r="O1580" s="103"/>
      <c r="P1580" s="103"/>
      <c r="Q1580" s="103"/>
      <c r="R1580" s="103"/>
      <c r="S1580" s="103"/>
      <c r="T1580" s="103"/>
    </row>
    <row r="1581" spans="1:20">
      <c r="A1581" s="103"/>
      <c r="B1581" s="103"/>
      <c r="C1581" s="103"/>
      <c r="D1581" s="103"/>
      <c r="E1581" s="103"/>
      <c r="F1581" s="103"/>
      <c r="G1581" s="103"/>
      <c r="H1581" s="103"/>
      <c r="I1581" s="103"/>
      <c r="J1581" s="103"/>
      <c r="K1581" s="103"/>
      <c r="L1581" s="103"/>
      <c r="M1581" s="103"/>
      <c r="N1581" s="103"/>
      <c r="O1581" s="103"/>
      <c r="P1581" s="103"/>
      <c r="Q1581" s="103"/>
      <c r="R1581" s="103"/>
      <c r="S1581" s="103"/>
      <c r="T1581" s="103"/>
    </row>
    <row r="1582" spans="1:20">
      <c r="A1582" s="103"/>
      <c r="B1582" s="103"/>
      <c r="C1582" s="103"/>
      <c r="D1582" s="103"/>
      <c r="E1582" s="103"/>
      <c r="F1582" s="103"/>
      <c r="G1582" s="103"/>
      <c r="H1582" s="103"/>
      <c r="I1582" s="103"/>
      <c r="J1582" s="103"/>
      <c r="K1582" s="103"/>
      <c r="L1582" s="103"/>
      <c r="M1582" s="103"/>
      <c r="N1582" s="103"/>
      <c r="O1582" s="103"/>
      <c r="P1582" s="103"/>
      <c r="Q1582" s="103"/>
      <c r="R1582" s="103"/>
      <c r="S1582" s="103"/>
      <c r="T1582" s="103"/>
    </row>
    <row r="1583" spans="1:20">
      <c r="A1583" s="103"/>
      <c r="B1583" s="103"/>
      <c r="C1583" s="103"/>
      <c r="D1583" s="103"/>
      <c r="E1583" s="103"/>
      <c r="F1583" s="103"/>
      <c r="G1583" s="103"/>
      <c r="H1583" s="103"/>
      <c r="I1583" s="103"/>
      <c r="J1583" s="103"/>
      <c r="K1583" s="103"/>
      <c r="L1583" s="103"/>
      <c r="M1583" s="103"/>
      <c r="N1583" s="103"/>
      <c r="O1583" s="103"/>
      <c r="P1583" s="103"/>
      <c r="Q1583" s="103"/>
      <c r="R1583" s="103"/>
      <c r="S1583" s="103"/>
      <c r="T1583" s="103"/>
    </row>
    <row r="1584" spans="1:20">
      <c r="A1584" s="103"/>
      <c r="B1584" s="103"/>
      <c r="C1584" s="103"/>
      <c r="D1584" s="103"/>
      <c r="E1584" s="103"/>
      <c r="F1584" s="103"/>
      <c r="G1584" s="103"/>
      <c r="H1584" s="103"/>
      <c r="I1584" s="103"/>
      <c r="J1584" s="103"/>
      <c r="K1584" s="103"/>
      <c r="L1584" s="103"/>
      <c r="M1584" s="103"/>
      <c r="N1584" s="103"/>
      <c r="O1584" s="103"/>
      <c r="P1584" s="103"/>
      <c r="Q1584" s="103"/>
      <c r="R1584" s="103"/>
      <c r="S1584" s="103"/>
      <c r="T1584" s="103"/>
    </row>
    <row r="1585" spans="1:20">
      <c r="A1585" s="103"/>
      <c r="B1585" s="103"/>
      <c r="C1585" s="103"/>
      <c r="D1585" s="103"/>
      <c r="E1585" s="103"/>
      <c r="F1585" s="103"/>
      <c r="G1585" s="103"/>
      <c r="H1585" s="103"/>
      <c r="I1585" s="103"/>
      <c r="J1585" s="103"/>
      <c r="K1585" s="103"/>
      <c r="L1585" s="103"/>
      <c r="M1585" s="103"/>
      <c r="N1585" s="103"/>
      <c r="O1585" s="103"/>
      <c r="P1585" s="103"/>
      <c r="Q1585" s="103"/>
      <c r="R1585" s="103"/>
      <c r="S1585" s="103"/>
      <c r="T1585" s="103"/>
    </row>
    <row r="1586" spans="1:20">
      <c r="A1586" s="103"/>
      <c r="B1586" s="103"/>
      <c r="C1586" s="103"/>
      <c r="D1586" s="103"/>
      <c r="E1586" s="103"/>
      <c r="F1586" s="103"/>
      <c r="G1586" s="103"/>
      <c r="H1586" s="103"/>
      <c r="I1586" s="103"/>
      <c r="J1586" s="103"/>
      <c r="K1586" s="103"/>
      <c r="L1586" s="103"/>
      <c r="M1586" s="103"/>
      <c r="N1586" s="103"/>
      <c r="O1586" s="103"/>
      <c r="P1586" s="103"/>
      <c r="Q1586" s="103"/>
      <c r="R1586" s="103"/>
      <c r="S1586" s="103"/>
      <c r="T1586" s="103"/>
    </row>
    <row r="1587" spans="1:20">
      <c r="A1587" s="103"/>
      <c r="B1587" s="103"/>
      <c r="C1587" s="103"/>
      <c r="D1587" s="103"/>
      <c r="E1587" s="103"/>
      <c r="F1587" s="103"/>
      <c r="G1587" s="103"/>
      <c r="H1587" s="103"/>
      <c r="I1587" s="103"/>
      <c r="J1587" s="103"/>
      <c r="K1587" s="103"/>
      <c r="L1587" s="103"/>
      <c r="M1587" s="103"/>
      <c r="N1587" s="103"/>
      <c r="O1587" s="103"/>
      <c r="P1587" s="103"/>
      <c r="Q1587" s="103"/>
      <c r="R1587" s="103"/>
      <c r="S1587" s="103"/>
      <c r="T1587" s="103"/>
    </row>
    <row r="1588" spans="1:20">
      <c r="A1588" s="103"/>
      <c r="B1588" s="103"/>
      <c r="C1588" s="103"/>
      <c r="D1588" s="103"/>
      <c r="E1588" s="103"/>
      <c r="F1588" s="103"/>
      <c r="G1588" s="103"/>
      <c r="H1588" s="103"/>
      <c r="I1588" s="103"/>
      <c r="J1588" s="103"/>
      <c r="K1588" s="103"/>
      <c r="L1588" s="103"/>
      <c r="M1588" s="103"/>
      <c r="N1588" s="103"/>
      <c r="O1588" s="103"/>
      <c r="P1588" s="103"/>
      <c r="Q1588" s="103"/>
      <c r="R1588" s="103"/>
      <c r="S1588" s="103"/>
      <c r="T1588" s="103"/>
    </row>
    <row r="1589" spans="1:20">
      <c r="A1589" s="103"/>
      <c r="B1589" s="103"/>
      <c r="C1589" s="103"/>
      <c r="D1589" s="103"/>
      <c r="E1589" s="103"/>
      <c r="F1589" s="103"/>
      <c r="G1589" s="103"/>
      <c r="H1589" s="103"/>
      <c r="I1589" s="103"/>
      <c r="J1589" s="103"/>
      <c r="K1589" s="103"/>
      <c r="L1589" s="103"/>
      <c r="M1589" s="103"/>
      <c r="N1589" s="103"/>
      <c r="O1589" s="103"/>
      <c r="P1589" s="103"/>
      <c r="Q1589" s="103"/>
      <c r="R1589" s="103"/>
      <c r="S1589" s="103"/>
      <c r="T1589" s="103"/>
    </row>
    <row r="1590" spans="1:20">
      <c r="A1590" s="103"/>
      <c r="B1590" s="103"/>
      <c r="C1590" s="103"/>
      <c r="D1590" s="103"/>
      <c r="E1590" s="103"/>
      <c r="F1590" s="103"/>
      <c r="G1590" s="103"/>
      <c r="H1590" s="103"/>
      <c r="I1590" s="103"/>
      <c r="J1590" s="103"/>
      <c r="K1590" s="103"/>
      <c r="L1590" s="103"/>
      <c r="M1590" s="103"/>
      <c r="N1590" s="103"/>
      <c r="O1590" s="103"/>
      <c r="P1590" s="103"/>
      <c r="Q1590" s="103"/>
      <c r="R1590" s="103"/>
      <c r="S1590" s="103"/>
      <c r="T1590" s="103"/>
    </row>
    <row r="1591" spans="1:20">
      <c r="A1591" s="103"/>
      <c r="B1591" s="103"/>
      <c r="C1591" s="103"/>
      <c r="D1591" s="103"/>
      <c r="E1591" s="103"/>
      <c r="F1591" s="103"/>
      <c r="G1591" s="103"/>
      <c r="H1591" s="103"/>
      <c r="I1591" s="103"/>
      <c r="J1591" s="103"/>
      <c r="K1591" s="103"/>
      <c r="L1591" s="103"/>
      <c r="M1591" s="103"/>
      <c r="N1591" s="103"/>
      <c r="O1591" s="103"/>
      <c r="P1591" s="103"/>
      <c r="Q1591" s="103"/>
      <c r="R1591" s="103"/>
      <c r="S1591" s="103"/>
      <c r="T1591" s="103"/>
    </row>
    <row r="1592" spans="1:20">
      <c r="A1592" s="103"/>
      <c r="B1592" s="103"/>
      <c r="C1592" s="103"/>
      <c r="D1592" s="103"/>
      <c r="E1592" s="103"/>
      <c r="F1592" s="103"/>
      <c r="G1592" s="103"/>
      <c r="H1592" s="103"/>
      <c r="I1592" s="103"/>
      <c r="J1592" s="103"/>
      <c r="K1592" s="103"/>
      <c r="L1592" s="103"/>
      <c r="M1592" s="103"/>
      <c r="N1592" s="103"/>
      <c r="O1592" s="103"/>
      <c r="P1592" s="103"/>
      <c r="Q1592" s="103"/>
      <c r="R1592" s="103"/>
      <c r="S1592" s="103"/>
      <c r="T1592" s="103"/>
    </row>
    <row r="1593" spans="1:20">
      <c r="A1593" s="103"/>
      <c r="B1593" s="103"/>
      <c r="C1593" s="103"/>
      <c r="D1593" s="103"/>
      <c r="E1593" s="103"/>
      <c r="F1593" s="103"/>
      <c r="G1593" s="103"/>
      <c r="H1593" s="103"/>
      <c r="I1593" s="103"/>
      <c r="J1593" s="103"/>
      <c r="K1593" s="103"/>
      <c r="L1593" s="103"/>
      <c r="M1593" s="103"/>
      <c r="N1593" s="103"/>
      <c r="O1593" s="103"/>
      <c r="P1593" s="103"/>
      <c r="Q1593" s="103"/>
      <c r="R1593" s="103"/>
      <c r="S1593" s="103"/>
      <c r="T1593" s="103"/>
    </row>
    <row r="1594" spans="1:20">
      <c r="A1594" s="103"/>
      <c r="B1594" s="103"/>
      <c r="C1594" s="103"/>
      <c r="D1594" s="103"/>
      <c r="E1594" s="103"/>
      <c r="F1594" s="103"/>
      <c r="G1594" s="103"/>
      <c r="H1594" s="103"/>
      <c r="I1594" s="103"/>
      <c r="J1594" s="103"/>
      <c r="K1594" s="103"/>
      <c r="L1594" s="103"/>
      <c r="M1594" s="103"/>
      <c r="N1594" s="103"/>
      <c r="O1594" s="103"/>
      <c r="P1594" s="103"/>
      <c r="Q1594" s="103"/>
      <c r="R1594" s="103"/>
      <c r="S1594" s="103"/>
      <c r="T1594" s="103"/>
    </row>
    <row r="1595" spans="1:20">
      <c r="A1595" s="103"/>
      <c r="B1595" s="103"/>
      <c r="C1595" s="103"/>
      <c r="D1595" s="103"/>
      <c r="E1595" s="103"/>
      <c r="F1595" s="103"/>
      <c r="G1595" s="103"/>
      <c r="H1595" s="103"/>
      <c r="I1595" s="103"/>
      <c r="J1595" s="103"/>
      <c r="K1595" s="103"/>
      <c r="L1595" s="103"/>
      <c r="M1595" s="103"/>
      <c r="N1595" s="103"/>
      <c r="O1595" s="103"/>
      <c r="P1595" s="103"/>
      <c r="Q1595" s="103"/>
      <c r="R1595" s="103"/>
      <c r="S1595" s="103"/>
      <c r="T1595" s="103"/>
    </row>
    <row r="1596" spans="1:20">
      <c r="A1596" s="103"/>
      <c r="B1596" s="103"/>
      <c r="C1596" s="103"/>
      <c r="D1596" s="103"/>
      <c r="E1596" s="103"/>
      <c r="F1596" s="103"/>
      <c r="G1596" s="103"/>
      <c r="H1596" s="103"/>
      <c r="I1596" s="103"/>
      <c r="J1596" s="103"/>
      <c r="K1596" s="103"/>
      <c r="L1596" s="103"/>
      <c r="M1596" s="103"/>
      <c r="N1596" s="103"/>
      <c r="O1596" s="103"/>
      <c r="P1596" s="103"/>
      <c r="Q1596" s="103"/>
      <c r="R1596" s="103"/>
      <c r="S1596" s="103"/>
      <c r="T1596" s="103"/>
    </row>
    <row r="1597" spans="1:20">
      <c r="A1597" s="103"/>
      <c r="B1597" s="103"/>
      <c r="C1597" s="103"/>
      <c r="D1597" s="103"/>
      <c r="E1597" s="103"/>
      <c r="F1597" s="103"/>
      <c r="G1597" s="103"/>
      <c r="H1597" s="103"/>
      <c r="I1597" s="103"/>
      <c r="J1597" s="103"/>
      <c r="K1597" s="103"/>
      <c r="L1597" s="103"/>
      <c r="M1597" s="103"/>
      <c r="N1597" s="103"/>
      <c r="O1597" s="103"/>
      <c r="P1597" s="103"/>
      <c r="Q1597" s="103"/>
      <c r="R1597" s="103"/>
      <c r="S1597" s="103"/>
      <c r="T1597" s="103"/>
    </row>
    <row r="1598" spans="1:20">
      <c r="A1598" s="103"/>
      <c r="B1598" s="103"/>
      <c r="C1598" s="103"/>
      <c r="D1598" s="103"/>
      <c r="E1598" s="103"/>
      <c r="F1598" s="103"/>
      <c r="G1598" s="103"/>
      <c r="H1598" s="103"/>
      <c r="I1598" s="103"/>
      <c r="J1598" s="103"/>
      <c r="K1598" s="103"/>
      <c r="L1598" s="103"/>
      <c r="M1598" s="103"/>
      <c r="N1598" s="103"/>
      <c r="O1598" s="103"/>
      <c r="P1598" s="103"/>
      <c r="Q1598" s="103"/>
      <c r="R1598" s="103"/>
      <c r="S1598" s="103"/>
      <c r="T1598" s="103"/>
    </row>
    <row r="1599" spans="1:20">
      <c r="A1599" s="103"/>
      <c r="B1599" s="103"/>
      <c r="C1599" s="103"/>
      <c r="D1599" s="103"/>
      <c r="E1599" s="103"/>
      <c r="F1599" s="103"/>
      <c r="G1599" s="103"/>
      <c r="H1599" s="103"/>
      <c r="I1599" s="103"/>
      <c r="J1599" s="103"/>
      <c r="K1599" s="103"/>
      <c r="L1599" s="103"/>
      <c r="M1599" s="103"/>
      <c r="N1599" s="103"/>
      <c r="O1599" s="103"/>
      <c r="P1599" s="103"/>
      <c r="Q1599" s="103"/>
      <c r="R1599" s="103"/>
      <c r="S1599" s="103"/>
      <c r="T1599" s="103"/>
    </row>
    <row r="1600" spans="1:20">
      <c r="A1600" s="103"/>
      <c r="B1600" s="103"/>
      <c r="C1600" s="103"/>
      <c r="D1600" s="103"/>
      <c r="E1600" s="103"/>
      <c r="F1600" s="103"/>
      <c r="G1600" s="103"/>
      <c r="H1600" s="103"/>
      <c r="I1600" s="103"/>
      <c r="J1600" s="103"/>
      <c r="K1600" s="103"/>
      <c r="L1600" s="103"/>
      <c r="M1600" s="103"/>
      <c r="N1600" s="103"/>
      <c r="O1600" s="103"/>
      <c r="P1600" s="103"/>
      <c r="Q1600" s="103"/>
      <c r="R1600" s="103"/>
      <c r="S1600" s="103"/>
      <c r="T1600" s="103"/>
    </row>
    <row r="1601" spans="1:20">
      <c r="A1601" s="103"/>
      <c r="B1601" s="103"/>
      <c r="C1601" s="103"/>
      <c r="D1601" s="103"/>
      <c r="E1601" s="103"/>
      <c r="F1601" s="103"/>
      <c r="G1601" s="103"/>
      <c r="H1601" s="103"/>
      <c r="I1601" s="103"/>
      <c r="J1601" s="103"/>
      <c r="K1601" s="103"/>
      <c r="L1601" s="103"/>
      <c r="M1601" s="103"/>
      <c r="N1601" s="103"/>
      <c r="O1601" s="103"/>
      <c r="P1601" s="103"/>
      <c r="Q1601" s="103"/>
      <c r="R1601" s="103"/>
      <c r="S1601" s="103"/>
      <c r="T1601" s="103"/>
    </row>
    <row r="1602" spans="1:20">
      <c r="A1602" s="103"/>
      <c r="B1602" s="103"/>
      <c r="C1602" s="103"/>
      <c r="D1602" s="103"/>
      <c r="E1602" s="103"/>
      <c r="F1602" s="103"/>
      <c r="G1602" s="103"/>
      <c r="H1602" s="103"/>
      <c r="I1602" s="103"/>
      <c r="J1602" s="103"/>
      <c r="K1602" s="103"/>
      <c r="L1602" s="103"/>
      <c r="M1602" s="103"/>
      <c r="N1602" s="103"/>
      <c r="O1602" s="103"/>
      <c r="P1602" s="103"/>
      <c r="Q1602" s="103"/>
      <c r="R1602" s="103"/>
      <c r="S1602" s="103"/>
      <c r="T1602" s="103"/>
    </row>
    <row r="1603" spans="1:20">
      <c r="A1603" s="103"/>
      <c r="B1603" s="103"/>
      <c r="C1603" s="103"/>
      <c r="D1603" s="103"/>
      <c r="E1603" s="103"/>
      <c r="F1603" s="103"/>
      <c r="G1603" s="103"/>
      <c r="H1603" s="103"/>
      <c r="I1603" s="103"/>
      <c r="J1603" s="103"/>
      <c r="K1603" s="103"/>
      <c r="L1603" s="103"/>
      <c r="M1603" s="103"/>
      <c r="N1603" s="103"/>
      <c r="O1603" s="103"/>
      <c r="P1603" s="103"/>
      <c r="Q1603" s="103"/>
      <c r="R1603" s="103"/>
      <c r="S1603" s="103"/>
      <c r="T1603" s="103"/>
    </row>
    <row r="1604" spans="1:20">
      <c r="A1604" s="103"/>
      <c r="B1604" s="103"/>
      <c r="C1604" s="103"/>
      <c r="D1604" s="103"/>
      <c r="E1604" s="103"/>
      <c r="F1604" s="103"/>
      <c r="G1604" s="103"/>
      <c r="H1604" s="103"/>
      <c r="I1604" s="103"/>
      <c r="J1604" s="103"/>
      <c r="K1604" s="103"/>
      <c r="L1604" s="103"/>
      <c r="M1604" s="103"/>
      <c r="N1604" s="103"/>
      <c r="O1604" s="103"/>
      <c r="P1604" s="103"/>
      <c r="Q1604" s="103"/>
      <c r="R1604" s="103"/>
      <c r="S1604" s="103"/>
      <c r="T1604" s="103"/>
    </row>
    <row r="1605" spans="1:20">
      <c r="A1605" s="103"/>
      <c r="B1605" s="103"/>
      <c r="C1605" s="103"/>
      <c r="D1605" s="103"/>
      <c r="E1605" s="103"/>
      <c r="F1605" s="103"/>
      <c r="G1605" s="103"/>
      <c r="H1605" s="103"/>
      <c r="I1605" s="103"/>
      <c r="J1605" s="103"/>
      <c r="K1605" s="103"/>
      <c r="L1605" s="103"/>
      <c r="M1605" s="103"/>
      <c r="N1605" s="103"/>
      <c r="O1605" s="103"/>
      <c r="P1605" s="103"/>
      <c r="Q1605" s="103"/>
      <c r="R1605" s="103"/>
      <c r="S1605" s="103"/>
      <c r="T1605" s="103"/>
    </row>
    <row r="1606" spans="1:20">
      <c r="A1606" s="103"/>
      <c r="B1606" s="103"/>
      <c r="C1606" s="103"/>
      <c r="D1606" s="103"/>
      <c r="E1606" s="103"/>
      <c r="F1606" s="103"/>
      <c r="G1606" s="103"/>
      <c r="H1606" s="103"/>
      <c r="I1606" s="103"/>
      <c r="J1606" s="103"/>
      <c r="K1606" s="103"/>
      <c r="L1606" s="103"/>
      <c r="M1606" s="103"/>
      <c r="N1606" s="103"/>
      <c r="O1606" s="103"/>
      <c r="P1606" s="103"/>
      <c r="Q1606" s="103"/>
      <c r="R1606" s="103"/>
      <c r="S1606" s="103"/>
      <c r="T1606" s="103"/>
    </row>
    <row r="1607" spans="1:20">
      <c r="A1607" s="103"/>
      <c r="B1607" s="103"/>
      <c r="C1607" s="103"/>
      <c r="D1607" s="103"/>
      <c r="E1607" s="103"/>
      <c r="F1607" s="103"/>
      <c r="G1607" s="103"/>
      <c r="H1607" s="103"/>
      <c r="I1607" s="103"/>
      <c r="J1607" s="103"/>
      <c r="K1607" s="103"/>
      <c r="L1607" s="103"/>
      <c r="M1607" s="103"/>
      <c r="N1607" s="103"/>
      <c r="O1607" s="103"/>
      <c r="P1607" s="103"/>
      <c r="Q1607" s="103"/>
      <c r="R1607" s="103"/>
      <c r="S1607" s="103"/>
      <c r="T1607" s="103"/>
    </row>
    <row r="1608" spans="1:20">
      <c r="A1608" s="103"/>
      <c r="B1608" s="103"/>
      <c r="C1608" s="103"/>
      <c r="D1608" s="103"/>
      <c r="E1608" s="103"/>
      <c r="F1608" s="103"/>
      <c r="G1608" s="103"/>
      <c r="H1608" s="103"/>
      <c r="I1608" s="103"/>
      <c r="J1608" s="103"/>
      <c r="K1608" s="103"/>
      <c r="L1608" s="103"/>
      <c r="M1608" s="103"/>
      <c r="N1608" s="103"/>
      <c r="O1608" s="103"/>
      <c r="P1608" s="103"/>
      <c r="Q1608" s="103"/>
      <c r="R1608" s="103"/>
      <c r="S1608" s="103"/>
      <c r="T1608" s="103"/>
    </row>
    <row r="1609" spans="1:20">
      <c r="A1609" s="103"/>
      <c r="B1609" s="103"/>
      <c r="C1609" s="103"/>
      <c r="D1609" s="103"/>
      <c r="E1609" s="103"/>
      <c r="F1609" s="103"/>
      <c r="G1609" s="103"/>
      <c r="H1609" s="103"/>
      <c r="I1609" s="103"/>
      <c r="J1609" s="103"/>
      <c r="K1609" s="103"/>
      <c r="L1609" s="103"/>
      <c r="M1609" s="103"/>
      <c r="N1609" s="103"/>
      <c r="O1609" s="103"/>
      <c r="P1609" s="103"/>
      <c r="Q1609" s="103"/>
      <c r="R1609" s="103"/>
      <c r="S1609" s="103"/>
      <c r="T1609" s="103"/>
    </row>
    <row r="1610" spans="1:20">
      <c r="A1610" s="103"/>
      <c r="B1610" s="103"/>
      <c r="C1610" s="103"/>
      <c r="D1610" s="103"/>
      <c r="E1610" s="103"/>
      <c r="F1610" s="103"/>
      <c r="G1610" s="103"/>
      <c r="H1610" s="103"/>
      <c r="I1610" s="103"/>
      <c r="J1610" s="103"/>
      <c r="K1610" s="103"/>
      <c r="L1610" s="103"/>
      <c r="M1610" s="103"/>
      <c r="N1610" s="103"/>
      <c r="O1610" s="103"/>
      <c r="P1610" s="103"/>
      <c r="Q1610" s="103"/>
      <c r="R1610" s="103"/>
      <c r="S1610" s="103"/>
      <c r="T1610" s="103"/>
    </row>
    <row r="1611" spans="1:20">
      <c r="A1611" s="103"/>
      <c r="B1611" s="103"/>
      <c r="C1611" s="103"/>
      <c r="D1611" s="103"/>
      <c r="E1611" s="103"/>
      <c r="F1611" s="103"/>
      <c r="G1611" s="103"/>
      <c r="H1611" s="103"/>
      <c r="I1611" s="103"/>
      <c r="J1611" s="103"/>
      <c r="K1611" s="103"/>
      <c r="L1611" s="103"/>
      <c r="M1611" s="103"/>
      <c r="N1611" s="103"/>
      <c r="O1611" s="103"/>
      <c r="P1611" s="103"/>
      <c r="Q1611" s="103"/>
      <c r="R1611" s="103"/>
      <c r="S1611" s="103"/>
      <c r="T1611" s="103"/>
    </row>
    <row r="1612" spans="1:20">
      <c r="A1612" s="103"/>
      <c r="B1612" s="103"/>
      <c r="C1612" s="103"/>
      <c r="D1612" s="103"/>
      <c r="E1612" s="103"/>
      <c r="F1612" s="103"/>
      <c r="G1612" s="103"/>
      <c r="H1612" s="103"/>
      <c r="I1612" s="103"/>
      <c r="J1612" s="103"/>
      <c r="K1612" s="103"/>
      <c r="L1612" s="103"/>
      <c r="M1612" s="103"/>
      <c r="N1612" s="103"/>
      <c r="O1612" s="103"/>
      <c r="P1612" s="103"/>
      <c r="Q1612" s="103"/>
      <c r="R1612" s="103"/>
      <c r="S1612" s="103"/>
      <c r="T1612" s="103"/>
    </row>
    <row r="1613" spans="1:20">
      <c r="A1613" s="103"/>
      <c r="B1613" s="103"/>
      <c r="C1613" s="103"/>
      <c r="D1613" s="103"/>
      <c r="E1613" s="103"/>
      <c r="F1613" s="103"/>
      <c r="G1613" s="103"/>
      <c r="H1613" s="103"/>
      <c r="I1613" s="103"/>
      <c r="J1613" s="103"/>
      <c r="K1613" s="103"/>
      <c r="L1613" s="103"/>
      <c r="M1613" s="103"/>
      <c r="N1613" s="103"/>
      <c r="O1613" s="103"/>
      <c r="P1613" s="103"/>
      <c r="Q1613" s="103"/>
      <c r="R1613" s="103"/>
      <c r="S1613" s="103"/>
      <c r="T1613" s="103"/>
    </row>
    <row r="1614" spans="1:20">
      <c r="A1614" s="103"/>
      <c r="B1614" s="103"/>
      <c r="C1614" s="103"/>
      <c r="D1614" s="103"/>
      <c r="E1614" s="103"/>
      <c r="F1614" s="103"/>
      <c r="G1614" s="103"/>
      <c r="H1614" s="103"/>
      <c r="I1614" s="103"/>
      <c r="J1614" s="103"/>
      <c r="K1614" s="103"/>
      <c r="L1614" s="103"/>
      <c r="M1614" s="103"/>
      <c r="N1614" s="103"/>
      <c r="O1614" s="103"/>
      <c r="P1614" s="103"/>
      <c r="Q1614" s="103"/>
      <c r="R1614" s="103"/>
      <c r="S1614" s="103"/>
      <c r="T1614" s="103"/>
    </row>
    <row r="1615" spans="1:20">
      <c r="A1615" s="103"/>
      <c r="B1615" s="103"/>
      <c r="C1615" s="103"/>
      <c r="D1615" s="103"/>
      <c r="E1615" s="103"/>
      <c r="F1615" s="103"/>
      <c r="G1615" s="103"/>
      <c r="H1615" s="103"/>
      <c r="I1615" s="103"/>
      <c r="J1615" s="103"/>
      <c r="K1615" s="103"/>
      <c r="L1615" s="103"/>
      <c r="M1615" s="103"/>
      <c r="N1615" s="103"/>
      <c r="O1615" s="103"/>
      <c r="P1615" s="103"/>
      <c r="Q1615" s="103"/>
      <c r="R1615" s="103"/>
      <c r="S1615" s="103"/>
      <c r="T1615" s="103"/>
    </row>
    <row r="1616" spans="1:20">
      <c r="A1616" s="103"/>
      <c r="B1616" s="103"/>
      <c r="C1616" s="103"/>
      <c r="D1616" s="103"/>
      <c r="E1616" s="103"/>
      <c r="F1616" s="103"/>
      <c r="G1616" s="103"/>
      <c r="H1616" s="103"/>
      <c r="I1616" s="103"/>
      <c r="J1616" s="103"/>
      <c r="K1616" s="103"/>
      <c r="L1616" s="103"/>
      <c r="M1616" s="103"/>
      <c r="N1616" s="103"/>
      <c r="O1616" s="103"/>
      <c r="P1616" s="103"/>
      <c r="Q1616" s="103"/>
      <c r="R1616" s="103"/>
      <c r="S1616" s="103"/>
      <c r="T1616" s="103"/>
    </row>
    <row r="1617" spans="1:20">
      <c r="A1617" s="103"/>
      <c r="B1617" s="103"/>
      <c r="C1617" s="103"/>
      <c r="D1617" s="103"/>
      <c r="E1617" s="103"/>
      <c r="F1617" s="103"/>
      <c r="G1617" s="103"/>
      <c r="H1617" s="103"/>
      <c r="I1617" s="103"/>
      <c r="J1617" s="103"/>
      <c r="K1617" s="103"/>
      <c r="L1617" s="103"/>
      <c r="M1617" s="103"/>
      <c r="N1617" s="103"/>
      <c r="O1617" s="103"/>
      <c r="P1617" s="103"/>
      <c r="Q1617" s="103"/>
      <c r="R1617" s="103"/>
      <c r="S1617" s="103"/>
      <c r="T1617" s="103"/>
    </row>
    <row r="1618" spans="1:20">
      <c r="A1618" s="103"/>
      <c r="B1618" s="103"/>
      <c r="C1618" s="103"/>
      <c r="D1618" s="103"/>
      <c r="E1618" s="103"/>
      <c r="F1618" s="103"/>
      <c r="G1618" s="103"/>
      <c r="H1618" s="103"/>
      <c r="I1618" s="103"/>
      <c r="J1618" s="103"/>
      <c r="K1618" s="103"/>
      <c r="L1618" s="103"/>
      <c r="M1618" s="103"/>
      <c r="N1618" s="103"/>
      <c r="O1618" s="103"/>
      <c r="P1618" s="103"/>
      <c r="Q1618" s="103"/>
      <c r="R1618" s="103"/>
      <c r="S1618" s="103"/>
      <c r="T1618" s="103"/>
    </row>
    <row r="1619" spans="1:20">
      <c r="A1619" s="103"/>
      <c r="B1619" s="103"/>
      <c r="C1619" s="103"/>
      <c r="D1619" s="103"/>
      <c r="E1619" s="103"/>
      <c r="F1619" s="103"/>
      <c r="G1619" s="103"/>
      <c r="H1619" s="103"/>
      <c r="I1619" s="103"/>
      <c r="J1619" s="103"/>
      <c r="K1619" s="103"/>
      <c r="L1619" s="103"/>
      <c r="M1619" s="103"/>
      <c r="N1619" s="103"/>
      <c r="O1619" s="103"/>
      <c r="P1619" s="103"/>
      <c r="Q1619" s="103"/>
      <c r="R1619" s="103"/>
      <c r="S1619" s="103"/>
      <c r="T1619" s="103"/>
    </row>
    <row r="1620" spans="1:20">
      <c r="A1620" s="103"/>
      <c r="B1620" s="103"/>
      <c r="C1620" s="103"/>
      <c r="D1620" s="103"/>
      <c r="E1620" s="103"/>
      <c r="F1620" s="103"/>
      <c r="G1620" s="103"/>
      <c r="H1620" s="103"/>
      <c r="I1620" s="103"/>
      <c r="J1620" s="103"/>
      <c r="K1620" s="103"/>
      <c r="L1620" s="103"/>
      <c r="M1620" s="103"/>
      <c r="N1620" s="103"/>
      <c r="O1620" s="103"/>
      <c r="P1620" s="103"/>
      <c r="Q1620" s="103"/>
      <c r="R1620" s="103"/>
      <c r="S1620" s="103"/>
      <c r="T1620" s="103"/>
    </row>
    <row r="1621" spans="1:20">
      <c r="A1621" s="103"/>
      <c r="B1621" s="103"/>
      <c r="C1621" s="103"/>
      <c r="D1621" s="103"/>
      <c r="E1621" s="103"/>
      <c r="F1621" s="103"/>
      <c r="G1621" s="103"/>
      <c r="H1621" s="103"/>
      <c r="I1621" s="103"/>
      <c r="J1621" s="103"/>
      <c r="K1621" s="103"/>
      <c r="L1621" s="103"/>
      <c r="M1621" s="103"/>
      <c r="N1621" s="103"/>
      <c r="O1621" s="103"/>
      <c r="P1621" s="103"/>
      <c r="Q1621" s="103"/>
      <c r="R1621" s="103"/>
      <c r="S1621" s="103"/>
      <c r="T1621" s="103"/>
    </row>
    <row r="1622" spans="1:20">
      <c r="A1622" s="103"/>
      <c r="B1622" s="103"/>
      <c r="C1622" s="103"/>
      <c r="D1622" s="103"/>
      <c r="E1622" s="103"/>
      <c r="F1622" s="103"/>
      <c r="G1622" s="103"/>
      <c r="H1622" s="103"/>
      <c r="I1622" s="103"/>
      <c r="J1622" s="103"/>
      <c r="K1622" s="103"/>
      <c r="L1622" s="103"/>
      <c r="M1622" s="103"/>
      <c r="N1622" s="103"/>
      <c r="O1622" s="103"/>
      <c r="P1622" s="103"/>
      <c r="Q1622" s="103"/>
      <c r="R1622" s="103"/>
      <c r="S1622" s="103"/>
      <c r="T1622" s="103"/>
    </row>
    <row r="1623" spans="1:20">
      <c r="A1623" s="103"/>
      <c r="B1623" s="103"/>
      <c r="C1623" s="103"/>
      <c r="D1623" s="103"/>
      <c r="E1623" s="103"/>
      <c r="F1623" s="103"/>
      <c r="G1623" s="103"/>
      <c r="H1623" s="103"/>
      <c r="I1623" s="103"/>
      <c r="J1623" s="103"/>
      <c r="K1623" s="103"/>
      <c r="L1623" s="103"/>
      <c r="M1623" s="103"/>
      <c r="N1623" s="103"/>
      <c r="O1623" s="103"/>
      <c r="P1623" s="103"/>
      <c r="Q1623" s="103"/>
      <c r="R1623" s="103"/>
      <c r="S1623" s="103"/>
      <c r="T1623" s="103"/>
    </row>
    <row r="1624" spans="1:20">
      <c r="A1624" s="103"/>
      <c r="B1624" s="103"/>
      <c r="C1624" s="103"/>
      <c r="D1624" s="103"/>
      <c r="E1624" s="103"/>
      <c r="F1624" s="103"/>
      <c r="G1624" s="103"/>
      <c r="H1624" s="103"/>
      <c r="I1624" s="103"/>
      <c r="J1624" s="103"/>
      <c r="K1624" s="103"/>
      <c r="L1624" s="103"/>
      <c r="M1624" s="103"/>
      <c r="N1624" s="103"/>
      <c r="O1624" s="103"/>
      <c r="P1624" s="103"/>
      <c r="Q1624" s="103"/>
      <c r="R1624" s="103"/>
      <c r="S1624" s="103"/>
      <c r="T1624" s="103"/>
    </row>
    <row r="1625" spans="1:20">
      <c r="A1625" s="103"/>
      <c r="B1625" s="103"/>
      <c r="C1625" s="103"/>
      <c r="D1625" s="103"/>
      <c r="E1625" s="103"/>
      <c r="F1625" s="103"/>
      <c r="G1625" s="103"/>
      <c r="H1625" s="103"/>
      <c r="I1625" s="103"/>
      <c r="J1625" s="103"/>
      <c r="K1625" s="103"/>
      <c r="L1625" s="103"/>
      <c r="M1625" s="103"/>
      <c r="N1625" s="103"/>
      <c r="O1625" s="103"/>
      <c r="P1625" s="103"/>
      <c r="Q1625" s="103"/>
      <c r="R1625" s="103"/>
      <c r="S1625" s="103"/>
      <c r="T1625" s="103"/>
    </row>
    <row r="1626" spans="1:20">
      <c r="A1626" s="103"/>
      <c r="B1626" s="103"/>
      <c r="C1626" s="103"/>
      <c r="D1626" s="103"/>
      <c r="E1626" s="103"/>
      <c r="F1626" s="103"/>
      <c r="G1626" s="103"/>
      <c r="H1626" s="103"/>
      <c r="I1626" s="103"/>
      <c r="J1626" s="103"/>
      <c r="K1626" s="103"/>
      <c r="L1626" s="103"/>
      <c r="M1626" s="103"/>
      <c r="N1626" s="103"/>
      <c r="O1626" s="103"/>
      <c r="P1626" s="103"/>
      <c r="Q1626" s="103"/>
      <c r="R1626" s="103"/>
      <c r="S1626" s="103"/>
      <c r="T1626" s="103"/>
    </row>
    <row r="1627" spans="1:20">
      <c r="A1627" s="103"/>
      <c r="B1627" s="103"/>
      <c r="C1627" s="103"/>
      <c r="D1627" s="103"/>
      <c r="E1627" s="103"/>
      <c r="F1627" s="103"/>
      <c r="G1627" s="103"/>
      <c r="H1627" s="103"/>
      <c r="I1627" s="103"/>
      <c r="J1627" s="103"/>
      <c r="K1627" s="103"/>
      <c r="L1627" s="103"/>
      <c r="M1627" s="103"/>
      <c r="N1627" s="103"/>
      <c r="O1627" s="103"/>
      <c r="P1627" s="103"/>
      <c r="Q1627" s="103"/>
      <c r="R1627" s="103"/>
      <c r="S1627" s="103"/>
      <c r="T1627" s="103"/>
    </row>
    <row r="1628" spans="1:20">
      <c r="A1628" s="103"/>
      <c r="B1628" s="103"/>
      <c r="C1628" s="103"/>
      <c r="D1628" s="103"/>
      <c r="E1628" s="103"/>
      <c r="F1628" s="103"/>
      <c r="G1628" s="103"/>
      <c r="H1628" s="103"/>
      <c r="I1628" s="103"/>
      <c r="J1628" s="103"/>
      <c r="K1628" s="103"/>
      <c r="L1628" s="103"/>
      <c r="M1628" s="103"/>
      <c r="N1628" s="103"/>
      <c r="O1628" s="103"/>
      <c r="P1628" s="103"/>
      <c r="Q1628" s="103"/>
      <c r="R1628" s="103"/>
      <c r="S1628" s="103"/>
      <c r="T1628" s="103"/>
    </row>
    <row r="1629" spans="1:20">
      <c r="A1629" s="103"/>
      <c r="B1629" s="103"/>
      <c r="C1629" s="103"/>
      <c r="D1629" s="103"/>
      <c r="E1629" s="103"/>
      <c r="F1629" s="103"/>
      <c r="G1629" s="103"/>
      <c r="H1629" s="103"/>
      <c r="I1629" s="103"/>
      <c r="J1629" s="103"/>
      <c r="K1629" s="103"/>
      <c r="L1629" s="103"/>
      <c r="M1629" s="103"/>
      <c r="N1629" s="103"/>
      <c r="O1629" s="103"/>
      <c r="P1629" s="103"/>
      <c r="Q1629" s="103"/>
      <c r="R1629" s="103"/>
      <c r="S1629" s="103"/>
      <c r="T1629" s="103"/>
    </row>
    <row r="1630" spans="1:20">
      <c r="A1630" s="103"/>
      <c r="B1630" s="103"/>
      <c r="C1630" s="103"/>
      <c r="D1630" s="103"/>
      <c r="E1630" s="103"/>
      <c r="F1630" s="103"/>
      <c r="G1630" s="103"/>
      <c r="H1630" s="103"/>
      <c r="I1630" s="103"/>
      <c r="J1630" s="103"/>
      <c r="K1630" s="103"/>
      <c r="L1630" s="103"/>
      <c r="M1630" s="103"/>
      <c r="N1630" s="103"/>
      <c r="O1630" s="103"/>
      <c r="P1630" s="103"/>
      <c r="Q1630" s="103"/>
      <c r="R1630" s="103"/>
      <c r="S1630" s="103"/>
      <c r="T1630" s="103"/>
    </row>
    <row r="1631" spans="1:20">
      <c r="A1631" s="103"/>
      <c r="B1631" s="103"/>
      <c r="C1631" s="103"/>
      <c r="D1631" s="103"/>
      <c r="E1631" s="103"/>
      <c r="F1631" s="103"/>
      <c r="G1631" s="103"/>
      <c r="H1631" s="103"/>
      <c r="I1631" s="103"/>
      <c r="J1631" s="103"/>
      <c r="K1631" s="103"/>
      <c r="L1631" s="103"/>
      <c r="M1631" s="103"/>
      <c r="N1631" s="103"/>
      <c r="O1631" s="103"/>
      <c r="P1631" s="103"/>
      <c r="Q1631" s="103"/>
      <c r="R1631" s="103"/>
      <c r="S1631" s="103"/>
      <c r="T1631" s="103"/>
    </row>
    <row r="1632" spans="1:20">
      <c r="A1632" s="103"/>
      <c r="B1632" s="103"/>
      <c r="C1632" s="103"/>
      <c r="D1632" s="103"/>
      <c r="E1632" s="103"/>
      <c r="F1632" s="103"/>
      <c r="G1632" s="103"/>
      <c r="H1632" s="103"/>
      <c r="I1632" s="103"/>
      <c r="J1632" s="103"/>
      <c r="K1632" s="103"/>
      <c r="L1632" s="103"/>
      <c r="M1632" s="103"/>
      <c r="N1632" s="103"/>
      <c r="O1632" s="103"/>
      <c r="P1632" s="103"/>
      <c r="Q1632" s="103"/>
      <c r="R1632" s="103"/>
      <c r="S1632" s="103"/>
      <c r="T1632" s="103"/>
    </row>
    <row r="1633" spans="1:20">
      <c r="A1633" s="103"/>
      <c r="B1633" s="103"/>
      <c r="C1633" s="103"/>
      <c r="D1633" s="103"/>
      <c r="E1633" s="103"/>
      <c r="F1633" s="103"/>
      <c r="G1633" s="103"/>
      <c r="H1633" s="103"/>
      <c r="I1633" s="103"/>
      <c r="J1633" s="103"/>
      <c r="K1633" s="103"/>
      <c r="L1633" s="103"/>
      <c r="M1633" s="103"/>
      <c r="N1633" s="103"/>
      <c r="O1633" s="103"/>
      <c r="P1633" s="103"/>
      <c r="Q1633" s="103"/>
      <c r="R1633" s="103"/>
      <c r="S1633" s="103"/>
      <c r="T1633" s="103"/>
    </row>
    <row r="1634" spans="1:20">
      <c r="A1634" s="103"/>
      <c r="B1634" s="103"/>
      <c r="C1634" s="103"/>
      <c r="D1634" s="103"/>
      <c r="E1634" s="103"/>
      <c r="F1634" s="103"/>
      <c r="G1634" s="103"/>
      <c r="H1634" s="103"/>
      <c r="I1634" s="103"/>
      <c r="J1634" s="103"/>
      <c r="K1634" s="103"/>
      <c r="L1634" s="103"/>
      <c r="M1634" s="103"/>
      <c r="N1634" s="103"/>
      <c r="O1634" s="103"/>
      <c r="P1634" s="103"/>
      <c r="Q1634" s="103"/>
      <c r="R1634" s="103"/>
      <c r="S1634" s="103"/>
      <c r="T1634" s="103"/>
    </row>
    <row r="1635" spans="1:20">
      <c r="A1635" s="103"/>
      <c r="B1635" s="103"/>
      <c r="C1635" s="103"/>
      <c r="D1635" s="103"/>
      <c r="E1635" s="103"/>
      <c r="F1635" s="103"/>
      <c r="G1635" s="103"/>
      <c r="H1635" s="103"/>
      <c r="I1635" s="103"/>
      <c r="J1635" s="103"/>
      <c r="K1635" s="103"/>
      <c r="L1635" s="103"/>
      <c r="M1635" s="103"/>
      <c r="N1635" s="103"/>
      <c r="O1635" s="103"/>
      <c r="P1635" s="103"/>
      <c r="Q1635" s="103"/>
      <c r="R1635" s="103"/>
      <c r="S1635" s="103"/>
      <c r="T1635" s="103"/>
    </row>
    <row r="1636" spans="1:20">
      <c r="A1636" s="103"/>
      <c r="B1636" s="103"/>
      <c r="C1636" s="103"/>
      <c r="D1636" s="103"/>
      <c r="E1636" s="103"/>
      <c r="F1636" s="103"/>
      <c r="G1636" s="103"/>
      <c r="H1636" s="103"/>
      <c r="I1636" s="103"/>
      <c r="J1636" s="103"/>
      <c r="K1636" s="103"/>
      <c r="L1636" s="103"/>
      <c r="M1636" s="103"/>
      <c r="N1636" s="103"/>
      <c r="O1636" s="103"/>
      <c r="P1636" s="103"/>
      <c r="Q1636" s="103"/>
      <c r="R1636" s="103"/>
      <c r="S1636" s="103"/>
      <c r="T1636" s="103"/>
    </row>
    <row r="1637" spans="1:20">
      <c r="A1637" s="103"/>
      <c r="B1637" s="103"/>
      <c r="C1637" s="103"/>
      <c r="D1637" s="103"/>
      <c r="E1637" s="103"/>
      <c r="F1637" s="103"/>
      <c r="G1637" s="103"/>
      <c r="H1637" s="103"/>
      <c r="I1637" s="103"/>
      <c r="J1637" s="103"/>
      <c r="K1637" s="103"/>
      <c r="L1637" s="103"/>
      <c r="M1637" s="103"/>
      <c r="N1637" s="103"/>
      <c r="O1637" s="103"/>
      <c r="P1637" s="103"/>
      <c r="Q1637" s="103"/>
      <c r="R1637" s="103"/>
      <c r="S1637" s="103"/>
      <c r="T1637" s="103"/>
    </row>
    <row r="1638" spans="1:20">
      <c r="A1638" s="103"/>
      <c r="B1638" s="103"/>
      <c r="C1638" s="103"/>
      <c r="D1638" s="103"/>
      <c r="E1638" s="103"/>
      <c r="F1638" s="103"/>
      <c r="G1638" s="103"/>
      <c r="H1638" s="103"/>
      <c r="I1638" s="103"/>
      <c r="J1638" s="103"/>
      <c r="K1638" s="103"/>
      <c r="L1638" s="103"/>
      <c r="M1638" s="103"/>
      <c r="N1638" s="103"/>
      <c r="O1638" s="103"/>
      <c r="P1638" s="103"/>
      <c r="Q1638" s="103"/>
      <c r="R1638" s="103"/>
      <c r="S1638" s="103"/>
      <c r="T1638" s="103"/>
    </row>
    <row r="1639" spans="1:20">
      <c r="A1639" s="103"/>
      <c r="B1639" s="103"/>
      <c r="C1639" s="103"/>
      <c r="D1639" s="103"/>
      <c r="E1639" s="103"/>
      <c r="F1639" s="103"/>
      <c r="G1639" s="103"/>
      <c r="H1639" s="103"/>
      <c r="I1639" s="103"/>
      <c r="J1639" s="103"/>
      <c r="K1639" s="103"/>
      <c r="L1639" s="103"/>
      <c r="M1639" s="103"/>
      <c r="N1639" s="103"/>
      <c r="O1639" s="103"/>
      <c r="P1639" s="103"/>
      <c r="Q1639" s="103"/>
      <c r="R1639" s="103"/>
      <c r="S1639" s="103"/>
      <c r="T1639" s="103"/>
    </row>
    <row r="1640" spans="1:20">
      <c r="A1640" s="103"/>
      <c r="B1640" s="103"/>
      <c r="C1640" s="103"/>
      <c r="D1640" s="103"/>
      <c r="E1640" s="103"/>
      <c r="F1640" s="103"/>
      <c r="G1640" s="103"/>
      <c r="H1640" s="103"/>
      <c r="I1640" s="103"/>
      <c r="J1640" s="103"/>
      <c r="K1640" s="103"/>
      <c r="L1640" s="103"/>
      <c r="M1640" s="103"/>
      <c r="N1640" s="103"/>
      <c r="O1640" s="103"/>
      <c r="P1640" s="103"/>
      <c r="Q1640" s="103"/>
      <c r="R1640" s="103"/>
      <c r="S1640" s="103"/>
      <c r="T1640" s="103"/>
    </row>
    <row r="1641" spans="1:20">
      <c r="A1641" s="103"/>
      <c r="B1641" s="103"/>
      <c r="C1641" s="103"/>
      <c r="D1641" s="103"/>
      <c r="E1641" s="103"/>
      <c r="F1641" s="103"/>
      <c r="G1641" s="103"/>
      <c r="H1641" s="103"/>
      <c r="I1641" s="103"/>
      <c r="J1641" s="103"/>
      <c r="K1641" s="103"/>
      <c r="L1641" s="103"/>
      <c r="M1641" s="103"/>
      <c r="N1641" s="103"/>
      <c r="O1641" s="103"/>
      <c r="P1641" s="103"/>
      <c r="Q1641" s="103"/>
      <c r="R1641" s="103"/>
      <c r="S1641" s="103"/>
      <c r="T1641" s="103"/>
    </row>
    <row r="1642" spans="1:20">
      <c r="A1642" s="103"/>
      <c r="B1642" s="103"/>
      <c r="C1642" s="103"/>
      <c r="D1642" s="103"/>
      <c r="E1642" s="103"/>
      <c r="F1642" s="103"/>
      <c r="G1642" s="103"/>
      <c r="H1642" s="103"/>
      <c r="I1642" s="103"/>
      <c r="J1642" s="103"/>
      <c r="K1642" s="103"/>
      <c r="L1642" s="103"/>
      <c r="M1642" s="103"/>
      <c r="N1642" s="103"/>
      <c r="O1642" s="103"/>
      <c r="P1642" s="103"/>
      <c r="Q1642" s="103"/>
      <c r="R1642" s="103"/>
      <c r="S1642" s="103"/>
      <c r="T1642" s="103"/>
    </row>
    <row r="1643" spans="1:20">
      <c r="A1643" s="103"/>
      <c r="B1643" s="103"/>
      <c r="C1643" s="103"/>
      <c r="D1643" s="103"/>
      <c r="E1643" s="103"/>
      <c r="F1643" s="103"/>
      <c r="G1643" s="103"/>
      <c r="H1643" s="103"/>
      <c r="I1643" s="103"/>
      <c r="J1643" s="103"/>
      <c r="K1643" s="103"/>
      <c r="L1643" s="103"/>
      <c r="M1643" s="103"/>
      <c r="N1643" s="103"/>
      <c r="O1643" s="103"/>
      <c r="P1643" s="103"/>
      <c r="Q1643" s="103"/>
      <c r="R1643" s="103"/>
      <c r="S1643" s="103"/>
      <c r="T1643" s="103"/>
    </row>
    <row r="1644" spans="1:20">
      <c r="A1644" s="103"/>
      <c r="B1644" s="103"/>
      <c r="C1644" s="103"/>
      <c r="D1644" s="103"/>
      <c r="E1644" s="103"/>
      <c r="F1644" s="103"/>
      <c r="G1644" s="103"/>
      <c r="H1644" s="103"/>
      <c r="I1644" s="103"/>
      <c r="J1644" s="103"/>
      <c r="K1644" s="103"/>
      <c r="L1644" s="103"/>
      <c r="M1644" s="103"/>
      <c r="N1644" s="103"/>
      <c r="O1644" s="103"/>
      <c r="P1644" s="103"/>
      <c r="Q1644" s="103"/>
      <c r="R1644" s="103"/>
      <c r="S1644" s="103"/>
      <c r="T1644" s="103"/>
    </row>
    <row r="1645" spans="1:20">
      <c r="A1645" s="103"/>
      <c r="B1645" s="103"/>
      <c r="C1645" s="103"/>
      <c r="D1645" s="103"/>
      <c r="E1645" s="103"/>
      <c r="F1645" s="103"/>
      <c r="G1645" s="103"/>
      <c r="H1645" s="103"/>
      <c r="I1645" s="103"/>
      <c r="J1645" s="103"/>
      <c r="K1645" s="103"/>
      <c r="L1645" s="103"/>
      <c r="M1645" s="103"/>
      <c r="N1645" s="103"/>
      <c r="O1645" s="103"/>
      <c r="P1645" s="103"/>
      <c r="Q1645" s="103"/>
      <c r="R1645" s="103"/>
      <c r="S1645" s="103"/>
      <c r="T1645" s="103"/>
    </row>
    <row r="1646" spans="1:20">
      <c r="A1646" s="103"/>
      <c r="B1646" s="103"/>
      <c r="C1646" s="103"/>
      <c r="D1646" s="103"/>
      <c r="E1646" s="103"/>
      <c r="F1646" s="103"/>
      <c r="G1646" s="103"/>
      <c r="H1646" s="103"/>
      <c r="I1646" s="103"/>
      <c r="J1646" s="103"/>
      <c r="K1646" s="103"/>
      <c r="L1646" s="103"/>
      <c r="M1646" s="103"/>
      <c r="N1646" s="103"/>
      <c r="O1646" s="103"/>
      <c r="P1646" s="103"/>
      <c r="Q1646" s="103"/>
      <c r="R1646" s="103"/>
      <c r="S1646" s="103"/>
      <c r="T1646" s="103"/>
    </row>
    <row r="1647" spans="1:20">
      <c r="A1647" s="103"/>
      <c r="B1647" s="103"/>
      <c r="C1647" s="103"/>
      <c r="D1647" s="103"/>
      <c r="E1647" s="103"/>
      <c r="F1647" s="103"/>
      <c r="G1647" s="103"/>
      <c r="H1647" s="103"/>
      <c r="I1647" s="103"/>
      <c r="J1647" s="103"/>
      <c r="K1647" s="103"/>
      <c r="L1647" s="103"/>
      <c r="M1647" s="103"/>
      <c r="N1647" s="103"/>
      <c r="O1647" s="103"/>
      <c r="P1647" s="103"/>
      <c r="Q1647" s="103"/>
      <c r="R1647" s="103"/>
      <c r="S1647" s="103"/>
      <c r="T1647" s="103"/>
    </row>
    <row r="1648" spans="1:20">
      <c r="A1648" s="103"/>
      <c r="B1648" s="103"/>
      <c r="C1648" s="103"/>
      <c r="D1648" s="103"/>
      <c r="E1648" s="103"/>
      <c r="F1648" s="103"/>
      <c r="G1648" s="103"/>
      <c r="H1648" s="103"/>
      <c r="I1648" s="103"/>
      <c r="J1648" s="103"/>
      <c r="K1648" s="103"/>
      <c r="L1648" s="103"/>
      <c r="M1648" s="103"/>
      <c r="N1648" s="103"/>
      <c r="O1648" s="103"/>
      <c r="P1648" s="103"/>
      <c r="Q1648" s="103"/>
      <c r="R1648" s="103"/>
      <c r="S1648" s="103"/>
      <c r="T1648" s="103"/>
    </row>
    <row r="1649" spans="1:20">
      <c r="A1649" s="103"/>
      <c r="B1649" s="103"/>
      <c r="C1649" s="103"/>
      <c r="D1649" s="103"/>
      <c r="E1649" s="103"/>
      <c r="F1649" s="103"/>
      <c r="G1649" s="103"/>
      <c r="H1649" s="103"/>
      <c r="I1649" s="103"/>
      <c r="J1649" s="103"/>
      <c r="K1649" s="103"/>
      <c r="L1649" s="103"/>
      <c r="M1649" s="103"/>
      <c r="N1649" s="103"/>
      <c r="O1649" s="103"/>
      <c r="P1649" s="103"/>
      <c r="Q1649" s="103"/>
      <c r="R1649" s="103"/>
      <c r="S1649" s="103"/>
      <c r="T1649" s="103"/>
    </row>
    <row r="1650" spans="1:20">
      <c r="A1650" s="103"/>
      <c r="B1650" s="103"/>
      <c r="C1650" s="103"/>
      <c r="D1650" s="103"/>
      <c r="E1650" s="103"/>
      <c r="F1650" s="103"/>
      <c r="G1650" s="103"/>
      <c r="H1650" s="103"/>
      <c r="I1650" s="103"/>
      <c r="J1650" s="103"/>
      <c r="K1650" s="103"/>
      <c r="L1650" s="103"/>
      <c r="M1650" s="103"/>
      <c r="N1650" s="103"/>
      <c r="O1650" s="103"/>
      <c r="P1650" s="103"/>
      <c r="Q1650" s="103"/>
      <c r="R1650" s="103"/>
      <c r="S1650" s="103"/>
      <c r="T1650" s="103"/>
    </row>
    <row r="1651" spans="1:20">
      <c r="A1651" s="103"/>
      <c r="B1651" s="103"/>
      <c r="C1651" s="103"/>
      <c r="D1651" s="103"/>
      <c r="E1651" s="103"/>
      <c r="F1651" s="103"/>
      <c r="G1651" s="103"/>
      <c r="H1651" s="103"/>
      <c r="I1651" s="103"/>
      <c r="J1651" s="103"/>
      <c r="K1651" s="103"/>
      <c r="L1651" s="103"/>
      <c r="M1651" s="103"/>
      <c r="N1651" s="103"/>
      <c r="O1651" s="103"/>
      <c r="P1651" s="103"/>
      <c r="Q1651" s="103"/>
      <c r="R1651" s="103"/>
      <c r="S1651" s="103"/>
      <c r="T1651" s="103"/>
    </row>
    <row r="1652" spans="1:20">
      <c r="A1652" s="103"/>
      <c r="B1652" s="103"/>
      <c r="C1652" s="103"/>
      <c r="D1652" s="103"/>
      <c r="E1652" s="103"/>
      <c r="F1652" s="103"/>
      <c r="G1652" s="103"/>
      <c r="H1652" s="103"/>
      <c r="I1652" s="103"/>
      <c r="J1652" s="103"/>
      <c r="K1652" s="103"/>
      <c r="L1652" s="103"/>
      <c r="M1652" s="103"/>
      <c r="N1652" s="103"/>
      <c r="O1652" s="103"/>
      <c r="P1652" s="103"/>
      <c r="Q1652" s="103"/>
      <c r="R1652" s="103"/>
      <c r="S1652" s="103"/>
      <c r="T1652" s="103"/>
    </row>
    <row r="1653" spans="1:20">
      <c r="A1653" s="103"/>
      <c r="B1653" s="103"/>
      <c r="C1653" s="103"/>
      <c r="D1653" s="103"/>
      <c r="E1653" s="103"/>
      <c r="F1653" s="103"/>
      <c r="G1653" s="103"/>
      <c r="H1653" s="103"/>
      <c r="I1653" s="103"/>
      <c r="J1653" s="103"/>
      <c r="K1653" s="103"/>
      <c r="L1653" s="103"/>
      <c r="M1653" s="103"/>
      <c r="N1653" s="103"/>
      <c r="O1653" s="103"/>
      <c r="P1653" s="103"/>
      <c r="Q1653" s="103"/>
      <c r="R1653" s="103"/>
      <c r="S1653" s="103"/>
      <c r="T1653" s="103"/>
    </row>
    <row r="1654" spans="1:20">
      <c r="A1654" s="103"/>
      <c r="B1654" s="103"/>
      <c r="C1654" s="103"/>
      <c r="D1654" s="103"/>
      <c r="E1654" s="103"/>
      <c r="F1654" s="103"/>
      <c r="G1654" s="103"/>
      <c r="H1654" s="103"/>
      <c r="I1654" s="103"/>
      <c r="J1654" s="103"/>
      <c r="K1654" s="103"/>
      <c r="L1654" s="103"/>
      <c r="M1654" s="103"/>
      <c r="N1654" s="103"/>
      <c r="O1654" s="103"/>
      <c r="P1654" s="103"/>
      <c r="Q1654" s="103"/>
      <c r="R1654" s="103"/>
      <c r="S1654" s="103"/>
      <c r="T1654" s="103"/>
    </row>
    <row r="1655" spans="1:20">
      <c r="A1655" s="103"/>
      <c r="B1655" s="103"/>
      <c r="C1655" s="103"/>
      <c r="D1655" s="103"/>
      <c r="E1655" s="103"/>
      <c r="F1655" s="103"/>
      <c r="G1655" s="103"/>
      <c r="H1655" s="103"/>
      <c r="I1655" s="103"/>
      <c r="J1655" s="103"/>
      <c r="K1655" s="103"/>
      <c r="L1655" s="103"/>
      <c r="M1655" s="103"/>
      <c r="N1655" s="103"/>
      <c r="O1655" s="103"/>
      <c r="P1655" s="103"/>
      <c r="Q1655" s="103"/>
      <c r="R1655" s="103"/>
      <c r="S1655" s="103"/>
      <c r="T1655" s="103"/>
    </row>
    <row r="1656" spans="1:20">
      <c r="A1656" s="103"/>
      <c r="B1656" s="103"/>
      <c r="C1656" s="103"/>
      <c r="D1656" s="103"/>
      <c r="E1656" s="103"/>
      <c r="F1656" s="103"/>
      <c r="G1656" s="103"/>
      <c r="H1656" s="103"/>
      <c r="I1656" s="103"/>
      <c r="J1656" s="103"/>
      <c r="K1656" s="103"/>
      <c r="L1656" s="103"/>
      <c r="M1656" s="103"/>
      <c r="N1656" s="103"/>
      <c r="O1656" s="103"/>
      <c r="P1656" s="103"/>
      <c r="Q1656" s="103"/>
      <c r="R1656" s="103"/>
      <c r="S1656" s="103"/>
      <c r="T1656" s="103"/>
    </row>
    <row r="1657" spans="1:20">
      <c r="A1657" s="103"/>
      <c r="B1657" s="103"/>
      <c r="C1657" s="103"/>
      <c r="D1657" s="103"/>
      <c r="E1657" s="103"/>
      <c r="F1657" s="103"/>
      <c r="G1657" s="103"/>
      <c r="H1657" s="103"/>
      <c r="I1657" s="103"/>
      <c r="J1657" s="103"/>
      <c r="K1657" s="103"/>
      <c r="L1657" s="103"/>
      <c r="M1657" s="103"/>
      <c r="N1657" s="103"/>
      <c r="O1657" s="103"/>
      <c r="P1657" s="103"/>
      <c r="Q1657" s="103"/>
      <c r="R1657" s="103"/>
      <c r="S1657" s="103"/>
      <c r="T1657" s="103"/>
    </row>
    <row r="1658" spans="1:20">
      <c r="A1658" s="103"/>
      <c r="B1658" s="103"/>
      <c r="C1658" s="103"/>
      <c r="D1658" s="103"/>
      <c r="E1658" s="103"/>
      <c r="F1658" s="103"/>
      <c r="G1658" s="103"/>
      <c r="H1658" s="103"/>
      <c r="I1658" s="103"/>
      <c r="J1658" s="103"/>
      <c r="K1658" s="103"/>
      <c r="L1658" s="103"/>
      <c r="M1658" s="103"/>
      <c r="N1658" s="103"/>
      <c r="O1658" s="103"/>
      <c r="P1658" s="103"/>
      <c r="Q1658" s="103"/>
      <c r="R1658" s="103"/>
      <c r="S1658" s="103"/>
      <c r="T1658" s="103"/>
    </row>
    <row r="1659" spans="1:20">
      <c r="A1659" s="103"/>
      <c r="B1659" s="103"/>
      <c r="C1659" s="103"/>
      <c r="D1659" s="103"/>
      <c r="E1659" s="103"/>
      <c r="F1659" s="103"/>
      <c r="G1659" s="103"/>
      <c r="H1659" s="103"/>
      <c r="I1659" s="103"/>
      <c r="J1659" s="103"/>
      <c r="K1659" s="103"/>
      <c r="L1659" s="103"/>
      <c r="M1659" s="103"/>
      <c r="N1659" s="103"/>
      <c r="O1659" s="103"/>
      <c r="P1659" s="103"/>
      <c r="Q1659" s="103"/>
      <c r="R1659" s="103"/>
      <c r="S1659" s="103"/>
      <c r="T1659" s="103"/>
    </row>
    <row r="1660" spans="1:20">
      <c r="A1660" s="103"/>
      <c r="B1660" s="103"/>
      <c r="C1660" s="103"/>
      <c r="D1660" s="103"/>
      <c r="E1660" s="103"/>
      <c r="F1660" s="103"/>
      <c r="G1660" s="103"/>
      <c r="H1660" s="103"/>
      <c r="I1660" s="103"/>
      <c r="J1660" s="103"/>
      <c r="K1660" s="103"/>
      <c r="L1660" s="103"/>
      <c r="M1660" s="103"/>
      <c r="N1660" s="103"/>
      <c r="O1660" s="103"/>
      <c r="P1660" s="103"/>
      <c r="Q1660" s="103"/>
      <c r="R1660" s="103"/>
      <c r="S1660" s="103"/>
      <c r="T1660" s="103"/>
    </row>
    <row r="1661" spans="1:20">
      <c r="A1661" s="103"/>
      <c r="B1661" s="103"/>
      <c r="C1661" s="103"/>
      <c r="D1661" s="103"/>
      <c r="E1661" s="103"/>
      <c r="F1661" s="103"/>
      <c r="G1661" s="103"/>
      <c r="H1661" s="103"/>
      <c r="I1661" s="103"/>
      <c r="J1661" s="103"/>
      <c r="K1661" s="103"/>
      <c r="L1661" s="103"/>
      <c r="M1661" s="103"/>
      <c r="N1661" s="103"/>
      <c r="O1661" s="103"/>
      <c r="P1661" s="103"/>
      <c r="Q1661" s="103"/>
      <c r="R1661" s="103"/>
      <c r="S1661" s="103"/>
      <c r="T1661" s="103"/>
    </row>
    <row r="1662" spans="1:20">
      <c r="A1662" s="103"/>
      <c r="B1662" s="103"/>
      <c r="C1662" s="103"/>
      <c r="D1662" s="103"/>
      <c r="E1662" s="103"/>
      <c r="F1662" s="103"/>
      <c r="G1662" s="103"/>
      <c r="H1662" s="103"/>
      <c r="I1662" s="103"/>
      <c r="J1662" s="103"/>
      <c r="K1662" s="103"/>
      <c r="L1662" s="103"/>
      <c r="M1662" s="103"/>
      <c r="N1662" s="103"/>
      <c r="O1662" s="103"/>
      <c r="P1662" s="103"/>
      <c r="Q1662" s="103"/>
      <c r="R1662" s="103"/>
      <c r="S1662" s="103"/>
      <c r="T1662" s="103"/>
    </row>
    <row r="1663" spans="1:20">
      <c r="A1663" s="103"/>
      <c r="B1663" s="103"/>
      <c r="C1663" s="103"/>
      <c r="D1663" s="103"/>
      <c r="E1663" s="103"/>
      <c r="F1663" s="103"/>
      <c r="G1663" s="103"/>
      <c r="H1663" s="103"/>
      <c r="I1663" s="103"/>
      <c r="J1663" s="103"/>
      <c r="K1663" s="103"/>
      <c r="L1663" s="103"/>
      <c r="M1663" s="103"/>
      <c r="N1663" s="103"/>
      <c r="O1663" s="103"/>
      <c r="P1663" s="103"/>
      <c r="Q1663" s="103"/>
      <c r="R1663" s="103"/>
      <c r="S1663" s="103"/>
      <c r="T1663" s="103"/>
    </row>
    <row r="1664" spans="1:20">
      <c r="A1664" s="103"/>
      <c r="B1664" s="103"/>
      <c r="C1664" s="103"/>
      <c r="D1664" s="103"/>
      <c r="E1664" s="103"/>
      <c r="F1664" s="103"/>
      <c r="G1664" s="103"/>
      <c r="H1664" s="103"/>
      <c r="I1664" s="103"/>
      <c r="J1664" s="103"/>
      <c r="K1664" s="103"/>
      <c r="L1664" s="103"/>
      <c r="M1664" s="103"/>
      <c r="N1664" s="103"/>
      <c r="O1664" s="103"/>
      <c r="P1664" s="103"/>
      <c r="Q1664" s="103"/>
      <c r="R1664" s="103"/>
      <c r="S1664" s="103"/>
      <c r="T1664" s="103"/>
    </row>
    <row r="1665" spans="1:20">
      <c r="A1665" s="103"/>
      <c r="B1665" s="103"/>
      <c r="C1665" s="103"/>
      <c r="D1665" s="103"/>
      <c r="E1665" s="103"/>
      <c r="F1665" s="103"/>
      <c r="G1665" s="103"/>
      <c r="H1665" s="103"/>
      <c r="I1665" s="103"/>
      <c r="J1665" s="103"/>
      <c r="K1665" s="103"/>
      <c r="L1665" s="103"/>
      <c r="M1665" s="103"/>
      <c r="N1665" s="103"/>
      <c r="O1665" s="103"/>
      <c r="P1665" s="103"/>
      <c r="Q1665" s="103"/>
      <c r="R1665" s="103"/>
      <c r="S1665" s="103"/>
      <c r="T1665" s="103"/>
    </row>
    <row r="1666" spans="1:20">
      <c r="A1666" s="103"/>
      <c r="B1666" s="103"/>
      <c r="C1666" s="103"/>
      <c r="D1666" s="103"/>
      <c r="E1666" s="103"/>
      <c r="F1666" s="103"/>
      <c r="G1666" s="103"/>
      <c r="H1666" s="103"/>
      <c r="I1666" s="103"/>
      <c r="J1666" s="103"/>
      <c r="K1666" s="103"/>
      <c r="L1666" s="103"/>
      <c r="M1666" s="103"/>
      <c r="N1666" s="103"/>
      <c r="O1666" s="103"/>
      <c r="P1666" s="103"/>
      <c r="Q1666" s="103"/>
      <c r="R1666" s="103"/>
      <c r="S1666" s="103"/>
      <c r="T1666" s="103"/>
    </row>
    <row r="1667" spans="1:20">
      <c r="A1667" s="103"/>
      <c r="B1667" s="103"/>
      <c r="C1667" s="103"/>
      <c r="D1667" s="103"/>
      <c r="E1667" s="103"/>
      <c r="F1667" s="103"/>
      <c r="G1667" s="103"/>
      <c r="H1667" s="103"/>
      <c r="I1667" s="103"/>
      <c r="J1667" s="103"/>
      <c r="K1667" s="103"/>
      <c r="L1667" s="103"/>
      <c r="M1667" s="103"/>
      <c r="N1667" s="103"/>
      <c r="O1667" s="103"/>
      <c r="P1667" s="103"/>
      <c r="Q1667" s="103"/>
      <c r="R1667" s="103"/>
      <c r="S1667" s="103"/>
      <c r="T1667" s="103"/>
    </row>
    <row r="1668" spans="1:20">
      <c r="A1668" s="103"/>
      <c r="B1668" s="103"/>
      <c r="C1668" s="103"/>
      <c r="D1668" s="103"/>
      <c r="E1668" s="103"/>
      <c r="F1668" s="103"/>
      <c r="G1668" s="103"/>
      <c r="H1668" s="103"/>
      <c r="I1668" s="103"/>
      <c r="J1668" s="103"/>
      <c r="K1668" s="103"/>
      <c r="L1668" s="103"/>
      <c r="M1668" s="103"/>
      <c r="N1668" s="103"/>
      <c r="O1668" s="103"/>
      <c r="P1668" s="103"/>
      <c r="Q1668" s="103"/>
      <c r="R1668" s="103"/>
      <c r="S1668" s="103"/>
      <c r="T1668" s="103"/>
    </row>
    <row r="1669" spans="1:20">
      <c r="A1669" s="103"/>
      <c r="B1669" s="103"/>
      <c r="C1669" s="103"/>
      <c r="D1669" s="103"/>
      <c r="E1669" s="103"/>
      <c r="F1669" s="103"/>
      <c r="G1669" s="103"/>
      <c r="H1669" s="103"/>
      <c r="I1669" s="103"/>
      <c r="J1669" s="103"/>
      <c r="K1669" s="103"/>
      <c r="L1669" s="103"/>
      <c r="M1669" s="103"/>
      <c r="N1669" s="103"/>
      <c r="O1669" s="103"/>
      <c r="P1669" s="103"/>
      <c r="Q1669" s="103"/>
      <c r="R1669" s="103"/>
      <c r="S1669" s="103"/>
      <c r="T1669" s="103"/>
    </row>
    <row r="1670" spans="1:20">
      <c r="A1670" s="103"/>
      <c r="B1670" s="103"/>
      <c r="C1670" s="103"/>
      <c r="D1670" s="103"/>
      <c r="E1670" s="103"/>
      <c r="F1670" s="103"/>
      <c r="G1670" s="103"/>
      <c r="H1670" s="103"/>
      <c r="I1670" s="103"/>
      <c r="J1670" s="103"/>
      <c r="K1670" s="103"/>
      <c r="L1670" s="103"/>
      <c r="M1670" s="103"/>
      <c r="N1670" s="103"/>
      <c r="O1670" s="103"/>
      <c r="P1670" s="103"/>
      <c r="Q1670" s="103"/>
      <c r="R1670" s="103"/>
      <c r="S1670" s="103"/>
      <c r="T1670" s="103"/>
    </row>
    <row r="1671" spans="1:20">
      <c r="A1671" s="103"/>
      <c r="B1671" s="103"/>
      <c r="C1671" s="103"/>
      <c r="D1671" s="103"/>
      <c r="E1671" s="103"/>
      <c r="F1671" s="103"/>
      <c r="G1671" s="103"/>
      <c r="H1671" s="103"/>
      <c r="I1671" s="103"/>
      <c r="J1671" s="103"/>
      <c r="K1671" s="103"/>
      <c r="L1671" s="103"/>
      <c r="M1671" s="103"/>
      <c r="N1671" s="103"/>
      <c r="O1671" s="103"/>
      <c r="P1671" s="103"/>
      <c r="Q1671" s="103"/>
      <c r="R1671" s="103"/>
      <c r="S1671" s="103"/>
      <c r="T1671" s="103"/>
    </row>
    <row r="1672" spans="1:20">
      <c r="A1672" s="103"/>
      <c r="B1672" s="103"/>
      <c r="C1672" s="103"/>
      <c r="D1672" s="103"/>
      <c r="E1672" s="103"/>
      <c r="F1672" s="103"/>
      <c r="G1672" s="103"/>
      <c r="H1672" s="103"/>
      <c r="I1672" s="103"/>
      <c r="J1672" s="103"/>
      <c r="K1672" s="103"/>
      <c r="L1672" s="103"/>
      <c r="M1672" s="103"/>
      <c r="N1672" s="103"/>
      <c r="O1672" s="103"/>
      <c r="P1672" s="103"/>
      <c r="Q1672" s="103"/>
      <c r="R1672" s="103"/>
      <c r="S1672" s="103"/>
      <c r="T1672" s="103"/>
    </row>
    <row r="1673" spans="1:20">
      <c r="A1673" s="103"/>
      <c r="B1673" s="103"/>
      <c r="C1673" s="103"/>
      <c r="D1673" s="103"/>
      <c r="E1673" s="103"/>
      <c r="F1673" s="103"/>
      <c r="G1673" s="103"/>
      <c r="H1673" s="103"/>
      <c r="I1673" s="103"/>
      <c r="J1673" s="103"/>
      <c r="K1673" s="103"/>
      <c r="L1673" s="103"/>
      <c r="M1673" s="103"/>
      <c r="N1673" s="103"/>
      <c r="O1673" s="103"/>
      <c r="P1673" s="103"/>
      <c r="Q1673" s="103"/>
      <c r="R1673" s="103"/>
      <c r="S1673" s="103"/>
      <c r="T1673" s="103"/>
    </row>
    <row r="1674" spans="1:20">
      <c r="A1674" s="103"/>
      <c r="B1674" s="103"/>
      <c r="C1674" s="103"/>
      <c r="D1674" s="103"/>
      <c r="E1674" s="103"/>
      <c r="F1674" s="103"/>
      <c r="G1674" s="103"/>
      <c r="H1674" s="103"/>
      <c r="I1674" s="103"/>
      <c r="J1674" s="103"/>
      <c r="K1674" s="103"/>
      <c r="L1674" s="103"/>
      <c r="M1674" s="103"/>
      <c r="N1674" s="103"/>
      <c r="O1674" s="103"/>
      <c r="P1674" s="103"/>
      <c r="Q1674" s="103"/>
      <c r="R1674" s="103"/>
      <c r="S1674" s="103"/>
      <c r="T1674" s="103"/>
    </row>
    <row r="1675" spans="1:20">
      <c r="A1675" s="103"/>
      <c r="B1675" s="103"/>
      <c r="C1675" s="103"/>
      <c r="D1675" s="103"/>
      <c r="E1675" s="103"/>
      <c r="F1675" s="103"/>
      <c r="G1675" s="103"/>
      <c r="H1675" s="103"/>
      <c r="I1675" s="103"/>
      <c r="J1675" s="103"/>
      <c r="K1675" s="103"/>
      <c r="L1675" s="103"/>
      <c r="M1675" s="103"/>
      <c r="N1675" s="103"/>
      <c r="O1675" s="103"/>
      <c r="P1675" s="103"/>
      <c r="Q1675" s="103"/>
      <c r="R1675" s="103"/>
      <c r="S1675" s="103"/>
      <c r="T1675" s="103"/>
    </row>
    <row r="1676" spans="1:20">
      <c r="A1676" s="103"/>
      <c r="B1676" s="103"/>
      <c r="C1676" s="103"/>
      <c r="D1676" s="103"/>
      <c r="E1676" s="103"/>
      <c r="F1676" s="103"/>
      <c r="G1676" s="103"/>
      <c r="H1676" s="103"/>
      <c r="I1676" s="103"/>
      <c r="J1676" s="103"/>
      <c r="K1676" s="103"/>
      <c r="L1676" s="103"/>
      <c r="M1676" s="103"/>
      <c r="N1676" s="103"/>
      <c r="O1676" s="103"/>
      <c r="P1676" s="103"/>
      <c r="Q1676" s="103"/>
      <c r="R1676" s="103"/>
      <c r="S1676" s="103"/>
      <c r="T1676" s="103"/>
    </row>
    <row r="1677" spans="1:20">
      <c r="A1677" s="103"/>
      <c r="B1677" s="103"/>
      <c r="C1677" s="103"/>
      <c r="D1677" s="103"/>
      <c r="E1677" s="103"/>
      <c r="F1677" s="103"/>
      <c r="G1677" s="103"/>
      <c r="H1677" s="103"/>
      <c r="I1677" s="103"/>
      <c r="J1677" s="103"/>
      <c r="K1677" s="103"/>
      <c r="L1677" s="103"/>
      <c r="M1677" s="103"/>
      <c r="N1677" s="103"/>
      <c r="O1677" s="103"/>
      <c r="P1677" s="103"/>
      <c r="Q1677" s="103"/>
      <c r="R1677" s="103"/>
      <c r="S1677" s="103"/>
      <c r="T1677" s="103"/>
    </row>
    <row r="1678" spans="1:20">
      <c r="A1678" s="103"/>
      <c r="B1678" s="103"/>
      <c r="C1678" s="103"/>
      <c r="D1678" s="103"/>
      <c r="E1678" s="103"/>
      <c r="F1678" s="103"/>
      <c r="G1678" s="103"/>
      <c r="H1678" s="103"/>
      <c r="I1678" s="103"/>
      <c r="J1678" s="103"/>
      <c r="K1678" s="103"/>
      <c r="L1678" s="103"/>
      <c r="M1678" s="103"/>
      <c r="N1678" s="103"/>
      <c r="O1678" s="103"/>
      <c r="P1678" s="103"/>
      <c r="Q1678" s="103"/>
      <c r="R1678" s="103"/>
      <c r="S1678" s="103"/>
      <c r="T1678" s="103"/>
    </row>
    <row r="1679" spans="1:20">
      <c r="A1679" s="103"/>
      <c r="B1679" s="103"/>
      <c r="C1679" s="103"/>
      <c r="D1679" s="103"/>
      <c r="E1679" s="103"/>
      <c r="F1679" s="103"/>
      <c r="G1679" s="103"/>
      <c r="H1679" s="103"/>
      <c r="I1679" s="103"/>
      <c r="J1679" s="103"/>
      <c r="K1679" s="103"/>
      <c r="L1679" s="103"/>
      <c r="M1679" s="103"/>
      <c r="N1679" s="103"/>
      <c r="O1679" s="103"/>
      <c r="P1679" s="103"/>
      <c r="Q1679" s="103"/>
      <c r="R1679" s="103"/>
      <c r="S1679" s="103"/>
      <c r="T1679" s="103"/>
    </row>
    <row r="1680" spans="1:20">
      <c r="A1680" s="103"/>
      <c r="B1680" s="103"/>
      <c r="C1680" s="103"/>
      <c r="D1680" s="103"/>
      <c r="E1680" s="103"/>
      <c r="F1680" s="103"/>
      <c r="G1680" s="103"/>
      <c r="H1680" s="103"/>
      <c r="I1680" s="103"/>
      <c r="J1680" s="103"/>
      <c r="K1680" s="103"/>
      <c r="L1680" s="103"/>
      <c r="M1680" s="103"/>
      <c r="N1680" s="103"/>
      <c r="O1680" s="103"/>
      <c r="P1680" s="103"/>
      <c r="Q1680" s="103"/>
      <c r="R1680" s="103"/>
      <c r="S1680" s="103"/>
      <c r="T1680" s="103"/>
    </row>
    <row r="1681" spans="1:20">
      <c r="A1681" s="103"/>
      <c r="B1681" s="103"/>
      <c r="C1681" s="103"/>
      <c r="D1681" s="103"/>
      <c r="E1681" s="103"/>
      <c r="F1681" s="103"/>
      <c r="G1681" s="103"/>
      <c r="H1681" s="103"/>
      <c r="I1681" s="103"/>
      <c r="J1681" s="103"/>
      <c r="K1681" s="103"/>
      <c r="L1681" s="103"/>
      <c r="M1681" s="103"/>
      <c r="N1681" s="103"/>
      <c r="O1681" s="103"/>
      <c r="P1681" s="103"/>
      <c r="Q1681" s="103"/>
      <c r="R1681" s="103"/>
      <c r="S1681" s="103"/>
      <c r="T1681" s="103"/>
    </row>
    <row r="1682" spans="1:20">
      <c r="A1682" s="103"/>
      <c r="B1682" s="103"/>
      <c r="C1682" s="103"/>
      <c r="D1682" s="103"/>
      <c r="E1682" s="103"/>
      <c r="F1682" s="103"/>
      <c r="G1682" s="103"/>
      <c r="H1682" s="103"/>
      <c r="I1682" s="103"/>
      <c r="J1682" s="103"/>
      <c r="K1682" s="103"/>
      <c r="L1682" s="103"/>
      <c r="M1682" s="103"/>
      <c r="N1682" s="103"/>
      <c r="O1682" s="103"/>
      <c r="P1682" s="103"/>
      <c r="Q1682" s="103"/>
      <c r="R1682" s="103"/>
      <c r="S1682" s="103"/>
      <c r="T1682" s="103"/>
    </row>
    <row r="1683" spans="1:20">
      <c r="A1683" s="103"/>
      <c r="B1683" s="103"/>
      <c r="C1683" s="103"/>
      <c r="D1683" s="103"/>
      <c r="E1683" s="103"/>
      <c r="F1683" s="103"/>
      <c r="G1683" s="103"/>
      <c r="H1683" s="103"/>
      <c r="I1683" s="103"/>
      <c r="J1683" s="103"/>
      <c r="K1683" s="103"/>
      <c r="L1683" s="103"/>
      <c r="M1683" s="103"/>
      <c r="N1683" s="103"/>
      <c r="O1683" s="103"/>
      <c r="P1683" s="103"/>
      <c r="Q1683" s="103"/>
      <c r="R1683" s="103"/>
      <c r="S1683" s="103"/>
      <c r="T1683" s="103"/>
    </row>
    <row r="1684" spans="1:20">
      <c r="A1684" s="103"/>
      <c r="B1684" s="103"/>
      <c r="C1684" s="103"/>
      <c r="D1684" s="103"/>
      <c r="E1684" s="103"/>
      <c r="F1684" s="103"/>
      <c r="G1684" s="103"/>
      <c r="H1684" s="103"/>
      <c r="I1684" s="103"/>
      <c r="J1684" s="103"/>
      <c r="K1684" s="103"/>
      <c r="L1684" s="103"/>
      <c r="M1684" s="103"/>
      <c r="N1684" s="103"/>
      <c r="O1684" s="103"/>
      <c r="P1684" s="103"/>
      <c r="Q1684" s="103"/>
      <c r="R1684" s="103"/>
      <c r="S1684" s="103"/>
      <c r="T1684" s="103"/>
    </row>
    <row r="1685" spans="1:20">
      <c r="A1685" s="103"/>
      <c r="B1685" s="103"/>
      <c r="C1685" s="103"/>
      <c r="D1685" s="103"/>
      <c r="E1685" s="103"/>
      <c r="F1685" s="103"/>
      <c r="G1685" s="103"/>
      <c r="H1685" s="103"/>
      <c r="I1685" s="103"/>
      <c r="J1685" s="103"/>
      <c r="K1685" s="103"/>
      <c r="L1685" s="103"/>
      <c r="M1685" s="103"/>
      <c r="N1685" s="103"/>
      <c r="O1685" s="103"/>
      <c r="P1685" s="103"/>
      <c r="Q1685" s="103"/>
      <c r="R1685" s="103"/>
      <c r="S1685" s="103"/>
      <c r="T1685" s="103"/>
    </row>
    <row r="1686" spans="1:20">
      <c r="A1686" s="103"/>
      <c r="B1686" s="103"/>
      <c r="C1686" s="103"/>
      <c r="D1686" s="103"/>
      <c r="E1686" s="103"/>
      <c r="F1686" s="103"/>
      <c r="G1686" s="103"/>
      <c r="H1686" s="103"/>
      <c r="I1686" s="103"/>
      <c r="J1686" s="103"/>
      <c r="K1686" s="103"/>
      <c r="L1686" s="103"/>
      <c r="M1686" s="103"/>
      <c r="N1686" s="103"/>
      <c r="O1686" s="103"/>
      <c r="P1686" s="103"/>
      <c r="Q1686" s="103"/>
      <c r="R1686" s="103"/>
      <c r="S1686" s="103"/>
      <c r="T1686" s="103"/>
    </row>
    <row r="1687" spans="1:20">
      <c r="A1687" s="103"/>
      <c r="B1687" s="103"/>
      <c r="C1687" s="103"/>
      <c r="D1687" s="103"/>
      <c r="E1687" s="103"/>
      <c r="F1687" s="103"/>
      <c r="G1687" s="103"/>
      <c r="H1687" s="103"/>
      <c r="I1687" s="103"/>
      <c r="J1687" s="103"/>
      <c r="K1687" s="103"/>
      <c r="L1687" s="103"/>
      <c r="M1687" s="103"/>
      <c r="N1687" s="103"/>
      <c r="O1687" s="103"/>
      <c r="P1687" s="103"/>
      <c r="Q1687" s="103"/>
      <c r="R1687" s="103"/>
      <c r="S1687" s="103"/>
      <c r="T1687" s="103"/>
    </row>
    <row r="1688" spans="1:20">
      <c r="A1688" s="103"/>
      <c r="B1688" s="103"/>
      <c r="C1688" s="103"/>
      <c r="D1688" s="103"/>
      <c r="E1688" s="103"/>
      <c r="F1688" s="103"/>
      <c r="G1688" s="103"/>
      <c r="H1688" s="103"/>
      <c r="I1688" s="103"/>
      <c r="J1688" s="103"/>
      <c r="K1688" s="103"/>
      <c r="L1688" s="103"/>
      <c r="M1688" s="103"/>
      <c r="N1688" s="103"/>
      <c r="O1688" s="103"/>
      <c r="P1688" s="103"/>
      <c r="Q1688" s="103"/>
      <c r="R1688" s="103"/>
      <c r="S1688" s="103"/>
      <c r="T1688" s="103"/>
    </row>
    <row r="1689" spans="1:20">
      <c r="A1689" s="103"/>
      <c r="B1689" s="103"/>
      <c r="C1689" s="103"/>
      <c r="D1689" s="103"/>
      <c r="E1689" s="103"/>
      <c r="F1689" s="103"/>
      <c r="G1689" s="103"/>
      <c r="H1689" s="103"/>
      <c r="I1689" s="103"/>
      <c r="J1689" s="103"/>
      <c r="K1689" s="103"/>
      <c r="L1689" s="103"/>
      <c r="M1689" s="103"/>
      <c r="N1689" s="103"/>
      <c r="O1689" s="103"/>
      <c r="P1689" s="103"/>
      <c r="Q1689" s="103"/>
      <c r="R1689" s="103"/>
      <c r="S1689" s="103"/>
      <c r="T1689" s="103"/>
    </row>
    <row r="1690" spans="1:20">
      <c r="A1690" s="103"/>
      <c r="B1690" s="103"/>
      <c r="C1690" s="103"/>
      <c r="D1690" s="103"/>
      <c r="E1690" s="103"/>
      <c r="F1690" s="103"/>
      <c r="G1690" s="103"/>
      <c r="H1690" s="103"/>
      <c r="I1690" s="103"/>
      <c r="J1690" s="103"/>
      <c r="K1690" s="103"/>
      <c r="L1690" s="103"/>
      <c r="M1690" s="103"/>
      <c r="N1690" s="103"/>
      <c r="O1690" s="103"/>
      <c r="P1690" s="103"/>
      <c r="Q1690" s="103"/>
      <c r="R1690" s="103"/>
      <c r="S1690" s="103"/>
      <c r="T1690" s="103"/>
    </row>
    <row r="1691" spans="1:20">
      <c r="A1691" s="103"/>
      <c r="B1691" s="103"/>
      <c r="C1691" s="103"/>
      <c r="D1691" s="103"/>
      <c r="E1691" s="103"/>
      <c r="F1691" s="103"/>
      <c r="G1691" s="103"/>
      <c r="H1691" s="103"/>
      <c r="I1691" s="103"/>
      <c r="J1691" s="103"/>
      <c r="K1691" s="103"/>
      <c r="L1691" s="103"/>
      <c r="M1691" s="103"/>
      <c r="N1691" s="103"/>
      <c r="O1691" s="103"/>
      <c r="P1691" s="103"/>
      <c r="Q1691" s="103"/>
      <c r="R1691" s="103"/>
      <c r="S1691" s="103"/>
      <c r="T1691" s="103"/>
    </row>
    <row r="1692" spans="1:20">
      <c r="A1692" s="103"/>
      <c r="B1692" s="103"/>
      <c r="C1692" s="103"/>
      <c r="D1692" s="103"/>
      <c r="E1692" s="103"/>
      <c r="F1692" s="103"/>
      <c r="G1692" s="103"/>
      <c r="H1692" s="103"/>
      <c r="I1692" s="103"/>
      <c r="J1692" s="103"/>
      <c r="K1692" s="103"/>
      <c r="L1692" s="103"/>
      <c r="M1692" s="103"/>
      <c r="N1692" s="103"/>
      <c r="O1692" s="103"/>
      <c r="P1692" s="103"/>
      <c r="Q1692" s="103"/>
      <c r="R1692" s="103"/>
      <c r="S1692" s="103"/>
      <c r="T1692" s="103"/>
    </row>
    <row r="1693" spans="1:20">
      <c r="A1693" s="103"/>
      <c r="B1693" s="103"/>
      <c r="C1693" s="103"/>
      <c r="D1693" s="103"/>
      <c r="E1693" s="103"/>
      <c r="F1693" s="103"/>
      <c r="G1693" s="103"/>
      <c r="H1693" s="103"/>
      <c r="I1693" s="103"/>
      <c r="J1693" s="103"/>
      <c r="K1693" s="103"/>
      <c r="L1693" s="103"/>
      <c r="M1693" s="103"/>
      <c r="N1693" s="103"/>
      <c r="O1693" s="103"/>
      <c r="P1693" s="103"/>
      <c r="Q1693" s="103"/>
      <c r="R1693" s="103"/>
      <c r="S1693" s="103"/>
      <c r="T1693" s="103"/>
    </row>
    <row r="1694" spans="1:20">
      <c r="A1694" s="103"/>
      <c r="B1694" s="103"/>
      <c r="C1694" s="103"/>
      <c r="D1694" s="103"/>
      <c r="E1694" s="103"/>
      <c r="F1694" s="103"/>
      <c r="G1694" s="103"/>
      <c r="H1694" s="103"/>
      <c r="I1694" s="103"/>
      <c r="J1694" s="103"/>
      <c r="K1694" s="103"/>
      <c r="L1694" s="103"/>
      <c r="M1694" s="103"/>
      <c r="N1694" s="103"/>
      <c r="O1694" s="103"/>
      <c r="P1694" s="103"/>
      <c r="Q1694" s="103"/>
      <c r="R1694" s="103"/>
      <c r="S1694" s="103"/>
      <c r="T1694" s="103"/>
    </row>
    <row r="1695" spans="1:20">
      <c r="A1695" s="103"/>
      <c r="B1695" s="103"/>
      <c r="C1695" s="103"/>
      <c r="D1695" s="103"/>
      <c r="E1695" s="103"/>
      <c r="F1695" s="103"/>
      <c r="G1695" s="103"/>
      <c r="H1695" s="103"/>
      <c r="I1695" s="103"/>
      <c r="J1695" s="103"/>
      <c r="K1695" s="103"/>
      <c r="L1695" s="103"/>
      <c r="M1695" s="103"/>
      <c r="N1695" s="103"/>
      <c r="O1695" s="103"/>
      <c r="P1695" s="103"/>
      <c r="Q1695" s="103"/>
      <c r="R1695" s="103"/>
      <c r="S1695" s="103"/>
      <c r="T1695" s="103"/>
    </row>
    <row r="1696" spans="1:20">
      <c r="A1696" s="103"/>
      <c r="B1696" s="103"/>
      <c r="C1696" s="103"/>
      <c r="D1696" s="103"/>
      <c r="E1696" s="103"/>
      <c r="F1696" s="103"/>
      <c r="G1696" s="103"/>
      <c r="H1696" s="103"/>
      <c r="I1696" s="103"/>
      <c r="J1696" s="103"/>
      <c r="K1696" s="103"/>
      <c r="L1696" s="103"/>
      <c r="M1696" s="103"/>
      <c r="N1696" s="103"/>
      <c r="O1696" s="103"/>
      <c r="P1696" s="103"/>
      <c r="Q1696" s="103"/>
      <c r="R1696" s="103"/>
      <c r="S1696" s="103"/>
      <c r="T1696" s="103"/>
    </row>
    <row r="1697" spans="1:20">
      <c r="A1697" s="103"/>
      <c r="B1697" s="103"/>
      <c r="C1697" s="103"/>
      <c r="D1697" s="103"/>
      <c r="E1697" s="103"/>
      <c r="F1697" s="103"/>
      <c r="G1697" s="103"/>
      <c r="H1697" s="103"/>
      <c r="I1697" s="103"/>
      <c r="J1697" s="103"/>
      <c r="K1697" s="103"/>
      <c r="L1697" s="103"/>
      <c r="M1697" s="103"/>
      <c r="N1697" s="103"/>
      <c r="O1697" s="103"/>
      <c r="P1697" s="103"/>
      <c r="Q1697" s="103"/>
      <c r="R1697" s="103"/>
      <c r="S1697" s="103"/>
      <c r="T1697" s="103"/>
    </row>
    <row r="1698" spans="1:20">
      <c r="A1698" s="103"/>
      <c r="B1698" s="103"/>
      <c r="C1698" s="103"/>
      <c r="D1698" s="103"/>
      <c r="E1698" s="103"/>
      <c r="F1698" s="103"/>
      <c r="G1698" s="103"/>
      <c r="H1698" s="103"/>
      <c r="I1698" s="103"/>
      <c r="J1698" s="103"/>
      <c r="K1698" s="103"/>
      <c r="L1698" s="103"/>
      <c r="M1698" s="103"/>
      <c r="N1698" s="103"/>
      <c r="O1698" s="103"/>
      <c r="P1698" s="103"/>
      <c r="Q1698" s="103"/>
      <c r="R1698" s="103"/>
      <c r="S1698" s="103"/>
      <c r="T1698" s="103"/>
    </row>
    <row r="1699" spans="1:20">
      <c r="A1699" s="103"/>
      <c r="B1699" s="103"/>
      <c r="C1699" s="103"/>
      <c r="D1699" s="103"/>
      <c r="E1699" s="103"/>
      <c r="F1699" s="103"/>
      <c r="G1699" s="103"/>
      <c r="H1699" s="103"/>
      <c r="I1699" s="103"/>
      <c r="J1699" s="103"/>
      <c r="K1699" s="103"/>
      <c r="L1699" s="103"/>
      <c r="M1699" s="103"/>
      <c r="N1699" s="103"/>
      <c r="O1699" s="103"/>
      <c r="P1699" s="103"/>
      <c r="Q1699" s="103"/>
      <c r="R1699" s="103"/>
      <c r="S1699" s="103"/>
      <c r="T1699" s="103"/>
    </row>
    <row r="1700" spans="1:20">
      <c r="A1700" s="103"/>
      <c r="B1700" s="103"/>
      <c r="C1700" s="103"/>
      <c r="D1700" s="103"/>
      <c r="E1700" s="103"/>
      <c r="F1700" s="103"/>
      <c r="G1700" s="103"/>
      <c r="H1700" s="103"/>
      <c r="I1700" s="103"/>
      <c r="J1700" s="103"/>
      <c r="K1700" s="103"/>
      <c r="L1700" s="103"/>
      <c r="M1700" s="103"/>
      <c r="N1700" s="103"/>
      <c r="O1700" s="103"/>
      <c r="P1700" s="103"/>
      <c r="Q1700" s="103"/>
      <c r="R1700" s="103"/>
      <c r="S1700" s="103"/>
      <c r="T1700" s="103"/>
    </row>
    <row r="1701" spans="1:20">
      <c r="A1701" s="103"/>
      <c r="B1701" s="103"/>
      <c r="C1701" s="103"/>
      <c r="D1701" s="103"/>
      <c r="E1701" s="103"/>
      <c r="F1701" s="103"/>
      <c r="G1701" s="103"/>
      <c r="H1701" s="103"/>
      <c r="I1701" s="103"/>
      <c r="J1701" s="103"/>
      <c r="K1701" s="103"/>
      <c r="L1701" s="103"/>
      <c r="M1701" s="103"/>
      <c r="N1701" s="103"/>
      <c r="O1701" s="103"/>
      <c r="P1701" s="103"/>
      <c r="Q1701" s="103"/>
      <c r="R1701" s="103"/>
      <c r="S1701" s="103"/>
      <c r="T1701" s="103"/>
    </row>
    <row r="1702" spans="1:20">
      <c r="A1702" s="103"/>
      <c r="B1702" s="103"/>
      <c r="C1702" s="103"/>
      <c r="D1702" s="103"/>
      <c r="E1702" s="103"/>
      <c r="F1702" s="103"/>
      <c r="G1702" s="103"/>
      <c r="H1702" s="103"/>
      <c r="I1702" s="103"/>
      <c r="J1702" s="103"/>
      <c r="K1702" s="103"/>
      <c r="L1702" s="103"/>
      <c r="M1702" s="103"/>
      <c r="N1702" s="103"/>
      <c r="O1702" s="103"/>
      <c r="P1702" s="103"/>
      <c r="Q1702" s="103"/>
      <c r="R1702" s="103"/>
      <c r="S1702" s="103"/>
      <c r="T1702" s="103"/>
    </row>
    <row r="1703" spans="1:20">
      <c r="A1703" s="103"/>
      <c r="B1703" s="103"/>
      <c r="C1703" s="103"/>
      <c r="D1703" s="103"/>
      <c r="E1703" s="103"/>
      <c r="F1703" s="103"/>
      <c r="G1703" s="103"/>
      <c r="H1703" s="103"/>
      <c r="I1703" s="103"/>
      <c r="J1703" s="103"/>
      <c r="K1703" s="103"/>
      <c r="L1703" s="103"/>
      <c r="M1703" s="103"/>
      <c r="N1703" s="103"/>
      <c r="O1703" s="103"/>
      <c r="P1703" s="103"/>
      <c r="Q1703" s="103"/>
      <c r="R1703" s="103"/>
      <c r="S1703" s="103"/>
      <c r="T1703" s="103"/>
    </row>
    <row r="1704" spans="1:20">
      <c r="A1704" s="103"/>
      <c r="B1704" s="103"/>
      <c r="C1704" s="103"/>
      <c r="D1704" s="103"/>
      <c r="E1704" s="103"/>
      <c r="F1704" s="103"/>
      <c r="G1704" s="103"/>
      <c r="H1704" s="103"/>
      <c r="I1704" s="103"/>
      <c r="J1704" s="103"/>
      <c r="K1704" s="103"/>
      <c r="L1704" s="103"/>
      <c r="M1704" s="103"/>
      <c r="N1704" s="103"/>
      <c r="O1704" s="103"/>
      <c r="P1704" s="103"/>
      <c r="Q1704" s="103"/>
      <c r="R1704" s="103"/>
      <c r="S1704" s="103"/>
      <c r="T1704" s="103"/>
    </row>
    <row r="1705" spans="1:20">
      <c r="A1705" s="103"/>
      <c r="B1705" s="103"/>
      <c r="C1705" s="103"/>
      <c r="D1705" s="103"/>
      <c r="E1705" s="103"/>
      <c r="F1705" s="103"/>
      <c r="G1705" s="103"/>
      <c r="H1705" s="103"/>
      <c r="I1705" s="103"/>
      <c r="J1705" s="103"/>
      <c r="K1705" s="103"/>
      <c r="L1705" s="103"/>
      <c r="M1705" s="103"/>
      <c r="N1705" s="103"/>
      <c r="O1705" s="103"/>
      <c r="P1705" s="103"/>
      <c r="Q1705" s="103"/>
      <c r="R1705" s="103"/>
      <c r="S1705" s="103"/>
      <c r="T1705" s="103"/>
    </row>
    <row r="1706" spans="1:20">
      <c r="A1706" s="103"/>
      <c r="B1706" s="103"/>
      <c r="C1706" s="103"/>
      <c r="D1706" s="103"/>
      <c r="E1706" s="103"/>
      <c r="F1706" s="103"/>
      <c r="G1706" s="103"/>
      <c r="H1706" s="103"/>
      <c r="I1706" s="103"/>
      <c r="J1706" s="103"/>
      <c r="K1706" s="103"/>
      <c r="L1706" s="103"/>
      <c r="M1706" s="103"/>
      <c r="N1706" s="103"/>
      <c r="O1706" s="103"/>
      <c r="P1706" s="103"/>
      <c r="Q1706" s="103"/>
      <c r="R1706" s="103"/>
      <c r="S1706" s="103"/>
      <c r="T1706" s="103"/>
    </row>
    <row r="1707" spans="1:20">
      <c r="A1707" s="103"/>
      <c r="B1707" s="103"/>
      <c r="C1707" s="103"/>
      <c r="D1707" s="103"/>
      <c r="E1707" s="103"/>
      <c r="F1707" s="103"/>
      <c r="G1707" s="103"/>
      <c r="H1707" s="103"/>
      <c r="I1707" s="103"/>
      <c r="J1707" s="103"/>
      <c r="K1707" s="103"/>
      <c r="L1707" s="103"/>
      <c r="M1707" s="103"/>
      <c r="N1707" s="103"/>
      <c r="O1707" s="103"/>
      <c r="P1707" s="103"/>
      <c r="Q1707" s="103"/>
      <c r="R1707" s="103"/>
      <c r="S1707" s="103"/>
      <c r="T1707" s="103"/>
    </row>
    <row r="1708" spans="1:20">
      <c r="A1708" s="103"/>
      <c r="B1708" s="103"/>
      <c r="C1708" s="103"/>
      <c r="D1708" s="103"/>
      <c r="E1708" s="103"/>
      <c r="F1708" s="103"/>
      <c r="G1708" s="103"/>
      <c r="H1708" s="103"/>
      <c r="I1708" s="103"/>
      <c r="J1708" s="103"/>
      <c r="K1708" s="103"/>
      <c r="L1708" s="103"/>
      <c r="M1708" s="103"/>
      <c r="N1708" s="103"/>
      <c r="O1708" s="103"/>
      <c r="P1708" s="103"/>
      <c r="Q1708" s="103"/>
      <c r="R1708" s="103"/>
      <c r="S1708" s="103"/>
      <c r="T1708" s="103"/>
    </row>
    <row r="1709" spans="1:20">
      <c r="A1709" s="103"/>
      <c r="B1709" s="103"/>
      <c r="C1709" s="103"/>
      <c r="D1709" s="103"/>
      <c r="E1709" s="103"/>
      <c r="F1709" s="103"/>
      <c r="G1709" s="103"/>
      <c r="H1709" s="103"/>
      <c r="I1709" s="103"/>
      <c r="J1709" s="103"/>
      <c r="K1709" s="103"/>
      <c r="L1709" s="103"/>
      <c r="M1709" s="103"/>
      <c r="N1709" s="103"/>
      <c r="O1709" s="103"/>
      <c r="P1709" s="103"/>
      <c r="Q1709" s="103"/>
      <c r="R1709" s="103"/>
      <c r="S1709" s="103"/>
      <c r="T1709" s="103"/>
    </row>
    <row r="1710" spans="1:20">
      <c r="A1710" s="103"/>
      <c r="B1710" s="103"/>
      <c r="C1710" s="103"/>
      <c r="D1710" s="103"/>
      <c r="E1710" s="103"/>
      <c r="F1710" s="103"/>
      <c r="G1710" s="103"/>
      <c r="H1710" s="103"/>
      <c r="I1710" s="103"/>
      <c r="J1710" s="103"/>
      <c r="K1710" s="103"/>
      <c r="L1710" s="103"/>
      <c r="M1710" s="103"/>
      <c r="N1710" s="103"/>
      <c r="O1710" s="103"/>
      <c r="P1710" s="103"/>
      <c r="Q1710" s="103"/>
      <c r="R1710" s="103"/>
      <c r="S1710" s="103"/>
      <c r="T1710" s="103"/>
    </row>
    <row r="1711" spans="1:20">
      <c r="A1711" s="103"/>
      <c r="B1711" s="103"/>
      <c r="C1711" s="103"/>
      <c r="D1711" s="103"/>
      <c r="E1711" s="103"/>
      <c r="F1711" s="103"/>
      <c r="G1711" s="103"/>
      <c r="H1711" s="103"/>
      <c r="I1711" s="103"/>
      <c r="J1711" s="103"/>
      <c r="K1711" s="103"/>
      <c r="L1711" s="103"/>
      <c r="M1711" s="103"/>
      <c r="N1711" s="103"/>
      <c r="O1711" s="103"/>
      <c r="P1711" s="103"/>
      <c r="Q1711" s="103"/>
      <c r="R1711" s="103"/>
      <c r="S1711" s="103"/>
      <c r="T1711" s="103"/>
    </row>
    <row r="1712" spans="1:20">
      <c r="A1712" s="103"/>
      <c r="B1712" s="103"/>
      <c r="C1712" s="103"/>
      <c r="D1712" s="103"/>
      <c r="E1712" s="103"/>
      <c r="F1712" s="103"/>
      <c r="G1712" s="103"/>
      <c r="H1712" s="103"/>
      <c r="I1712" s="103"/>
      <c r="J1712" s="103"/>
      <c r="K1712" s="103"/>
      <c r="L1712" s="103"/>
      <c r="M1712" s="103"/>
      <c r="N1712" s="103"/>
      <c r="O1712" s="103"/>
      <c r="P1712" s="103"/>
      <c r="Q1712" s="103"/>
      <c r="R1712" s="103"/>
      <c r="S1712" s="103"/>
      <c r="T1712" s="103"/>
    </row>
    <row r="1713" spans="1:20">
      <c r="A1713" s="103"/>
      <c r="B1713" s="103"/>
      <c r="C1713" s="103"/>
      <c r="D1713" s="103"/>
      <c r="E1713" s="103"/>
      <c r="F1713" s="103"/>
      <c r="G1713" s="103"/>
      <c r="H1713" s="103"/>
      <c r="I1713" s="103"/>
      <c r="J1713" s="103"/>
      <c r="K1713" s="103"/>
      <c r="L1713" s="103"/>
      <c r="M1713" s="103"/>
      <c r="N1713" s="103"/>
      <c r="O1713" s="103"/>
      <c r="P1713" s="103"/>
      <c r="Q1713" s="103"/>
      <c r="R1713" s="103"/>
      <c r="S1713" s="103"/>
      <c r="T1713" s="103"/>
    </row>
    <row r="1714" spans="1:20">
      <c r="A1714" s="103"/>
      <c r="B1714" s="103"/>
      <c r="C1714" s="103"/>
      <c r="D1714" s="103"/>
      <c r="E1714" s="103"/>
      <c r="F1714" s="103"/>
      <c r="G1714" s="103"/>
      <c r="H1714" s="103"/>
      <c r="I1714" s="103"/>
      <c r="J1714" s="103"/>
      <c r="K1714" s="103"/>
      <c r="L1714" s="103"/>
      <c r="M1714" s="103"/>
      <c r="N1714" s="103"/>
      <c r="O1714" s="103"/>
      <c r="P1714" s="103"/>
      <c r="Q1714" s="103"/>
      <c r="R1714" s="103"/>
      <c r="S1714" s="103"/>
      <c r="T1714" s="103"/>
    </row>
    <row r="1715" spans="1:20">
      <c r="A1715" s="103"/>
      <c r="B1715" s="103"/>
      <c r="C1715" s="103"/>
      <c r="D1715" s="103"/>
      <c r="E1715" s="103"/>
      <c r="F1715" s="103"/>
      <c r="G1715" s="103"/>
      <c r="H1715" s="103"/>
      <c r="I1715" s="103"/>
      <c r="J1715" s="103"/>
      <c r="K1715" s="103"/>
      <c r="L1715" s="103"/>
      <c r="M1715" s="103"/>
      <c r="N1715" s="103"/>
      <c r="O1715" s="103"/>
      <c r="P1715" s="103"/>
      <c r="Q1715" s="103"/>
      <c r="R1715" s="103"/>
      <c r="S1715" s="103"/>
      <c r="T1715" s="103"/>
    </row>
    <row r="1716" spans="1:20">
      <c r="A1716" s="103"/>
      <c r="B1716" s="103"/>
      <c r="C1716" s="103"/>
      <c r="D1716" s="103"/>
      <c r="E1716" s="103"/>
      <c r="F1716" s="103"/>
      <c r="G1716" s="103"/>
      <c r="H1716" s="103"/>
      <c r="I1716" s="103"/>
      <c r="J1716" s="103"/>
      <c r="K1716" s="103"/>
      <c r="L1716" s="103"/>
      <c r="M1716" s="103"/>
      <c r="N1716" s="103"/>
      <c r="O1716" s="103"/>
      <c r="P1716" s="103"/>
      <c r="Q1716" s="103"/>
      <c r="R1716" s="103"/>
      <c r="S1716" s="103"/>
      <c r="T1716" s="103"/>
    </row>
    <row r="1717" spans="1:20">
      <c r="A1717" s="103"/>
      <c r="B1717" s="103"/>
      <c r="C1717" s="103"/>
      <c r="D1717" s="103"/>
      <c r="E1717" s="103"/>
      <c r="F1717" s="103"/>
      <c r="G1717" s="103"/>
      <c r="H1717" s="103"/>
      <c r="I1717" s="103"/>
      <c r="J1717" s="103"/>
      <c r="K1717" s="103"/>
      <c r="L1717" s="103"/>
      <c r="M1717" s="103"/>
      <c r="N1717" s="103"/>
      <c r="O1717" s="103"/>
      <c r="P1717" s="103"/>
      <c r="Q1717" s="103"/>
      <c r="R1717" s="103"/>
      <c r="S1717" s="103"/>
      <c r="T1717" s="103"/>
    </row>
    <row r="1718" spans="1:20">
      <c r="A1718" s="103"/>
      <c r="B1718" s="103"/>
      <c r="C1718" s="103"/>
      <c r="D1718" s="103"/>
      <c r="E1718" s="103"/>
      <c r="F1718" s="103"/>
      <c r="G1718" s="103"/>
      <c r="H1718" s="103"/>
      <c r="I1718" s="103"/>
      <c r="J1718" s="103"/>
      <c r="K1718" s="103"/>
      <c r="L1718" s="103"/>
      <c r="M1718" s="103"/>
      <c r="N1718" s="103"/>
      <c r="O1718" s="103"/>
      <c r="P1718" s="103"/>
      <c r="Q1718" s="103"/>
      <c r="R1718" s="103"/>
      <c r="S1718" s="103"/>
      <c r="T1718" s="103"/>
    </row>
    <row r="1719" spans="1:20">
      <c r="A1719" s="103"/>
      <c r="B1719" s="103"/>
      <c r="C1719" s="103"/>
      <c r="D1719" s="103"/>
      <c r="E1719" s="103"/>
      <c r="F1719" s="103"/>
      <c r="G1719" s="103"/>
      <c r="H1719" s="103"/>
      <c r="I1719" s="103"/>
      <c r="J1719" s="103"/>
      <c r="K1719" s="103"/>
      <c r="L1719" s="103"/>
      <c r="M1719" s="103"/>
      <c r="N1719" s="103"/>
      <c r="O1719" s="103"/>
      <c r="P1719" s="103"/>
      <c r="Q1719" s="103"/>
      <c r="R1719" s="103"/>
      <c r="S1719" s="103"/>
      <c r="T1719" s="103"/>
    </row>
    <row r="1720" spans="1:20">
      <c r="A1720" s="103"/>
      <c r="B1720" s="103"/>
      <c r="C1720" s="103"/>
      <c r="D1720" s="103"/>
      <c r="E1720" s="103"/>
      <c r="F1720" s="103"/>
      <c r="G1720" s="103"/>
      <c r="H1720" s="103"/>
      <c r="I1720" s="103"/>
      <c r="J1720" s="103"/>
      <c r="K1720" s="103"/>
      <c r="L1720" s="103"/>
      <c r="M1720" s="103"/>
      <c r="N1720" s="103"/>
      <c r="O1720" s="103"/>
      <c r="P1720" s="103"/>
      <c r="Q1720" s="103"/>
      <c r="R1720" s="103"/>
      <c r="S1720" s="103"/>
      <c r="T1720" s="103"/>
    </row>
    <row r="1721" spans="1:20">
      <c r="A1721" s="103"/>
      <c r="B1721" s="103"/>
      <c r="C1721" s="103"/>
      <c r="D1721" s="103"/>
      <c r="E1721" s="103"/>
      <c r="F1721" s="103"/>
      <c r="G1721" s="103"/>
      <c r="H1721" s="103"/>
      <c r="I1721" s="103"/>
      <c r="J1721" s="103"/>
      <c r="K1721" s="103"/>
      <c r="L1721" s="103"/>
      <c r="M1721" s="103"/>
      <c r="N1721" s="103"/>
      <c r="O1721" s="103"/>
      <c r="P1721" s="103"/>
      <c r="Q1721" s="103"/>
      <c r="R1721" s="103"/>
      <c r="S1721" s="103"/>
      <c r="T1721" s="103"/>
    </row>
    <row r="1722" spans="1:20">
      <c r="A1722" s="103"/>
      <c r="B1722" s="103"/>
      <c r="C1722" s="103"/>
      <c r="D1722" s="103"/>
      <c r="E1722" s="103"/>
      <c r="F1722" s="103"/>
      <c r="G1722" s="103"/>
      <c r="H1722" s="103"/>
      <c r="I1722" s="103"/>
      <c r="J1722" s="103"/>
      <c r="K1722" s="103"/>
      <c r="L1722" s="103"/>
      <c r="M1722" s="103"/>
      <c r="N1722" s="103"/>
      <c r="O1722" s="103"/>
      <c r="P1722" s="103"/>
      <c r="Q1722" s="103"/>
      <c r="R1722" s="103"/>
      <c r="S1722" s="103"/>
      <c r="T1722" s="103"/>
    </row>
    <row r="1723" spans="1:20">
      <c r="A1723" s="103"/>
      <c r="B1723" s="103"/>
      <c r="C1723" s="103"/>
      <c r="D1723" s="103"/>
      <c r="E1723" s="103"/>
      <c r="F1723" s="103"/>
      <c r="G1723" s="103"/>
      <c r="H1723" s="103"/>
      <c r="I1723" s="103"/>
      <c r="J1723" s="103"/>
      <c r="K1723" s="103"/>
      <c r="L1723" s="103"/>
      <c r="M1723" s="103"/>
      <c r="N1723" s="103"/>
      <c r="O1723" s="103"/>
      <c r="P1723" s="103"/>
      <c r="Q1723" s="103"/>
      <c r="R1723" s="103"/>
      <c r="S1723" s="103"/>
      <c r="T1723" s="103"/>
    </row>
    <row r="1724" spans="1:20">
      <c r="A1724" s="103"/>
      <c r="B1724" s="103"/>
      <c r="C1724" s="103"/>
      <c r="D1724" s="103"/>
      <c r="E1724" s="103"/>
      <c r="F1724" s="103"/>
      <c r="G1724" s="103"/>
      <c r="H1724" s="103"/>
      <c r="I1724" s="103"/>
      <c r="J1724" s="103"/>
      <c r="K1724" s="103"/>
      <c r="L1724" s="103"/>
      <c r="M1724" s="103"/>
      <c r="N1724" s="103"/>
      <c r="O1724" s="103"/>
      <c r="P1724" s="103"/>
      <c r="Q1724" s="103"/>
      <c r="R1724" s="103"/>
      <c r="S1724" s="103"/>
      <c r="T1724" s="103"/>
    </row>
    <row r="1725" spans="1:20">
      <c r="A1725" s="103"/>
      <c r="B1725" s="103"/>
      <c r="C1725" s="103"/>
      <c r="D1725" s="103"/>
      <c r="E1725" s="103"/>
      <c r="F1725" s="103"/>
      <c r="G1725" s="103"/>
      <c r="H1725" s="103"/>
      <c r="I1725" s="103"/>
      <c r="J1725" s="103"/>
      <c r="K1725" s="103"/>
      <c r="L1725" s="103"/>
      <c r="M1725" s="103"/>
      <c r="N1725" s="103"/>
      <c r="O1725" s="103"/>
      <c r="P1725" s="103"/>
      <c r="Q1725" s="103"/>
      <c r="R1725" s="103"/>
      <c r="S1725" s="103"/>
      <c r="T1725" s="103"/>
    </row>
    <row r="1726" spans="1:20">
      <c r="A1726" s="103"/>
      <c r="B1726" s="103"/>
      <c r="C1726" s="103"/>
      <c r="D1726" s="103"/>
      <c r="E1726" s="103"/>
      <c r="F1726" s="103"/>
      <c r="G1726" s="103"/>
      <c r="H1726" s="103"/>
      <c r="I1726" s="103"/>
      <c r="J1726" s="103"/>
      <c r="K1726" s="103"/>
      <c r="L1726" s="103"/>
      <c r="M1726" s="103"/>
      <c r="N1726" s="103"/>
      <c r="O1726" s="103"/>
      <c r="P1726" s="103"/>
      <c r="Q1726" s="103"/>
      <c r="R1726" s="103"/>
      <c r="S1726" s="103"/>
      <c r="T1726" s="103"/>
    </row>
    <row r="1727" spans="1:20">
      <c r="A1727" s="103"/>
      <c r="B1727" s="103"/>
      <c r="C1727" s="103"/>
      <c r="D1727" s="103"/>
      <c r="E1727" s="103"/>
      <c r="F1727" s="103"/>
      <c r="G1727" s="103"/>
      <c r="H1727" s="103"/>
      <c r="I1727" s="103"/>
      <c r="J1727" s="103"/>
      <c r="K1727" s="103"/>
      <c r="L1727" s="103"/>
      <c r="M1727" s="103"/>
      <c r="N1727" s="103"/>
      <c r="O1727" s="103"/>
      <c r="P1727" s="103"/>
      <c r="Q1727" s="103"/>
      <c r="R1727" s="103"/>
      <c r="S1727" s="103"/>
      <c r="T1727" s="103"/>
    </row>
    <row r="1728" spans="1:20">
      <c r="A1728" s="103"/>
      <c r="B1728" s="103"/>
      <c r="C1728" s="103"/>
      <c r="D1728" s="103"/>
      <c r="E1728" s="103"/>
      <c r="F1728" s="103"/>
      <c r="G1728" s="103"/>
      <c r="H1728" s="103"/>
      <c r="I1728" s="103"/>
      <c r="J1728" s="103"/>
      <c r="K1728" s="103"/>
      <c r="L1728" s="103"/>
      <c r="M1728" s="103"/>
      <c r="N1728" s="103"/>
      <c r="O1728" s="103"/>
      <c r="P1728" s="103"/>
      <c r="Q1728" s="103"/>
      <c r="R1728" s="103"/>
      <c r="S1728" s="103"/>
      <c r="T1728" s="103"/>
    </row>
    <row r="1729" spans="1:20">
      <c r="A1729" s="103"/>
      <c r="B1729" s="103"/>
      <c r="C1729" s="103"/>
      <c r="D1729" s="103"/>
      <c r="E1729" s="103"/>
      <c r="F1729" s="103"/>
      <c r="G1729" s="103"/>
      <c r="H1729" s="103"/>
      <c r="I1729" s="103"/>
      <c r="J1729" s="103"/>
      <c r="K1729" s="103"/>
      <c r="L1729" s="103"/>
      <c r="M1729" s="103"/>
      <c r="N1729" s="103"/>
      <c r="O1729" s="103"/>
      <c r="P1729" s="103"/>
      <c r="Q1729" s="103"/>
      <c r="R1729" s="103"/>
      <c r="S1729" s="103"/>
      <c r="T1729" s="103"/>
    </row>
    <row r="1730" spans="1:20">
      <c r="A1730" s="103"/>
      <c r="B1730" s="103"/>
      <c r="C1730" s="103"/>
      <c r="D1730" s="103"/>
      <c r="E1730" s="103"/>
      <c r="F1730" s="103"/>
      <c r="G1730" s="103"/>
      <c r="H1730" s="103"/>
      <c r="I1730" s="103"/>
      <c r="J1730" s="103"/>
      <c r="K1730" s="103"/>
      <c r="L1730" s="103"/>
      <c r="M1730" s="103"/>
      <c r="N1730" s="103"/>
      <c r="O1730" s="103"/>
      <c r="P1730" s="103"/>
      <c r="Q1730" s="103"/>
      <c r="R1730" s="103"/>
      <c r="S1730" s="103"/>
      <c r="T1730" s="103"/>
    </row>
    <row r="1731" spans="1:20">
      <c r="A1731" s="103"/>
      <c r="B1731" s="103"/>
      <c r="C1731" s="103"/>
      <c r="D1731" s="103"/>
      <c r="E1731" s="103"/>
      <c r="F1731" s="103"/>
      <c r="G1731" s="103"/>
      <c r="H1731" s="103"/>
      <c r="I1731" s="103"/>
      <c r="J1731" s="103"/>
      <c r="K1731" s="103"/>
      <c r="L1731" s="103"/>
      <c r="M1731" s="103"/>
      <c r="N1731" s="103"/>
      <c r="O1731" s="103"/>
      <c r="P1731" s="103"/>
      <c r="Q1731" s="103"/>
      <c r="R1731" s="103"/>
      <c r="S1731" s="103"/>
      <c r="T1731" s="103"/>
    </row>
    <row r="1732" spans="1:20">
      <c r="A1732" s="103"/>
      <c r="B1732" s="103"/>
      <c r="C1732" s="103"/>
      <c r="D1732" s="103"/>
      <c r="E1732" s="103"/>
      <c r="F1732" s="103"/>
      <c r="G1732" s="103"/>
      <c r="H1732" s="103"/>
      <c r="I1732" s="103"/>
      <c r="J1732" s="103"/>
      <c r="K1732" s="103"/>
      <c r="L1732" s="103"/>
      <c r="M1732" s="103"/>
      <c r="N1732" s="103"/>
      <c r="O1732" s="103"/>
      <c r="P1732" s="103"/>
      <c r="Q1732" s="103"/>
      <c r="R1732" s="103"/>
      <c r="S1732" s="103"/>
      <c r="T1732" s="103"/>
    </row>
    <row r="1733" spans="1:20">
      <c r="A1733" s="103"/>
      <c r="B1733" s="103"/>
      <c r="C1733" s="103"/>
      <c r="D1733" s="103"/>
      <c r="E1733" s="103"/>
      <c r="F1733" s="103"/>
      <c r="G1733" s="103"/>
      <c r="H1733" s="103"/>
      <c r="I1733" s="103"/>
      <c r="J1733" s="103"/>
      <c r="K1733" s="103"/>
      <c r="L1733" s="103"/>
      <c r="M1733" s="103"/>
      <c r="N1733" s="103"/>
      <c r="O1733" s="103"/>
      <c r="P1733" s="103"/>
      <c r="Q1733" s="103"/>
      <c r="R1733" s="103"/>
      <c r="S1733" s="103"/>
      <c r="T1733" s="103"/>
    </row>
    <row r="1734" spans="1:20">
      <c r="A1734" s="103"/>
      <c r="B1734" s="103"/>
      <c r="C1734" s="103"/>
      <c r="D1734" s="103"/>
      <c r="E1734" s="103"/>
      <c r="F1734" s="103"/>
      <c r="G1734" s="103"/>
      <c r="H1734" s="103"/>
      <c r="I1734" s="103"/>
      <c r="J1734" s="103"/>
      <c r="K1734" s="103"/>
      <c r="L1734" s="103"/>
      <c r="M1734" s="103"/>
      <c r="N1734" s="103"/>
      <c r="O1734" s="103"/>
      <c r="P1734" s="103"/>
      <c r="Q1734" s="103"/>
      <c r="R1734" s="103"/>
      <c r="S1734" s="103"/>
      <c r="T1734" s="103"/>
    </row>
    <row r="1735" spans="1:20">
      <c r="A1735" s="103"/>
      <c r="B1735" s="103"/>
      <c r="C1735" s="103"/>
      <c r="D1735" s="103"/>
      <c r="E1735" s="103"/>
      <c r="F1735" s="103"/>
      <c r="G1735" s="103"/>
      <c r="H1735" s="103"/>
      <c r="I1735" s="103"/>
      <c r="J1735" s="103"/>
      <c r="K1735" s="103"/>
      <c r="L1735" s="103"/>
      <c r="M1735" s="103"/>
      <c r="N1735" s="103"/>
      <c r="O1735" s="103"/>
      <c r="P1735" s="103"/>
      <c r="Q1735" s="103"/>
      <c r="R1735" s="103"/>
      <c r="S1735" s="103"/>
      <c r="T1735" s="103"/>
    </row>
    <row r="1736" spans="1:20">
      <c r="A1736" s="103"/>
      <c r="B1736" s="103"/>
      <c r="C1736" s="103"/>
      <c r="D1736" s="103"/>
      <c r="E1736" s="103"/>
      <c r="F1736" s="103"/>
      <c r="G1736" s="103"/>
      <c r="H1736" s="103"/>
      <c r="I1736" s="103"/>
      <c r="J1736" s="103"/>
      <c r="K1736" s="103"/>
      <c r="L1736" s="103"/>
      <c r="M1736" s="103"/>
      <c r="N1736" s="103"/>
      <c r="O1736" s="103"/>
      <c r="P1736" s="103"/>
      <c r="Q1736" s="103"/>
      <c r="R1736" s="103"/>
      <c r="S1736" s="103"/>
      <c r="T1736" s="103"/>
    </row>
    <row r="1737" spans="1:20">
      <c r="A1737" s="103"/>
      <c r="B1737" s="103"/>
      <c r="C1737" s="103"/>
      <c r="D1737" s="103"/>
      <c r="E1737" s="103"/>
      <c r="F1737" s="103"/>
      <c r="G1737" s="103"/>
      <c r="H1737" s="103"/>
      <c r="I1737" s="103"/>
      <c r="J1737" s="103"/>
      <c r="K1737" s="103"/>
      <c r="L1737" s="103"/>
      <c r="M1737" s="103"/>
      <c r="N1737" s="103"/>
      <c r="O1737" s="103"/>
      <c r="P1737" s="103"/>
      <c r="Q1737" s="103"/>
      <c r="R1737" s="103"/>
      <c r="S1737" s="103"/>
      <c r="T1737" s="103"/>
    </row>
    <row r="1738" spans="1:20">
      <c r="A1738" s="103"/>
      <c r="B1738" s="103"/>
      <c r="C1738" s="103"/>
      <c r="D1738" s="103"/>
      <c r="E1738" s="103"/>
      <c r="F1738" s="103"/>
      <c r="G1738" s="103"/>
      <c r="H1738" s="103"/>
      <c r="I1738" s="103"/>
      <c r="J1738" s="103"/>
      <c r="K1738" s="103"/>
      <c r="L1738" s="103"/>
      <c r="M1738" s="103"/>
      <c r="N1738" s="103"/>
      <c r="O1738" s="103"/>
      <c r="P1738" s="103"/>
      <c r="Q1738" s="103"/>
      <c r="R1738" s="103"/>
      <c r="S1738" s="103"/>
      <c r="T1738" s="103"/>
    </row>
    <row r="1739" spans="1:20">
      <c r="A1739" s="103"/>
      <c r="B1739" s="103"/>
      <c r="C1739" s="103"/>
      <c r="D1739" s="103"/>
      <c r="E1739" s="103"/>
      <c r="F1739" s="103"/>
      <c r="G1739" s="103"/>
      <c r="H1739" s="103"/>
      <c r="I1739" s="103"/>
      <c r="J1739" s="103"/>
      <c r="K1739" s="103"/>
      <c r="L1739" s="103"/>
      <c r="M1739" s="103"/>
      <c r="N1739" s="103"/>
      <c r="O1739" s="103"/>
      <c r="P1739" s="103"/>
      <c r="Q1739" s="103"/>
      <c r="R1739" s="103"/>
      <c r="S1739" s="103"/>
      <c r="T1739" s="103"/>
    </row>
    <row r="1740" spans="1:20">
      <c r="A1740" s="103"/>
      <c r="B1740" s="103"/>
      <c r="C1740" s="103"/>
      <c r="D1740" s="103"/>
      <c r="E1740" s="103"/>
      <c r="F1740" s="103"/>
      <c r="G1740" s="103"/>
      <c r="H1740" s="103"/>
      <c r="I1740" s="103"/>
      <c r="J1740" s="103"/>
      <c r="K1740" s="103"/>
      <c r="L1740" s="103"/>
      <c r="M1740" s="103"/>
      <c r="N1740" s="103"/>
      <c r="O1740" s="103"/>
      <c r="P1740" s="103"/>
      <c r="Q1740" s="103"/>
      <c r="R1740" s="103"/>
      <c r="S1740" s="103"/>
      <c r="T1740" s="103"/>
    </row>
    <row r="1741" spans="1:20">
      <c r="A1741" s="103"/>
      <c r="B1741" s="103"/>
      <c r="C1741" s="103"/>
      <c r="D1741" s="103"/>
      <c r="E1741" s="103"/>
      <c r="F1741" s="103"/>
      <c r="G1741" s="103"/>
      <c r="H1741" s="103"/>
      <c r="I1741" s="103"/>
      <c r="J1741" s="103"/>
      <c r="K1741" s="103"/>
      <c r="L1741" s="103"/>
      <c r="M1741" s="103"/>
      <c r="N1741" s="103"/>
      <c r="O1741" s="103"/>
      <c r="P1741" s="103"/>
      <c r="Q1741" s="103"/>
      <c r="R1741" s="103"/>
      <c r="S1741" s="103"/>
      <c r="T1741" s="103"/>
    </row>
    <row r="1742" spans="1:20">
      <c r="A1742" s="103"/>
      <c r="B1742" s="103"/>
      <c r="C1742" s="103"/>
      <c r="D1742" s="103"/>
      <c r="E1742" s="103"/>
      <c r="F1742" s="103"/>
      <c r="G1742" s="103"/>
      <c r="H1742" s="103"/>
      <c r="I1742" s="103"/>
      <c r="J1742" s="103"/>
      <c r="K1742" s="103"/>
      <c r="L1742" s="103"/>
      <c r="M1742" s="103"/>
      <c r="N1742" s="103"/>
      <c r="O1742" s="103"/>
      <c r="P1742" s="103"/>
      <c r="Q1742" s="103"/>
      <c r="R1742" s="103"/>
      <c r="S1742" s="103"/>
      <c r="T1742" s="103"/>
    </row>
    <row r="1743" spans="1:20">
      <c r="A1743" s="103"/>
      <c r="B1743" s="103"/>
      <c r="C1743" s="103"/>
      <c r="D1743" s="103"/>
      <c r="E1743" s="103"/>
      <c r="F1743" s="103"/>
      <c r="G1743" s="103"/>
      <c r="H1743" s="103"/>
      <c r="I1743" s="103"/>
      <c r="J1743" s="103"/>
      <c r="K1743" s="103"/>
      <c r="L1743" s="103"/>
      <c r="M1743" s="103"/>
      <c r="N1743" s="103"/>
      <c r="O1743" s="103"/>
      <c r="P1743" s="103"/>
      <c r="Q1743" s="103"/>
      <c r="R1743" s="103"/>
      <c r="S1743" s="103"/>
      <c r="T1743" s="103"/>
    </row>
    <row r="1744" spans="1:20">
      <c r="A1744" s="103"/>
      <c r="B1744" s="103"/>
      <c r="C1744" s="103"/>
      <c r="D1744" s="103"/>
      <c r="E1744" s="103"/>
      <c r="F1744" s="103"/>
      <c r="G1744" s="103"/>
      <c r="H1744" s="103"/>
      <c r="I1744" s="103"/>
      <c r="J1744" s="103"/>
      <c r="K1744" s="103"/>
      <c r="L1744" s="103"/>
      <c r="M1744" s="103"/>
      <c r="N1744" s="103"/>
      <c r="O1744" s="103"/>
      <c r="P1744" s="103"/>
      <c r="Q1744" s="103"/>
      <c r="R1744" s="103"/>
      <c r="S1744" s="103"/>
      <c r="T1744" s="103"/>
    </row>
    <row r="1745" spans="1:20">
      <c r="A1745" s="103"/>
      <c r="B1745" s="103"/>
      <c r="C1745" s="103"/>
      <c r="D1745" s="103"/>
      <c r="E1745" s="103"/>
      <c r="F1745" s="103"/>
      <c r="G1745" s="103"/>
      <c r="H1745" s="103"/>
      <c r="I1745" s="103"/>
      <c r="J1745" s="103"/>
      <c r="K1745" s="103"/>
      <c r="L1745" s="103"/>
      <c r="M1745" s="103"/>
      <c r="N1745" s="103"/>
      <c r="O1745" s="103"/>
      <c r="P1745" s="103"/>
      <c r="Q1745" s="103"/>
      <c r="R1745" s="103"/>
      <c r="S1745" s="103"/>
      <c r="T1745" s="103"/>
    </row>
    <row r="1746" spans="1:20">
      <c r="A1746" s="103"/>
      <c r="B1746" s="103"/>
      <c r="C1746" s="103"/>
      <c r="D1746" s="103"/>
      <c r="E1746" s="103"/>
      <c r="F1746" s="103"/>
      <c r="G1746" s="103"/>
      <c r="H1746" s="103"/>
      <c r="I1746" s="103"/>
      <c r="J1746" s="103"/>
      <c r="K1746" s="103"/>
      <c r="L1746" s="103"/>
      <c r="M1746" s="103"/>
      <c r="N1746" s="103"/>
      <c r="O1746" s="103"/>
      <c r="P1746" s="103"/>
      <c r="Q1746" s="103"/>
      <c r="R1746" s="103"/>
      <c r="S1746" s="103"/>
      <c r="T1746" s="103"/>
    </row>
    <row r="1747" spans="1:20">
      <c r="A1747" s="103"/>
      <c r="B1747" s="103"/>
      <c r="C1747" s="103"/>
      <c r="D1747" s="103"/>
      <c r="E1747" s="103"/>
      <c r="F1747" s="103"/>
      <c r="G1747" s="103"/>
      <c r="H1747" s="103"/>
      <c r="I1747" s="103"/>
      <c r="J1747" s="103"/>
      <c r="K1747" s="103"/>
      <c r="L1747" s="103"/>
      <c r="M1747" s="103"/>
      <c r="N1747" s="103"/>
      <c r="O1747" s="103"/>
      <c r="P1747" s="103"/>
      <c r="Q1747" s="103"/>
      <c r="R1747" s="103"/>
      <c r="S1747" s="103"/>
      <c r="T1747" s="103"/>
    </row>
    <row r="1748" spans="1:20">
      <c r="A1748" s="103"/>
      <c r="B1748" s="103"/>
      <c r="C1748" s="103"/>
      <c r="D1748" s="103"/>
      <c r="E1748" s="103"/>
      <c r="F1748" s="103"/>
      <c r="G1748" s="103"/>
      <c r="H1748" s="103"/>
      <c r="I1748" s="103"/>
      <c r="J1748" s="103"/>
      <c r="K1748" s="103"/>
      <c r="L1748" s="103"/>
      <c r="M1748" s="103"/>
      <c r="N1748" s="103"/>
      <c r="O1748" s="103"/>
      <c r="P1748" s="103"/>
      <c r="Q1748" s="103"/>
      <c r="R1748" s="103"/>
      <c r="S1748" s="103"/>
      <c r="T1748" s="103"/>
    </row>
    <row r="1749" spans="1:20">
      <c r="A1749" s="103"/>
      <c r="B1749" s="103"/>
      <c r="C1749" s="103"/>
      <c r="D1749" s="103"/>
      <c r="E1749" s="103"/>
      <c r="F1749" s="103"/>
      <c r="G1749" s="103"/>
      <c r="H1749" s="103"/>
      <c r="I1749" s="103"/>
      <c r="J1749" s="103"/>
      <c r="K1749" s="103"/>
      <c r="L1749" s="103"/>
      <c r="M1749" s="103"/>
      <c r="N1749" s="103"/>
      <c r="O1749" s="103"/>
      <c r="P1749" s="103"/>
      <c r="Q1749" s="103"/>
      <c r="R1749" s="103"/>
      <c r="S1749" s="103"/>
      <c r="T1749" s="103"/>
    </row>
    <row r="1750" spans="1:20">
      <c r="A1750" s="103"/>
      <c r="B1750" s="103"/>
      <c r="C1750" s="103"/>
      <c r="D1750" s="103"/>
      <c r="E1750" s="103"/>
      <c r="F1750" s="103"/>
      <c r="G1750" s="103"/>
      <c r="H1750" s="103"/>
      <c r="I1750" s="103"/>
      <c r="J1750" s="103"/>
      <c r="K1750" s="103"/>
      <c r="L1750" s="103"/>
      <c r="M1750" s="103"/>
      <c r="N1750" s="103"/>
      <c r="O1750" s="103"/>
      <c r="P1750" s="103"/>
      <c r="Q1750" s="103"/>
      <c r="R1750" s="103"/>
      <c r="S1750" s="103"/>
      <c r="T1750" s="103"/>
    </row>
    <row r="1751" spans="1:20">
      <c r="A1751" s="103"/>
      <c r="B1751" s="103"/>
      <c r="C1751" s="103"/>
      <c r="D1751" s="103"/>
      <c r="E1751" s="103"/>
      <c r="F1751" s="103"/>
      <c r="G1751" s="103"/>
      <c r="H1751" s="103"/>
      <c r="I1751" s="103"/>
      <c r="J1751" s="103"/>
      <c r="K1751" s="103"/>
      <c r="L1751" s="103"/>
      <c r="M1751" s="103"/>
      <c r="N1751" s="103"/>
      <c r="O1751" s="103"/>
      <c r="P1751" s="103"/>
      <c r="Q1751" s="103"/>
      <c r="R1751" s="103"/>
      <c r="S1751" s="103"/>
      <c r="T1751" s="103"/>
    </row>
    <row r="1752" spans="1:20">
      <c r="A1752" s="103"/>
      <c r="B1752" s="103"/>
      <c r="C1752" s="103"/>
      <c r="D1752" s="103"/>
      <c r="E1752" s="103"/>
      <c r="F1752" s="103"/>
      <c r="G1752" s="103"/>
      <c r="H1752" s="103"/>
      <c r="I1752" s="103"/>
      <c r="J1752" s="103"/>
      <c r="K1752" s="103"/>
      <c r="L1752" s="103"/>
      <c r="M1752" s="103"/>
      <c r="N1752" s="103"/>
      <c r="O1752" s="103"/>
      <c r="P1752" s="103"/>
      <c r="Q1752" s="103"/>
      <c r="R1752" s="103"/>
      <c r="S1752" s="103"/>
      <c r="T1752" s="103"/>
    </row>
    <row r="1753" spans="1:20">
      <c r="A1753" s="103"/>
      <c r="B1753" s="103"/>
      <c r="C1753" s="103"/>
      <c r="D1753" s="103"/>
      <c r="E1753" s="103"/>
      <c r="F1753" s="103"/>
      <c r="G1753" s="103"/>
      <c r="H1753" s="103"/>
      <c r="I1753" s="103"/>
      <c r="J1753" s="103"/>
      <c r="K1753" s="103"/>
      <c r="L1753" s="103"/>
      <c r="M1753" s="103"/>
      <c r="N1753" s="103"/>
      <c r="O1753" s="103"/>
      <c r="P1753" s="103"/>
      <c r="Q1753" s="103"/>
      <c r="R1753" s="103"/>
      <c r="S1753" s="103"/>
      <c r="T1753" s="103"/>
    </row>
    <row r="1754" spans="1:20">
      <c r="A1754" s="103"/>
      <c r="B1754" s="103"/>
      <c r="C1754" s="103"/>
      <c r="D1754" s="103"/>
      <c r="E1754" s="103"/>
      <c r="F1754" s="103"/>
      <c r="G1754" s="103"/>
      <c r="H1754" s="103"/>
      <c r="I1754" s="103"/>
      <c r="J1754" s="103"/>
      <c r="K1754" s="103"/>
      <c r="L1754" s="103"/>
      <c r="M1754" s="103"/>
      <c r="N1754" s="103"/>
      <c r="O1754" s="103"/>
      <c r="P1754" s="103"/>
      <c r="Q1754" s="103"/>
      <c r="R1754" s="103"/>
      <c r="S1754" s="103"/>
      <c r="T1754" s="103"/>
    </row>
    <row r="1755" spans="1:20">
      <c r="A1755" s="103"/>
      <c r="B1755" s="103"/>
      <c r="C1755" s="103"/>
      <c r="D1755" s="103"/>
      <c r="E1755" s="103"/>
      <c r="F1755" s="103"/>
      <c r="G1755" s="103"/>
      <c r="H1755" s="103"/>
      <c r="I1755" s="103"/>
      <c r="J1755" s="103"/>
      <c r="K1755" s="103"/>
      <c r="L1755" s="103"/>
      <c r="M1755" s="103"/>
      <c r="N1755" s="103"/>
      <c r="O1755" s="103"/>
      <c r="P1755" s="103"/>
      <c r="Q1755" s="103"/>
      <c r="R1755" s="103"/>
      <c r="S1755" s="103"/>
      <c r="T1755" s="103"/>
    </row>
    <row r="1756" spans="1:20">
      <c r="A1756" s="103"/>
      <c r="B1756" s="103"/>
      <c r="C1756" s="103"/>
      <c r="D1756" s="103"/>
      <c r="E1756" s="103"/>
      <c r="F1756" s="103"/>
      <c r="G1756" s="103"/>
      <c r="H1756" s="103"/>
      <c r="I1756" s="103"/>
      <c r="J1756" s="103"/>
      <c r="K1756" s="103"/>
      <c r="L1756" s="103"/>
      <c r="M1756" s="103"/>
      <c r="N1756" s="103"/>
      <c r="O1756" s="103"/>
      <c r="P1756" s="103"/>
      <c r="Q1756" s="103"/>
      <c r="R1756" s="103"/>
      <c r="S1756" s="103"/>
      <c r="T1756" s="103"/>
    </row>
    <row r="1757" spans="1:20">
      <c r="A1757" s="103"/>
      <c r="B1757" s="103"/>
      <c r="C1757" s="103"/>
      <c r="D1757" s="103"/>
      <c r="E1757" s="103"/>
      <c r="F1757" s="103"/>
      <c r="G1757" s="103"/>
      <c r="H1757" s="103"/>
      <c r="I1757" s="103"/>
      <c r="J1757" s="103"/>
      <c r="K1757" s="103"/>
      <c r="L1757" s="103"/>
      <c r="M1757" s="103"/>
      <c r="N1757" s="103"/>
      <c r="O1757" s="103"/>
      <c r="P1757" s="103"/>
      <c r="Q1757" s="103"/>
      <c r="R1757" s="103"/>
      <c r="S1757" s="103"/>
      <c r="T1757" s="103"/>
    </row>
    <row r="1758" spans="1:20">
      <c r="A1758" s="103"/>
      <c r="B1758" s="103"/>
      <c r="C1758" s="103"/>
      <c r="D1758" s="103"/>
      <c r="E1758" s="103"/>
      <c r="F1758" s="103"/>
      <c r="G1758" s="103"/>
      <c r="H1758" s="103"/>
      <c r="I1758" s="103"/>
      <c r="J1758" s="103"/>
      <c r="K1758" s="103"/>
      <c r="L1758" s="103"/>
      <c r="M1758" s="103"/>
      <c r="N1758" s="103"/>
      <c r="O1758" s="103"/>
      <c r="P1758" s="103"/>
      <c r="Q1758" s="103"/>
      <c r="R1758" s="103"/>
      <c r="S1758" s="103"/>
      <c r="T1758" s="103"/>
    </row>
    <row r="1759" spans="1:20">
      <c r="A1759" s="103"/>
      <c r="B1759" s="103"/>
      <c r="C1759" s="103"/>
      <c r="D1759" s="103"/>
      <c r="E1759" s="103"/>
      <c r="F1759" s="103"/>
      <c r="G1759" s="103"/>
      <c r="H1759" s="103"/>
      <c r="I1759" s="103"/>
      <c r="J1759" s="103"/>
      <c r="K1759" s="103"/>
      <c r="L1759" s="103"/>
      <c r="M1759" s="103"/>
      <c r="N1759" s="103"/>
      <c r="O1759" s="103"/>
      <c r="P1759" s="103"/>
      <c r="Q1759" s="103"/>
      <c r="R1759" s="103"/>
      <c r="S1759" s="103"/>
      <c r="T1759" s="103"/>
    </row>
    <row r="1760" spans="1:20">
      <c r="A1760" s="103"/>
      <c r="B1760" s="103"/>
      <c r="C1760" s="103"/>
      <c r="D1760" s="103"/>
      <c r="E1760" s="103"/>
      <c r="F1760" s="103"/>
      <c r="G1760" s="103"/>
      <c r="H1760" s="103"/>
      <c r="I1760" s="103"/>
      <c r="J1760" s="103"/>
      <c r="K1760" s="103"/>
      <c r="L1760" s="103"/>
      <c r="M1760" s="103"/>
      <c r="N1760" s="103"/>
      <c r="O1760" s="103"/>
      <c r="P1760" s="103"/>
      <c r="Q1760" s="103"/>
      <c r="R1760" s="103"/>
      <c r="S1760" s="103"/>
      <c r="T1760" s="103"/>
    </row>
    <row r="1761" spans="1:20">
      <c r="A1761" s="103"/>
      <c r="B1761" s="103"/>
      <c r="C1761" s="103"/>
      <c r="D1761" s="103"/>
      <c r="E1761" s="103"/>
      <c r="F1761" s="103"/>
      <c r="G1761" s="103"/>
      <c r="H1761" s="103"/>
      <c r="I1761" s="103"/>
      <c r="J1761" s="103"/>
      <c r="K1761" s="103"/>
      <c r="L1761" s="103"/>
      <c r="M1761" s="103"/>
      <c r="N1761" s="103"/>
      <c r="O1761" s="103"/>
      <c r="P1761" s="103"/>
      <c r="Q1761" s="103"/>
      <c r="R1761" s="103"/>
      <c r="S1761" s="103"/>
      <c r="T1761" s="103"/>
    </row>
    <row r="1762" spans="1:20">
      <c r="A1762" s="103"/>
      <c r="B1762" s="103"/>
      <c r="C1762" s="103"/>
      <c r="D1762" s="103"/>
      <c r="E1762" s="103"/>
      <c r="F1762" s="103"/>
      <c r="G1762" s="103"/>
      <c r="H1762" s="103"/>
      <c r="I1762" s="103"/>
      <c r="J1762" s="103"/>
      <c r="K1762" s="103"/>
      <c r="L1762" s="103"/>
      <c r="M1762" s="103"/>
      <c r="N1762" s="103"/>
      <c r="O1762" s="103"/>
      <c r="P1762" s="103"/>
      <c r="Q1762" s="103"/>
      <c r="R1762" s="103"/>
      <c r="S1762" s="103"/>
      <c r="T1762" s="103"/>
    </row>
    <row r="1763" spans="1:20">
      <c r="A1763" s="103"/>
      <c r="B1763" s="103"/>
      <c r="C1763" s="103"/>
      <c r="D1763" s="103"/>
      <c r="E1763" s="103"/>
      <c r="F1763" s="103"/>
      <c r="G1763" s="103"/>
      <c r="H1763" s="103"/>
      <c r="I1763" s="103"/>
      <c r="J1763" s="103"/>
      <c r="K1763" s="103"/>
      <c r="L1763" s="103"/>
      <c r="M1763" s="103"/>
      <c r="N1763" s="103"/>
      <c r="O1763" s="103"/>
      <c r="P1763" s="103"/>
      <c r="Q1763" s="103"/>
      <c r="R1763" s="103"/>
      <c r="S1763" s="103"/>
      <c r="T1763" s="103"/>
    </row>
    <row r="1764" spans="1:20">
      <c r="A1764" s="103"/>
      <c r="B1764" s="103"/>
      <c r="C1764" s="103"/>
      <c r="D1764" s="103"/>
      <c r="E1764" s="103"/>
      <c r="F1764" s="103"/>
      <c r="G1764" s="103"/>
      <c r="H1764" s="103"/>
      <c r="I1764" s="103"/>
      <c r="J1764" s="103"/>
      <c r="K1764" s="103"/>
      <c r="L1764" s="103"/>
      <c r="M1764" s="103"/>
      <c r="N1764" s="103"/>
      <c r="O1764" s="103"/>
      <c r="P1764" s="103"/>
      <c r="Q1764" s="103"/>
      <c r="R1764" s="103"/>
      <c r="S1764" s="103"/>
      <c r="T1764" s="103"/>
    </row>
    <row r="1765" spans="1:20">
      <c r="A1765" s="103"/>
      <c r="B1765" s="103"/>
      <c r="C1765" s="103"/>
      <c r="D1765" s="103"/>
      <c r="E1765" s="103"/>
      <c r="F1765" s="103"/>
      <c r="G1765" s="103"/>
      <c r="H1765" s="103"/>
      <c r="I1765" s="103"/>
      <c r="J1765" s="103"/>
      <c r="K1765" s="103"/>
      <c r="L1765" s="103"/>
      <c r="M1765" s="103"/>
      <c r="N1765" s="103"/>
      <c r="O1765" s="103"/>
      <c r="P1765" s="103"/>
      <c r="Q1765" s="103"/>
      <c r="R1765" s="103"/>
      <c r="S1765" s="103"/>
      <c r="T1765" s="103"/>
    </row>
    <row r="1766" spans="1:20">
      <c r="A1766" s="103"/>
      <c r="B1766" s="103"/>
      <c r="C1766" s="103"/>
      <c r="D1766" s="103"/>
      <c r="E1766" s="103"/>
      <c r="F1766" s="103"/>
      <c r="G1766" s="103"/>
      <c r="H1766" s="103"/>
      <c r="I1766" s="103"/>
      <c r="J1766" s="103"/>
      <c r="K1766" s="103"/>
      <c r="L1766" s="103"/>
      <c r="M1766" s="103"/>
      <c r="N1766" s="103"/>
      <c r="O1766" s="103"/>
      <c r="P1766" s="103"/>
      <c r="Q1766" s="103"/>
      <c r="R1766" s="103"/>
      <c r="S1766" s="103"/>
      <c r="T1766" s="103"/>
    </row>
    <row r="1767" spans="1:20">
      <c r="A1767" s="103"/>
      <c r="B1767" s="103"/>
      <c r="C1767" s="103"/>
      <c r="D1767" s="103"/>
      <c r="E1767" s="103"/>
      <c r="F1767" s="103"/>
      <c r="G1767" s="103"/>
      <c r="H1767" s="103"/>
      <c r="I1767" s="103"/>
      <c r="J1767" s="103"/>
      <c r="K1767" s="103"/>
      <c r="L1767" s="103"/>
      <c r="M1767" s="103"/>
      <c r="N1767" s="103"/>
      <c r="O1767" s="103"/>
      <c r="P1767" s="103"/>
      <c r="Q1767" s="103"/>
      <c r="R1767" s="103"/>
      <c r="S1767" s="103"/>
      <c r="T1767" s="103"/>
    </row>
    <row r="1768" spans="1:20">
      <c r="A1768" s="103"/>
      <c r="B1768" s="103"/>
      <c r="C1768" s="103"/>
      <c r="D1768" s="103"/>
      <c r="E1768" s="103"/>
      <c r="F1768" s="103"/>
      <c r="G1768" s="103"/>
      <c r="H1768" s="103"/>
      <c r="I1768" s="103"/>
      <c r="J1768" s="103"/>
      <c r="K1768" s="103"/>
      <c r="L1768" s="103"/>
      <c r="M1768" s="103"/>
      <c r="N1768" s="103"/>
      <c r="O1768" s="103"/>
      <c r="P1768" s="103"/>
      <c r="Q1768" s="103"/>
      <c r="R1768" s="103"/>
      <c r="S1768" s="103"/>
      <c r="T1768" s="103"/>
    </row>
    <row r="1769" spans="1:20">
      <c r="A1769" s="103"/>
      <c r="B1769" s="103"/>
      <c r="C1769" s="103"/>
      <c r="D1769" s="103"/>
      <c r="E1769" s="103"/>
      <c r="F1769" s="103"/>
      <c r="G1769" s="103"/>
      <c r="H1769" s="103"/>
      <c r="I1769" s="103"/>
      <c r="J1769" s="103"/>
      <c r="K1769" s="103"/>
      <c r="L1769" s="103"/>
      <c r="M1769" s="103"/>
      <c r="N1769" s="103"/>
      <c r="O1769" s="103"/>
      <c r="P1769" s="103"/>
      <c r="Q1769" s="103"/>
      <c r="R1769" s="103"/>
      <c r="S1769" s="103"/>
      <c r="T1769" s="103"/>
    </row>
    <row r="1770" spans="1:20">
      <c r="A1770" s="103"/>
      <c r="B1770" s="103"/>
      <c r="C1770" s="103"/>
      <c r="D1770" s="103"/>
      <c r="E1770" s="103"/>
      <c r="F1770" s="103"/>
      <c r="G1770" s="103"/>
      <c r="H1770" s="103"/>
      <c r="I1770" s="103"/>
      <c r="J1770" s="103"/>
      <c r="K1770" s="103"/>
      <c r="L1770" s="103"/>
      <c r="M1770" s="103"/>
      <c r="N1770" s="103"/>
      <c r="O1770" s="103"/>
      <c r="P1770" s="103"/>
      <c r="Q1770" s="103"/>
      <c r="R1770" s="103"/>
      <c r="S1770" s="103"/>
      <c r="T1770" s="103"/>
    </row>
    <row r="1771" spans="1:20">
      <c r="A1771" s="103"/>
      <c r="B1771" s="103"/>
      <c r="C1771" s="103"/>
      <c r="D1771" s="103"/>
      <c r="E1771" s="103"/>
      <c r="F1771" s="103"/>
      <c r="G1771" s="103"/>
      <c r="H1771" s="103"/>
      <c r="I1771" s="103"/>
      <c r="J1771" s="103"/>
      <c r="K1771" s="103"/>
      <c r="L1771" s="103"/>
      <c r="M1771" s="103"/>
      <c r="N1771" s="103"/>
      <c r="O1771" s="103"/>
      <c r="P1771" s="103"/>
      <c r="Q1771" s="103"/>
      <c r="R1771" s="103"/>
      <c r="S1771" s="103"/>
      <c r="T1771" s="103"/>
    </row>
    <row r="1772" spans="1:20">
      <c r="A1772" s="103"/>
      <c r="B1772" s="103"/>
      <c r="C1772" s="103"/>
      <c r="D1772" s="103"/>
      <c r="E1772" s="103"/>
      <c r="F1772" s="103"/>
      <c r="G1772" s="103"/>
      <c r="H1772" s="103"/>
      <c r="I1772" s="103"/>
      <c r="J1772" s="103"/>
      <c r="K1772" s="103"/>
      <c r="L1772" s="103"/>
      <c r="M1772" s="103"/>
      <c r="N1772" s="103"/>
      <c r="O1772" s="103"/>
      <c r="P1772" s="103"/>
      <c r="Q1772" s="103"/>
      <c r="R1772" s="103"/>
      <c r="S1772" s="103"/>
      <c r="T1772" s="103"/>
    </row>
    <row r="1773" spans="1:20">
      <c r="A1773" s="103"/>
      <c r="B1773" s="103"/>
      <c r="C1773" s="103"/>
      <c r="D1773" s="103"/>
      <c r="E1773" s="103"/>
      <c r="F1773" s="103"/>
      <c r="G1773" s="103"/>
      <c r="H1773" s="103"/>
      <c r="I1773" s="103"/>
      <c r="J1773" s="103"/>
      <c r="K1773" s="103"/>
      <c r="L1773" s="103"/>
      <c r="M1773" s="103"/>
      <c r="N1773" s="103"/>
      <c r="O1773" s="103"/>
      <c r="P1773" s="103"/>
      <c r="Q1773" s="103"/>
      <c r="R1773" s="103"/>
      <c r="S1773" s="103"/>
      <c r="T1773" s="103"/>
    </row>
    <row r="1774" spans="1:20">
      <c r="A1774" s="103"/>
      <c r="B1774" s="103"/>
      <c r="C1774" s="103"/>
      <c r="D1774" s="103"/>
      <c r="E1774" s="103"/>
      <c r="F1774" s="103"/>
      <c r="G1774" s="103"/>
      <c r="H1774" s="103"/>
      <c r="I1774" s="103"/>
      <c r="J1774" s="103"/>
      <c r="K1774" s="103"/>
      <c r="L1774" s="103"/>
      <c r="M1774" s="103"/>
      <c r="N1774" s="103"/>
      <c r="O1774" s="103"/>
      <c r="P1774" s="103"/>
      <c r="Q1774" s="103"/>
      <c r="R1774" s="103"/>
      <c r="S1774" s="103"/>
      <c r="T1774" s="103"/>
    </row>
    <row r="1775" spans="1:20">
      <c r="A1775" s="103"/>
      <c r="B1775" s="103"/>
      <c r="C1775" s="103"/>
      <c r="D1775" s="103"/>
      <c r="E1775" s="103"/>
      <c r="F1775" s="103"/>
      <c r="G1775" s="103"/>
      <c r="H1775" s="103"/>
      <c r="I1775" s="103"/>
      <c r="J1775" s="103"/>
      <c r="K1775" s="103"/>
      <c r="L1775" s="103"/>
      <c r="M1775" s="103"/>
      <c r="N1775" s="103"/>
      <c r="O1775" s="103"/>
      <c r="P1775" s="103"/>
      <c r="Q1775" s="103"/>
      <c r="R1775" s="103"/>
      <c r="S1775" s="103"/>
      <c r="T1775" s="103"/>
    </row>
    <row r="1776" spans="1:20">
      <c r="A1776" s="103"/>
      <c r="B1776" s="103"/>
      <c r="C1776" s="103"/>
      <c r="D1776" s="103"/>
      <c r="E1776" s="103"/>
      <c r="F1776" s="103"/>
      <c r="G1776" s="103"/>
      <c r="H1776" s="103"/>
      <c r="I1776" s="103"/>
      <c r="J1776" s="103"/>
      <c r="K1776" s="103"/>
      <c r="L1776" s="103"/>
      <c r="M1776" s="103"/>
      <c r="N1776" s="103"/>
      <c r="O1776" s="103"/>
      <c r="P1776" s="103"/>
      <c r="Q1776" s="103"/>
      <c r="R1776" s="103"/>
      <c r="S1776" s="103"/>
      <c r="T1776" s="103"/>
    </row>
    <row r="1777" spans="1:20">
      <c r="A1777" s="103"/>
      <c r="B1777" s="103"/>
      <c r="C1777" s="103"/>
      <c r="D1777" s="103"/>
      <c r="E1777" s="103"/>
      <c r="F1777" s="103"/>
      <c r="G1777" s="103"/>
      <c r="H1777" s="103"/>
      <c r="I1777" s="103"/>
      <c r="J1777" s="103"/>
      <c r="K1777" s="103"/>
      <c r="L1777" s="103"/>
      <c r="M1777" s="103"/>
      <c r="N1777" s="103"/>
      <c r="O1777" s="103"/>
      <c r="P1777" s="103"/>
      <c r="Q1777" s="103"/>
      <c r="R1777" s="103"/>
      <c r="S1777" s="103"/>
      <c r="T1777" s="103"/>
    </row>
    <row r="1778" spans="1:20">
      <c r="A1778" s="103"/>
      <c r="B1778" s="103"/>
      <c r="C1778" s="103"/>
      <c r="D1778" s="103"/>
      <c r="E1778" s="103"/>
      <c r="F1778" s="103"/>
      <c r="G1778" s="103"/>
      <c r="H1778" s="103"/>
      <c r="I1778" s="103"/>
      <c r="J1778" s="103"/>
      <c r="K1778" s="103"/>
      <c r="L1778" s="103"/>
      <c r="M1778" s="103"/>
      <c r="N1778" s="103"/>
      <c r="O1778" s="103"/>
      <c r="P1778" s="103"/>
      <c r="Q1778" s="103"/>
      <c r="R1778" s="103"/>
      <c r="S1778" s="103"/>
      <c r="T1778" s="103"/>
    </row>
    <row r="1779" spans="1:20">
      <c r="A1779" s="103"/>
      <c r="B1779" s="103"/>
      <c r="C1779" s="103"/>
      <c r="D1779" s="103"/>
      <c r="E1779" s="103"/>
      <c r="F1779" s="103"/>
      <c r="G1779" s="103"/>
      <c r="H1779" s="103"/>
      <c r="I1779" s="103"/>
      <c r="J1779" s="103"/>
      <c r="K1779" s="103"/>
      <c r="L1779" s="103"/>
      <c r="M1779" s="103"/>
      <c r="N1779" s="103"/>
      <c r="O1779" s="103"/>
      <c r="P1779" s="103"/>
      <c r="Q1779" s="103"/>
      <c r="R1779" s="103"/>
      <c r="S1779" s="103"/>
      <c r="T1779" s="103"/>
    </row>
    <row r="1780" spans="1:20">
      <c r="A1780" s="103"/>
      <c r="B1780" s="103"/>
      <c r="C1780" s="103"/>
      <c r="D1780" s="103"/>
      <c r="E1780" s="103"/>
      <c r="F1780" s="103"/>
      <c r="G1780" s="103"/>
      <c r="H1780" s="103"/>
      <c r="I1780" s="103"/>
      <c r="J1780" s="103"/>
      <c r="K1780" s="103"/>
      <c r="L1780" s="103"/>
      <c r="M1780" s="103"/>
      <c r="N1780" s="103"/>
      <c r="O1780" s="103"/>
      <c r="P1780" s="103"/>
      <c r="Q1780" s="103"/>
      <c r="R1780" s="103"/>
      <c r="S1780" s="103"/>
      <c r="T1780" s="103"/>
    </row>
    <row r="1781" spans="1:20">
      <c r="A1781" s="103"/>
      <c r="B1781" s="103"/>
      <c r="C1781" s="103"/>
      <c r="D1781" s="103"/>
      <c r="E1781" s="103"/>
      <c r="F1781" s="103"/>
      <c r="G1781" s="103"/>
      <c r="H1781" s="103"/>
      <c r="I1781" s="103"/>
      <c r="J1781" s="103"/>
      <c r="K1781" s="103"/>
      <c r="L1781" s="103"/>
      <c r="M1781" s="103"/>
      <c r="N1781" s="103"/>
      <c r="O1781" s="103"/>
      <c r="P1781" s="103"/>
      <c r="Q1781" s="103"/>
      <c r="R1781" s="103"/>
      <c r="S1781" s="103"/>
      <c r="T1781" s="103"/>
    </row>
    <row r="1782" spans="1:20">
      <c r="A1782" s="103"/>
      <c r="B1782" s="103"/>
      <c r="C1782" s="103"/>
      <c r="D1782" s="103"/>
      <c r="E1782" s="103"/>
      <c r="F1782" s="103"/>
      <c r="G1782" s="103"/>
      <c r="H1782" s="103"/>
      <c r="I1782" s="103"/>
      <c r="J1782" s="103"/>
      <c r="K1782" s="103"/>
      <c r="L1782" s="103"/>
      <c r="M1782" s="103"/>
      <c r="N1782" s="103"/>
      <c r="O1782" s="103"/>
      <c r="P1782" s="103"/>
      <c r="Q1782" s="103"/>
      <c r="R1782" s="103"/>
      <c r="S1782" s="103"/>
      <c r="T1782" s="103"/>
    </row>
    <row r="1783" spans="1:20">
      <c r="A1783" s="103"/>
      <c r="B1783" s="103"/>
      <c r="C1783" s="103"/>
      <c r="D1783" s="103"/>
      <c r="E1783" s="103"/>
      <c r="F1783" s="103"/>
      <c r="G1783" s="103"/>
      <c r="H1783" s="103"/>
      <c r="I1783" s="103"/>
      <c r="J1783" s="103"/>
      <c r="K1783" s="103"/>
      <c r="L1783" s="103"/>
      <c r="M1783" s="103"/>
      <c r="N1783" s="103"/>
      <c r="O1783" s="103"/>
      <c r="P1783" s="103"/>
      <c r="Q1783" s="103"/>
      <c r="R1783" s="103"/>
      <c r="S1783" s="103"/>
      <c r="T1783" s="103"/>
    </row>
    <row r="1784" spans="1:20">
      <c r="A1784" s="103"/>
      <c r="B1784" s="103"/>
      <c r="C1784" s="103"/>
      <c r="D1784" s="103"/>
      <c r="E1784" s="103"/>
      <c r="F1784" s="103"/>
      <c r="G1784" s="103"/>
      <c r="H1784" s="103"/>
      <c r="I1784" s="103"/>
      <c r="J1784" s="103"/>
      <c r="K1784" s="103"/>
      <c r="L1784" s="103"/>
      <c r="M1784" s="103"/>
      <c r="N1784" s="103"/>
      <c r="O1784" s="103"/>
      <c r="P1784" s="103"/>
      <c r="Q1784" s="103"/>
      <c r="R1784" s="103"/>
      <c r="S1784" s="103"/>
      <c r="T1784" s="103"/>
    </row>
    <row r="1785" spans="1:20">
      <c r="A1785" s="103"/>
      <c r="B1785" s="103"/>
      <c r="C1785" s="103"/>
      <c r="D1785" s="103"/>
      <c r="E1785" s="103"/>
      <c r="F1785" s="103"/>
      <c r="G1785" s="103"/>
      <c r="H1785" s="103"/>
      <c r="I1785" s="103"/>
      <c r="J1785" s="103"/>
      <c r="K1785" s="103"/>
      <c r="L1785" s="103"/>
      <c r="M1785" s="103"/>
      <c r="N1785" s="103"/>
      <c r="O1785" s="103"/>
      <c r="P1785" s="103"/>
      <c r="Q1785" s="103"/>
      <c r="R1785" s="103"/>
      <c r="S1785" s="103"/>
      <c r="T1785" s="103"/>
    </row>
    <row r="1786" spans="1:20">
      <c r="A1786" s="103"/>
      <c r="B1786" s="103"/>
      <c r="C1786" s="103"/>
      <c r="D1786" s="103"/>
      <c r="E1786" s="103"/>
      <c r="F1786" s="103"/>
      <c r="G1786" s="103"/>
      <c r="H1786" s="103"/>
      <c r="I1786" s="103"/>
      <c r="J1786" s="103"/>
      <c r="K1786" s="103"/>
      <c r="L1786" s="103"/>
      <c r="M1786" s="103"/>
      <c r="N1786" s="103"/>
      <c r="O1786" s="103"/>
      <c r="P1786" s="103"/>
      <c r="Q1786" s="103"/>
      <c r="R1786" s="103"/>
      <c r="S1786" s="103"/>
      <c r="T1786" s="103"/>
    </row>
    <row r="1787" spans="1:20">
      <c r="A1787" s="103"/>
      <c r="B1787" s="103"/>
      <c r="C1787" s="103"/>
      <c r="D1787" s="103"/>
      <c r="E1787" s="103"/>
      <c r="F1787" s="103"/>
      <c r="G1787" s="103"/>
      <c r="H1787" s="103"/>
      <c r="I1787" s="103"/>
      <c r="J1787" s="103"/>
      <c r="K1787" s="103"/>
      <c r="L1787" s="103"/>
      <c r="M1787" s="103"/>
      <c r="N1787" s="103"/>
      <c r="O1787" s="103"/>
      <c r="P1787" s="103"/>
      <c r="Q1787" s="103"/>
      <c r="R1787" s="103"/>
      <c r="S1787" s="103"/>
      <c r="T1787" s="103"/>
    </row>
    <row r="1788" spans="1:20">
      <c r="A1788" s="103"/>
      <c r="B1788" s="103"/>
      <c r="C1788" s="103"/>
      <c r="D1788" s="103"/>
      <c r="E1788" s="103"/>
      <c r="F1788" s="103"/>
      <c r="G1788" s="103"/>
      <c r="H1788" s="103"/>
      <c r="I1788" s="103"/>
      <c r="J1788" s="103"/>
      <c r="K1788" s="103"/>
      <c r="L1788" s="103"/>
      <c r="M1788" s="103"/>
      <c r="N1788" s="103"/>
      <c r="O1788" s="103"/>
      <c r="P1788" s="103"/>
      <c r="Q1788" s="103"/>
      <c r="R1788" s="103"/>
      <c r="S1788" s="103"/>
      <c r="T1788" s="103"/>
    </row>
    <row r="1789" spans="1:20">
      <c r="A1789" s="103"/>
      <c r="B1789" s="103"/>
      <c r="C1789" s="103"/>
      <c r="D1789" s="103"/>
      <c r="E1789" s="103"/>
      <c r="F1789" s="103"/>
      <c r="G1789" s="103"/>
      <c r="H1789" s="103"/>
      <c r="I1789" s="103"/>
      <c r="J1789" s="103"/>
      <c r="K1789" s="103"/>
      <c r="L1789" s="103"/>
      <c r="M1789" s="103"/>
      <c r="N1789" s="103"/>
      <c r="O1789" s="103"/>
      <c r="P1789" s="103"/>
      <c r="Q1789" s="103"/>
      <c r="R1789" s="103"/>
      <c r="S1789" s="103"/>
      <c r="T1789" s="103"/>
    </row>
    <row r="1790" spans="1:20">
      <c r="A1790" s="103"/>
      <c r="B1790" s="103"/>
      <c r="C1790" s="103"/>
      <c r="D1790" s="103"/>
      <c r="E1790" s="103"/>
      <c r="F1790" s="103"/>
      <c r="G1790" s="103"/>
      <c r="H1790" s="103"/>
      <c r="I1790" s="103"/>
      <c r="J1790" s="103"/>
      <c r="K1790" s="103"/>
      <c r="L1790" s="103"/>
      <c r="M1790" s="103"/>
      <c r="N1790" s="103"/>
      <c r="O1790" s="103"/>
      <c r="P1790" s="103"/>
      <c r="Q1790" s="103"/>
      <c r="R1790" s="103"/>
      <c r="S1790" s="103"/>
      <c r="T1790" s="103"/>
    </row>
    <row r="1791" spans="1:20">
      <c r="A1791" s="103"/>
      <c r="B1791" s="103"/>
      <c r="C1791" s="103"/>
      <c r="D1791" s="103"/>
      <c r="E1791" s="103"/>
      <c r="F1791" s="103"/>
      <c r="G1791" s="103"/>
      <c r="H1791" s="103"/>
      <c r="I1791" s="103"/>
      <c r="J1791" s="103"/>
      <c r="K1791" s="103"/>
      <c r="L1791" s="103"/>
      <c r="M1791" s="103"/>
      <c r="N1791" s="103"/>
      <c r="O1791" s="103"/>
      <c r="P1791" s="103"/>
      <c r="Q1791" s="103"/>
      <c r="R1791" s="103"/>
      <c r="S1791" s="103"/>
      <c r="T1791" s="103"/>
    </row>
    <row r="1792" spans="1:20">
      <c r="A1792" s="103"/>
      <c r="B1792" s="103"/>
      <c r="C1792" s="103"/>
      <c r="D1792" s="103"/>
      <c r="E1792" s="103"/>
      <c r="F1792" s="103"/>
      <c r="G1792" s="103"/>
      <c r="H1792" s="103"/>
      <c r="I1792" s="103"/>
      <c r="J1792" s="103"/>
      <c r="K1792" s="103"/>
      <c r="L1792" s="103"/>
      <c r="M1792" s="103"/>
      <c r="N1792" s="103"/>
      <c r="O1792" s="103"/>
      <c r="P1792" s="103"/>
      <c r="Q1792" s="103"/>
      <c r="R1792" s="103"/>
      <c r="S1792" s="103"/>
      <c r="T1792" s="103"/>
    </row>
    <row r="1793" spans="1:20">
      <c r="A1793" s="103"/>
      <c r="B1793" s="103"/>
      <c r="C1793" s="103"/>
      <c r="D1793" s="103"/>
      <c r="E1793" s="103"/>
      <c r="F1793" s="103"/>
      <c r="G1793" s="103"/>
      <c r="H1793" s="103"/>
      <c r="I1793" s="103"/>
      <c r="J1793" s="103"/>
      <c r="K1793" s="103"/>
      <c r="L1793" s="103"/>
      <c r="M1793" s="103"/>
      <c r="N1793" s="103"/>
      <c r="O1793" s="103"/>
      <c r="P1793" s="103"/>
      <c r="Q1793" s="103"/>
      <c r="R1793" s="103"/>
      <c r="S1793" s="103"/>
      <c r="T1793" s="103"/>
    </row>
    <row r="1794" spans="1:20">
      <c r="A1794" s="103"/>
      <c r="B1794" s="103"/>
      <c r="C1794" s="103"/>
      <c r="D1794" s="103"/>
      <c r="E1794" s="103"/>
      <c r="F1794" s="103"/>
      <c r="G1794" s="103"/>
      <c r="H1794" s="103"/>
      <c r="I1794" s="103"/>
      <c r="J1794" s="103"/>
      <c r="K1794" s="103"/>
      <c r="L1794" s="103"/>
      <c r="M1794" s="103"/>
      <c r="N1794" s="103"/>
      <c r="O1794" s="103"/>
      <c r="P1794" s="103"/>
      <c r="Q1794" s="103"/>
      <c r="R1794" s="103"/>
      <c r="S1794" s="103"/>
      <c r="T1794" s="103"/>
    </row>
    <row r="1795" spans="1:20">
      <c r="A1795" s="103"/>
      <c r="B1795" s="103"/>
      <c r="C1795" s="103"/>
      <c r="D1795" s="103"/>
      <c r="E1795" s="103"/>
      <c r="F1795" s="103"/>
      <c r="G1795" s="103"/>
      <c r="H1795" s="103"/>
      <c r="I1795" s="103"/>
      <c r="J1795" s="103"/>
      <c r="K1795" s="103"/>
      <c r="L1795" s="103"/>
      <c r="M1795" s="103"/>
      <c r="N1795" s="103"/>
      <c r="O1795" s="103"/>
      <c r="P1795" s="103"/>
      <c r="Q1795" s="103"/>
      <c r="R1795" s="103"/>
      <c r="S1795" s="103"/>
      <c r="T1795" s="103"/>
    </row>
    <row r="1796" spans="1:20">
      <c r="A1796" s="103"/>
      <c r="B1796" s="103"/>
      <c r="C1796" s="103"/>
      <c r="D1796" s="103"/>
      <c r="E1796" s="103"/>
      <c r="F1796" s="103"/>
      <c r="G1796" s="103"/>
      <c r="H1796" s="103"/>
      <c r="I1796" s="103"/>
      <c r="J1796" s="103"/>
      <c r="K1796" s="103"/>
      <c r="L1796" s="103"/>
      <c r="M1796" s="103"/>
      <c r="N1796" s="103"/>
      <c r="O1796" s="103"/>
      <c r="P1796" s="103"/>
      <c r="Q1796" s="103"/>
      <c r="R1796" s="103"/>
      <c r="S1796" s="103"/>
      <c r="T1796" s="103"/>
    </row>
    <row r="1797" spans="1:20">
      <c r="A1797" s="103"/>
      <c r="B1797" s="103"/>
      <c r="C1797" s="103"/>
      <c r="D1797" s="103"/>
      <c r="E1797" s="103"/>
      <c r="F1797" s="103"/>
      <c r="G1797" s="103"/>
      <c r="H1797" s="103"/>
      <c r="I1797" s="103"/>
      <c r="J1797" s="103"/>
      <c r="K1797" s="103"/>
      <c r="L1797" s="103"/>
      <c r="M1797" s="103"/>
      <c r="N1797" s="103"/>
      <c r="O1797" s="103"/>
      <c r="P1797" s="103"/>
      <c r="Q1797" s="103"/>
      <c r="R1797" s="103"/>
      <c r="S1797" s="103"/>
      <c r="T1797" s="103"/>
    </row>
    <row r="1798" spans="1:20">
      <c r="A1798" s="103"/>
      <c r="B1798" s="103"/>
      <c r="C1798" s="103"/>
      <c r="D1798" s="103"/>
      <c r="E1798" s="103"/>
      <c r="F1798" s="103"/>
      <c r="G1798" s="103"/>
      <c r="H1798" s="103"/>
      <c r="I1798" s="103"/>
      <c r="J1798" s="103"/>
      <c r="K1798" s="103"/>
      <c r="L1798" s="103"/>
      <c r="M1798" s="103"/>
      <c r="N1798" s="103"/>
      <c r="O1798" s="103"/>
      <c r="P1798" s="103"/>
      <c r="Q1798" s="103"/>
      <c r="R1798" s="103"/>
      <c r="S1798" s="103"/>
      <c r="T1798" s="103"/>
    </row>
    <row r="1799" spans="1:20">
      <c r="A1799" s="103"/>
      <c r="B1799" s="103"/>
      <c r="C1799" s="103"/>
      <c r="D1799" s="103"/>
      <c r="E1799" s="103"/>
      <c r="F1799" s="103"/>
      <c r="G1799" s="103"/>
      <c r="H1799" s="103"/>
      <c r="I1799" s="103"/>
      <c r="J1799" s="103"/>
      <c r="K1799" s="103"/>
      <c r="L1799" s="103"/>
      <c r="M1799" s="103"/>
      <c r="N1799" s="103"/>
      <c r="O1799" s="103"/>
      <c r="P1799" s="103"/>
      <c r="Q1799" s="103"/>
      <c r="R1799" s="103"/>
      <c r="S1799" s="103"/>
      <c r="T1799" s="103"/>
    </row>
    <row r="1800" spans="1:20">
      <c r="A1800" s="103"/>
      <c r="B1800" s="103"/>
      <c r="C1800" s="103"/>
      <c r="D1800" s="103"/>
      <c r="E1800" s="103"/>
      <c r="F1800" s="103"/>
      <c r="G1800" s="103"/>
      <c r="H1800" s="103"/>
      <c r="I1800" s="103"/>
      <c r="J1800" s="103"/>
      <c r="K1800" s="103"/>
      <c r="L1800" s="103"/>
      <c r="M1800" s="103"/>
      <c r="N1800" s="103"/>
      <c r="O1800" s="103"/>
      <c r="P1800" s="103"/>
      <c r="Q1800" s="103"/>
      <c r="R1800" s="103"/>
      <c r="S1800" s="103"/>
      <c r="T1800" s="103"/>
    </row>
    <row r="1801" spans="1:20">
      <c r="A1801" s="103"/>
      <c r="B1801" s="103"/>
      <c r="C1801" s="103"/>
      <c r="D1801" s="103"/>
      <c r="E1801" s="103"/>
      <c r="F1801" s="103"/>
      <c r="G1801" s="103"/>
      <c r="H1801" s="103"/>
      <c r="I1801" s="103"/>
      <c r="J1801" s="103"/>
      <c r="K1801" s="103"/>
      <c r="L1801" s="103"/>
      <c r="M1801" s="103"/>
      <c r="N1801" s="103"/>
      <c r="O1801" s="103"/>
      <c r="P1801" s="103"/>
      <c r="Q1801" s="103"/>
      <c r="R1801" s="103"/>
      <c r="S1801" s="103"/>
      <c r="T1801" s="103"/>
    </row>
    <row r="1802" spans="1:20">
      <c r="A1802" s="103"/>
      <c r="B1802" s="103"/>
      <c r="C1802" s="103"/>
      <c r="D1802" s="103"/>
      <c r="E1802" s="103"/>
      <c r="F1802" s="103"/>
      <c r="G1802" s="103"/>
      <c r="H1802" s="103"/>
      <c r="I1802" s="103"/>
      <c r="J1802" s="103"/>
      <c r="K1802" s="103"/>
      <c r="L1802" s="103"/>
      <c r="M1802" s="103"/>
      <c r="N1802" s="103"/>
      <c r="O1802" s="103"/>
      <c r="P1802" s="103"/>
      <c r="Q1802" s="103"/>
      <c r="R1802" s="103"/>
      <c r="S1802" s="103"/>
      <c r="T1802" s="103"/>
    </row>
    <row r="1803" spans="1:20">
      <c r="A1803" s="103"/>
      <c r="B1803" s="103"/>
      <c r="C1803" s="103"/>
      <c r="D1803" s="103"/>
      <c r="E1803" s="103"/>
      <c r="F1803" s="103"/>
      <c r="G1803" s="103"/>
      <c r="H1803" s="103"/>
      <c r="I1803" s="103"/>
      <c r="J1803" s="103"/>
      <c r="K1803" s="103"/>
      <c r="L1803" s="103"/>
      <c r="M1803" s="103"/>
      <c r="N1803" s="103"/>
      <c r="O1803" s="103"/>
      <c r="P1803" s="103"/>
      <c r="Q1803" s="103"/>
      <c r="R1803" s="103"/>
      <c r="S1803" s="103"/>
      <c r="T1803" s="103"/>
    </row>
    <row r="1804" spans="1:20">
      <c r="A1804" s="103"/>
      <c r="B1804" s="103"/>
      <c r="C1804" s="103"/>
      <c r="D1804" s="103"/>
      <c r="E1804" s="103"/>
      <c r="F1804" s="103"/>
      <c r="G1804" s="103"/>
      <c r="H1804" s="103"/>
      <c r="I1804" s="103"/>
      <c r="J1804" s="103"/>
      <c r="K1804" s="103"/>
      <c r="L1804" s="103"/>
      <c r="M1804" s="103"/>
      <c r="N1804" s="103"/>
      <c r="O1804" s="103"/>
      <c r="P1804" s="103"/>
      <c r="Q1804" s="103"/>
      <c r="R1804" s="103"/>
      <c r="S1804" s="103"/>
      <c r="T1804" s="103"/>
    </row>
    <row r="1805" spans="1:20">
      <c r="A1805" s="103"/>
      <c r="B1805" s="103"/>
      <c r="C1805" s="103"/>
      <c r="D1805" s="103"/>
      <c r="E1805" s="103"/>
      <c r="F1805" s="103"/>
      <c r="G1805" s="103"/>
      <c r="H1805" s="103"/>
      <c r="I1805" s="103"/>
      <c r="J1805" s="103"/>
      <c r="K1805" s="103"/>
      <c r="L1805" s="103"/>
      <c r="M1805" s="103"/>
      <c r="N1805" s="103"/>
      <c r="O1805" s="103"/>
      <c r="P1805" s="103"/>
      <c r="Q1805" s="103"/>
      <c r="R1805" s="103"/>
      <c r="S1805" s="103"/>
      <c r="T1805" s="103"/>
    </row>
    <row r="1806" spans="1:20">
      <c r="A1806" s="103"/>
      <c r="B1806" s="103"/>
      <c r="C1806" s="103"/>
      <c r="D1806" s="103"/>
      <c r="E1806" s="103"/>
      <c r="F1806" s="103"/>
      <c r="G1806" s="103"/>
      <c r="H1806" s="103"/>
      <c r="I1806" s="103"/>
      <c r="J1806" s="103"/>
      <c r="K1806" s="103"/>
      <c r="L1806" s="103"/>
      <c r="M1806" s="103"/>
      <c r="N1806" s="103"/>
      <c r="O1806" s="103"/>
      <c r="P1806" s="103"/>
      <c r="Q1806" s="103"/>
      <c r="R1806" s="103"/>
      <c r="S1806" s="103"/>
      <c r="T1806" s="103"/>
    </row>
    <row r="1807" spans="1:20">
      <c r="A1807" s="103"/>
      <c r="B1807" s="103"/>
      <c r="C1807" s="103"/>
      <c r="D1807" s="103"/>
      <c r="E1807" s="103"/>
      <c r="F1807" s="103"/>
      <c r="G1807" s="103"/>
      <c r="H1807" s="103"/>
      <c r="I1807" s="103"/>
      <c r="J1807" s="103"/>
      <c r="K1807" s="103"/>
      <c r="L1807" s="103"/>
      <c r="M1807" s="103"/>
      <c r="N1807" s="103"/>
      <c r="O1807" s="103"/>
      <c r="P1807" s="103"/>
      <c r="Q1807" s="103"/>
      <c r="R1807" s="103"/>
      <c r="S1807" s="103"/>
      <c r="T1807" s="103"/>
    </row>
    <row r="1808" spans="1:20">
      <c r="A1808" s="103"/>
      <c r="B1808" s="103"/>
      <c r="C1808" s="103"/>
      <c r="D1808" s="103"/>
      <c r="E1808" s="103"/>
      <c r="F1808" s="103"/>
      <c r="G1808" s="103"/>
      <c r="H1808" s="103"/>
      <c r="I1808" s="103"/>
      <c r="J1808" s="103"/>
      <c r="K1808" s="103"/>
      <c r="L1808" s="103"/>
      <c r="M1808" s="103"/>
      <c r="N1808" s="103"/>
      <c r="O1808" s="103"/>
      <c r="P1808" s="103"/>
      <c r="Q1808" s="103"/>
      <c r="R1808" s="103"/>
      <c r="S1808" s="103"/>
      <c r="T1808" s="103"/>
    </row>
    <row r="1809" spans="1:20">
      <c r="A1809" s="103"/>
      <c r="B1809" s="103"/>
      <c r="C1809" s="103"/>
      <c r="D1809" s="103"/>
      <c r="E1809" s="103"/>
      <c r="F1809" s="103"/>
      <c r="G1809" s="103"/>
      <c r="H1809" s="103"/>
      <c r="I1809" s="103"/>
      <c r="J1809" s="103"/>
      <c r="K1809" s="103"/>
      <c r="L1809" s="103"/>
      <c r="M1809" s="103"/>
      <c r="N1809" s="103"/>
      <c r="O1809" s="103"/>
      <c r="P1809" s="103"/>
      <c r="Q1809" s="103"/>
      <c r="R1809" s="103"/>
      <c r="S1809" s="103"/>
      <c r="T1809" s="103"/>
    </row>
    <row r="1810" spans="1:20">
      <c r="A1810" s="103"/>
      <c r="B1810" s="103"/>
      <c r="C1810" s="103"/>
      <c r="D1810" s="103"/>
      <c r="E1810" s="103"/>
      <c r="F1810" s="103"/>
      <c r="G1810" s="103"/>
      <c r="H1810" s="103"/>
      <c r="I1810" s="103"/>
      <c r="J1810" s="103"/>
      <c r="K1810" s="103"/>
      <c r="L1810" s="103"/>
      <c r="M1810" s="103"/>
      <c r="N1810" s="103"/>
      <c r="O1810" s="103"/>
      <c r="P1810" s="103"/>
      <c r="Q1810" s="103"/>
      <c r="R1810" s="103"/>
      <c r="S1810" s="103"/>
      <c r="T1810" s="103"/>
    </row>
    <row r="1811" spans="1:20">
      <c r="A1811" s="103"/>
      <c r="B1811" s="103"/>
      <c r="C1811" s="103"/>
      <c r="D1811" s="103"/>
      <c r="E1811" s="103"/>
      <c r="F1811" s="103"/>
      <c r="G1811" s="103"/>
      <c r="H1811" s="103"/>
      <c r="I1811" s="103"/>
      <c r="J1811" s="103"/>
      <c r="K1811" s="103"/>
      <c r="L1811" s="103"/>
      <c r="M1811" s="103"/>
      <c r="N1811" s="103"/>
      <c r="O1811" s="103"/>
      <c r="P1811" s="103"/>
      <c r="Q1811" s="103"/>
      <c r="R1811" s="103"/>
      <c r="S1811" s="103"/>
      <c r="T1811" s="103"/>
    </row>
    <row r="1812" spans="1:20">
      <c r="A1812" s="103"/>
      <c r="B1812" s="103"/>
      <c r="C1812" s="103"/>
      <c r="D1812" s="103"/>
      <c r="E1812" s="103"/>
      <c r="F1812" s="103"/>
      <c r="G1812" s="103"/>
      <c r="H1812" s="103"/>
      <c r="I1812" s="103"/>
      <c r="J1812" s="103"/>
      <c r="K1812" s="103"/>
      <c r="L1812" s="103"/>
      <c r="M1812" s="103"/>
      <c r="N1812" s="103"/>
      <c r="O1812" s="103"/>
      <c r="P1812" s="103"/>
      <c r="Q1812" s="103"/>
      <c r="R1812" s="103"/>
      <c r="S1812" s="103"/>
      <c r="T1812" s="103"/>
    </row>
    <row r="1813" spans="1:20">
      <c r="A1813" s="103"/>
      <c r="B1813" s="103"/>
      <c r="C1813" s="103"/>
      <c r="D1813" s="103"/>
      <c r="E1813" s="103"/>
      <c r="F1813" s="103"/>
      <c r="G1813" s="103"/>
      <c r="H1813" s="103"/>
      <c r="I1813" s="103"/>
      <c r="J1813" s="103"/>
      <c r="K1813" s="103"/>
      <c r="L1813" s="103"/>
      <c r="M1813" s="103"/>
      <c r="N1813" s="103"/>
      <c r="O1813" s="103"/>
      <c r="P1813" s="103"/>
      <c r="Q1813" s="103"/>
      <c r="R1813" s="103"/>
      <c r="S1813" s="103"/>
      <c r="T1813" s="103"/>
    </row>
    <row r="1814" spans="1:20">
      <c r="A1814" s="103"/>
      <c r="B1814" s="103"/>
      <c r="C1814" s="103"/>
      <c r="D1814" s="103"/>
      <c r="E1814" s="103"/>
      <c r="F1814" s="103"/>
      <c r="G1814" s="103"/>
      <c r="H1814" s="103"/>
      <c r="I1814" s="103"/>
      <c r="J1814" s="103"/>
      <c r="K1814" s="103"/>
      <c r="L1814" s="103"/>
      <c r="M1814" s="103"/>
      <c r="N1814" s="103"/>
      <c r="O1814" s="103"/>
      <c r="P1814" s="103"/>
      <c r="Q1814" s="103"/>
      <c r="R1814" s="103"/>
      <c r="S1814" s="103"/>
      <c r="T1814" s="103"/>
    </row>
    <row r="1815" spans="1:20">
      <c r="A1815" s="103"/>
      <c r="B1815" s="103"/>
      <c r="C1815" s="103"/>
      <c r="D1815" s="103"/>
      <c r="E1815" s="103"/>
      <c r="F1815" s="103"/>
      <c r="G1815" s="103"/>
      <c r="H1815" s="103"/>
      <c r="I1815" s="103"/>
      <c r="J1815" s="103"/>
      <c r="K1815" s="103"/>
      <c r="L1815" s="103"/>
      <c r="M1815" s="103"/>
      <c r="N1815" s="103"/>
      <c r="O1815" s="103"/>
      <c r="P1815" s="103"/>
      <c r="Q1815" s="103"/>
      <c r="R1815" s="103"/>
      <c r="S1815" s="103"/>
      <c r="T1815" s="103"/>
    </row>
    <row r="1816" spans="1:20">
      <c r="A1816" s="103"/>
      <c r="B1816" s="103"/>
      <c r="C1816" s="103"/>
      <c r="D1816" s="103"/>
      <c r="E1816" s="103"/>
      <c r="F1816" s="103"/>
      <c r="G1816" s="103"/>
      <c r="H1816" s="103"/>
      <c r="I1816" s="103"/>
      <c r="J1816" s="103"/>
      <c r="K1816" s="103"/>
      <c r="L1816" s="103"/>
      <c r="M1816" s="103"/>
      <c r="N1816" s="103"/>
      <c r="O1816" s="103"/>
      <c r="P1816" s="103"/>
      <c r="Q1816" s="103"/>
      <c r="R1816" s="103"/>
      <c r="S1816" s="103"/>
      <c r="T1816" s="103"/>
    </row>
    <row r="1817" spans="1:20">
      <c r="A1817" s="103"/>
      <c r="B1817" s="103"/>
      <c r="C1817" s="103"/>
      <c r="D1817" s="103"/>
      <c r="E1817" s="103"/>
      <c r="F1817" s="103"/>
      <c r="G1817" s="103"/>
      <c r="H1817" s="103"/>
      <c r="I1817" s="103"/>
      <c r="J1817" s="103"/>
      <c r="K1817" s="103"/>
      <c r="L1817" s="103"/>
      <c r="M1817" s="103"/>
      <c r="N1817" s="103"/>
      <c r="O1817" s="103"/>
      <c r="P1817" s="103"/>
      <c r="Q1817" s="103"/>
      <c r="R1817" s="103"/>
      <c r="S1817" s="103"/>
      <c r="T1817" s="103"/>
    </row>
    <row r="1818" spans="1:20">
      <c r="A1818" s="103"/>
      <c r="B1818" s="103"/>
      <c r="C1818" s="103"/>
      <c r="D1818" s="103"/>
      <c r="E1818" s="103"/>
      <c r="F1818" s="103"/>
      <c r="G1818" s="103"/>
      <c r="H1818" s="103"/>
      <c r="I1818" s="103"/>
      <c r="J1818" s="103"/>
      <c r="K1818" s="103"/>
      <c r="L1818" s="103"/>
      <c r="M1818" s="103"/>
      <c r="N1818" s="103"/>
      <c r="O1818" s="103"/>
      <c r="P1818" s="103"/>
      <c r="Q1818" s="103"/>
      <c r="R1818" s="103"/>
      <c r="S1818" s="103"/>
      <c r="T1818" s="103"/>
    </row>
    <row r="1819" spans="1:20">
      <c r="A1819" s="103"/>
      <c r="B1819" s="103"/>
      <c r="C1819" s="103"/>
      <c r="D1819" s="103"/>
      <c r="E1819" s="103"/>
      <c r="F1819" s="103"/>
      <c r="G1819" s="103"/>
      <c r="H1819" s="103"/>
      <c r="I1819" s="103"/>
      <c r="J1819" s="103"/>
      <c r="K1819" s="103"/>
      <c r="L1819" s="103"/>
      <c r="M1819" s="103"/>
      <c r="N1819" s="103"/>
      <c r="O1819" s="103"/>
      <c r="P1819" s="103"/>
      <c r="Q1819" s="103"/>
      <c r="R1819" s="103"/>
      <c r="S1819" s="103"/>
      <c r="T1819" s="103"/>
    </row>
    <row r="1820" spans="1:20">
      <c r="A1820" s="103"/>
      <c r="B1820" s="103"/>
      <c r="C1820" s="103"/>
      <c r="D1820" s="103"/>
      <c r="E1820" s="103"/>
      <c r="F1820" s="103"/>
      <c r="G1820" s="103"/>
      <c r="H1820" s="103"/>
      <c r="I1820" s="103"/>
      <c r="J1820" s="103"/>
      <c r="K1820" s="103"/>
      <c r="L1820" s="103"/>
      <c r="M1820" s="103"/>
      <c r="N1820" s="103"/>
      <c r="O1820" s="103"/>
      <c r="P1820" s="103"/>
      <c r="Q1820" s="103"/>
      <c r="R1820" s="103"/>
      <c r="S1820" s="103"/>
      <c r="T1820" s="103"/>
    </row>
    <row r="1821" spans="1:20">
      <c r="A1821" s="103"/>
      <c r="B1821" s="103"/>
      <c r="C1821" s="103"/>
      <c r="D1821" s="103"/>
      <c r="E1821" s="103"/>
      <c r="F1821" s="103"/>
      <c r="G1821" s="103"/>
      <c r="H1821" s="103"/>
      <c r="I1821" s="103"/>
      <c r="J1821" s="103"/>
      <c r="K1821" s="103"/>
      <c r="L1821" s="103"/>
      <c r="M1821" s="103"/>
      <c r="N1821" s="103"/>
      <c r="O1821" s="103"/>
      <c r="P1821" s="103"/>
      <c r="Q1821" s="103"/>
      <c r="R1821" s="103"/>
      <c r="S1821" s="103"/>
      <c r="T1821" s="103"/>
    </row>
    <row r="1822" spans="1:20">
      <c r="A1822" s="103"/>
      <c r="B1822" s="103"/>
      <c r="C1822" s="103"/>
      <c r="D1822" s="103"/>
      <c r="E1822" s="103"/>
      <c r="F1822" s="103"/>
      <c r="G1822" s="103"/>
      <c r="H1822" s="103"/>
      <c r="I1822" s="103"/>
      <c r="J1822" s="103"/>
      <c r="K1822" s="103"/>
      <c r="L1822" s="103"/>
      <c r="M1822" s="103"/>
      <c r="N1822" s="103"/>
      <c r="O1822" s="103"/>
      <c r="P1822" s="103"/>
      <c r="Q1822" s="103"/>
      <c r="R1822" s="103"/>
      <c r="S1822" s="103"/>
      <c r="T1822" s="103"/>
    </row>
    <row r="1823" spans="1:20">
      <c r="A1823" s="103"/>
      <c r="B1823" s="103"/>
      <c r="C1823" s="103"/>
      <c r="D1823" s="103"/>
      <c r="E1823" s="103"/>
      <c r="F1823" s="103"/>
      <c r="G1823" s="103"/>
      <c r="H1823" s="103"/>
      <c r="I1823" s="103"/>
      <c r="J1823" s="103"/>
      <c r="K1823" s="103"/>
      <c r="L1823" s="103"/>
      <c r="M1823" s="103"/>
      <c r="N1823" s="103"/>
      <c r="O1823" s="103"/>
      <c r="P1823" s="103"/>
      <c r="Q1823" s="103"/>
      <c r="R1823" s="103"/>
      <c r="S1823" s="103"/>
      <c r="T1823" s="103"/>
    </row>
    <row r="1824" spans="1:20">
      <c r="A1824" s="103"/>
      <c r="B1824" s="103"/>
      <c r="C1824" s="103"/>
      <c r="D1824" s="103"/>
      <c r="E1824" s="103"/>
      <c r="F1824" s="103"/>
      <c r="G1824" s="103"/>
      <c r="H1824" s="103"/>
      <c r="I1824" s="103"/>
      <c r="J1824" s="103"/>
      <c r="K1824" s="103"/>
      <c r="L1824" s="103"/>
      <c r="M1824" s="103"/>
      <c r="N1824" s="103"/>
      <c r="O1824" s="103"/>
      <c r="P1824" s="103"/>
      <c r="Q1824" s="103"/>
      <c r="R1824" s="103"/>
      <c r="S1824" s="103"/>
      <c r="T1824" s="103"/>
    </row>
    <row r="1825" spans="1:20">
      <c r="A1825" s="103"/>
      <c r="B1825" s="103"/>
      <c r="C1825" s="103"/>
      <c r="D1825" s="103"/>
      <c r="E1825" s="103"/>
      <c r="F1825" s="103"/>
      <c r="G1825" s="103"/>
      <c r="H1825" s="103"/>
      <c r="I1825" s="103"/>
      <c r="J1825" s="103"/>
      <c r="K1825" s="103"/>
      <c r="L1825" s="103"/>
      <c r="M1825" s="103"/>
      <c r="N1825" s="103"/>
      <c r="O1825" s="103"/>
      <c r="P1825" s="103"/>
      <c r="Q1825" s="103"/>
      <c r="R1825" s="103"/>
      <c r="S1825" s="103"/>
      <c r="T1825" s="103"/>
    </row>
    <row r="1826" spans="1:20">
      <c r="A1826" s="103"/>
      <c r="B1826" s="103"/>
      <c r="C1826" s="103"/>
      <c r="D1826" s="103"/>
      <c r="E1826" s="103"/>
      <c r="F1826" s="103"/>
      <c r="G1826" s="103"/>
      <c r="H1826" s="103"/>
      <c r="I1826" s="103"/>
      <c r="J1826" s="103"/>
      <c r="K1826" s="103"/>
      <c r="L1826" s="103"/>
      <c r="M1826" s="103"/>
      <c r="N1826" s="103"/>
      <c r="O1826" s="103"/>
      <c r="P1826" s="103"/>
      <c r="Q1826" s="103"/>
      <c r="R1826" s="103"/>
      <c r="S1826" s="103"/>
      <c r="T1826" s="103"/>
    </row>
    <row r="1827" spans="1:20">
      <c r="A1827" s="103"/>
      <c r="B1827" s="103"/>
      <c r="C1827" s="103"/>
      <c r="D1827" s="103"/>
      <c r="E1827" s="103"/>
      <c r="F1827" s="103"/>
      <c r="G1827" s="103"/>
      <c r="H1827" s="103"/>
      <c r="I1827" s="103"/>
      <c r="J1827" s="103"/>
      <c r="K1827" s="103"/>
      <c r="L1827" s="103"/>
      <c r="M1827" s="103"/>
      <c r="N1827" s="103"/>
      <c r="O1827" s="103"/>
      <c r="P1827" s="103"/>
      <c r="Q1827" s="103"/>
      <c r="R1827" s="103"/>
      <c r="S1827" s="103"/>
      <c r="T1827" s="103"/>
    </row>
    <row r="1828" spans="1:20">
      <c r="A1828" s="103"/>
      <c r="B1828" s="103"/>
      <c r="C1828" s="103"/>
      <c r="D1828" s="103"/>
      <c r="E1828" s="103"/>
      <c r="F1828" s="103"/>
      <c r="G1828" s="103"/>
      <c r="H1828" s="103"/>
      <c r="I1828" s="103"/>
      <c r="J1828" s="103"/>
      <c r="K1828" s="103"/>
      <c r="L1828" s="103"/>
      <c r="M1828" s="103"/>
      <c r="N1828" s="103"/>
      <c r="O1828" s="103"/>
      <c r="P1828" s="103"/>
      <c r="Q1828" s="103"/>
      <c r="R1828" s="103"/>
      <c r="S1828" s="103"/>
      <c r="T1828" s="103"/>
    </row>
    <row r="1829" spans="1:20">
      <c r="A1829" s="103"/>
      <c r="B1829" s="103"/>
      <c r="C1829" s="103"/>
      <c r="D1829" s="103"/>
      <c r="E1829" s="103"/>
      <c r="F1829" s="103"/>
      <c r="G1829" s="103"/>
      <c r="H1829" s="103"/>
      <c r="I1829" s="103"/>
      <c r="J1829" s="103"/>
      <c r="K1829" s="103"/>
      <c r="L1829" s="103"/>
      <c r="M1829" s="103"/>
      <c r="N1829" s="103"/>
      <c r="O1829" s="103"/>
      <c r="P1829" s="103"/>
      <c r="Q1829" s="103"/>
      <c r="R1829" s="103"/>
      <c r="S1829" s="103"/>
      <c r="T1829" s="103"/>
    </row>
    <row r="1830" spans="1:20">
      <c r="A1830" s="103"/>
      <c r="B1830" s="103"/>
      <c r="C1830" s="103"/>
      <c r="D1830" s="103"/>
      <c r="E1830" s="103"/>
      <c r="F1830" s="103"/>
      <c r="G1830" s="103"/>
      <c r="H1830" s="103"/>
      <c r="I1830" s="103"/>
      <c r="J1830" s="103"/>
      <c r="K1830" s="103"/>
      <c r="L1830" s="103"/>
      <c r="M1830" s="103"/>
      <c r="N1830" s="103"/>
      <c r="O1830" s="103"/>
      <c r="P1830" s="103"/>
      <c r="Q1830" s="103"/>
      <c r="R1830" s="103"/>
      <c r="S1830" s="103"/>
      <c r="T1830" s="103"/>
    </row>
    <row r="1831" spans="1:20">
      <c r="A1831" s="103"/>
      <c r="B1831" s="103"/>
      <c r="C1831" s="103"/>
      <c r="D1831" s="103"/>
      <c r="E1831" s="103"/>
      <c r="F1831" s="103"/>
      <c r="G1831" s="103"/>
      <c r="H1831" s="103"/>
      <c r="I1831" s="103"/>
      <c r="J1831" s="103"/>
      <c r="K1831" s="103"/>
      <c r="L1831" s="103"/>
      <c r="M1831" s="103"/>
      <c r="N1831" s="103"/>
      <c r="O1831" s="103"/>
      <c r="P1831" s="103"/>
      <c r="Q1831" s="103"/>
      <c r="R1831" s="103"/>
      <c r="S1831" s="103"/>
      <c r="T1831" s="103"/>
    </row>
    <row r="1832" spans="1:20">
      <c r="A1832" s="103"/>
      <c r="B1832" s="103"/>
      <c r="C1832" s="103"/>
      <c r="D1832" s="103"/>
      <c r="E1832" s="103"/>
      <c r="F1832" s="103"/>
      <c r="G1832" s="103"/>
      <c r="H1832" s="103"/>
      <c r="I1832" s="103"/>
      <c r="J1832" s="103"/>
      <c r="K1832" s="103"/>
      <c r="L1832" s="103"/>
      <c r="M1832" s="103"/>
      <c r="N1832" s="103"/>
      <c r="O1832" s="103"/>
      <c r="P1832" s="103"/>
      <c r="Q1832" s="103"/>
      <c r="R1832" s="103"/>
      <c r="S1832" s="103"/>
      <c r="T1832" s="103"/>
    </row>
    <row r="1833" spans="1:20">
      <c r="A1833" s="103"/>
      <c r="B1833" s="103"/>
      <c r="C1833" s="103"/>
      <c r="D1833" s="103"/>
      <c r="E1833" s="103"/>
      <c r="F1833" s="103"/>
      <c r="G1833" s="103"/>
      <c r="H1833" s="103"/>
      <c r="I1833" s="103"/>
      <c r="J1833" s="103"/>
      <c r="K1833" s="103"/>
      <c r="L1833" s="103"/>
      <c r="M1833" s="103"/>
      <c r="N1833" s="103"/>
      <c r="O1833" s="103"/>
      <c r="P1833" s="103"/>
      <c r="Q1833" s="103"/>
      <c r="R1833" s="103"/>
      <c r="S1833" s="103"/>
      <c r="T1833" s="103"/>
    </row>
    <row r="1834" spans="1:20">
      <c r="A1834" s="103"/>
      <c r="B1834" s="103"/>
      <c r="C1834" s="103"/>
      <c r="D1834" s="103"/>
      <c r="E1834" s="103"/>
      <c r="F1834" s="103"/>
      <c r="G1834" s="103"/>
      <c r="H1834" s="103"/>
      <c r="I1834" s="103"/>
      <c r="J1834" s="103"/>
      <c r="K1834" s="103"/>
      <c r="L1834" s="103"/>
      <c r="M1834" s="103"/>
      <c r="N1834" s="103"/>
      <c r="O1834" s="103"/>
      <c r="P1834" s="103"/>
      <c r="Q1834" s="103"/>
      <c r="R1834" s="103"/>
      <c r="S1834" s="103"/>
      <c r="T1834" s="103"/>
    </row>
    <row r="1835" spans="1:20">
      <c r="A1835" s="103"/>
      <c r="B1835" s="103"/>
      <c r="C1835" s="103"/>
      <c r="D1835" s="103"/>
      <c r="E1835" s="103"/>
      <c r="F1835" s="103"/>
      <c r="G1835" s="103"/>
      <c r="H1835" s="103"/>
      <c r="I1835" s="103"/>
      <c r="J1835" s="103"/>
      <c r="K1835" s="103"/>
      <c r="L1835" s="103"/>
      <c r="M1835" s="103"/>
      <c r="N1835" s="103"/>
      <c r="O1835" s="103"/>
      <c r="P1835" s="103"/>
      <c r="Q1835" s="103"/>
      <c r="R1835" s="103"/>
      <c r="S1835" s="103"/>
      <c r="T1835" s="103"/>
    </row>
    <row r="1836" spans="1:20">
      <c r="A1836" s="103"/>
      <c r="B1836" s="103"/>
      <c r="C1836" s="103"/>
      <c r="D1836" s="103"/>
      <c r="E1836" s="103"/>
      <c r="F1836" s="103"/>
      <c r="G1836" s="103"/>
      <c r="H1836" s="103"/>
      <c r="I1836" s="103"/>
      <c r="J1836" s="103"/>
      <c r="K1836" s="103"/>
      <c r="L1836" s="103"/>
      <c r="M1836" s="103"/>
      <c r="N1836" s="103"/>
      <c r="O1836" s="103"/>
      <c r="P1836" s="103"/>
      <c r="Q1836" s="103"/>
      <c r="R1836" s="103"/>
      <c r="S1836" s="103"/>
      <c r="T1836" s="103"/>
    </row>
    <row r="1837" spans="1:20">
      <c r="A1837" s="103"/>
      <c r="B1837" s="103"/>
      <c r="C1837" s="103"/>
      <c r="D1837" s="103"/>
      <c r="E1837" s="103"/>
      <c r="F1837" s="103"/>
      <c r="G1837" s="103"/>
      <c r="H1837" s="103"/>
      <c r="I1837" s="103"/>
      <c r="J1837" s="103"/>
      <c r="K1837" s="103"/>
      <c r="L1837" s="103"/>
      <c r="M1837" s="103"/>
      <c r="N1837" s="103"/>
      <c r="O1837" s="103"/>
      <c r="P1837" s="103"/>
      <c r="Q1837" s="103"/>
      <c r="R1837" s="103"/>
      <c r="S1837" s="103"/>
      <c r="T1837" s="103"/>
    </row>
    <row r="1838" spans="1:20">
      <c r="A1838" s="103"/>
      <c r="B1838" s="103"/>
      <c r="C1838" s="103"/>
      <c r="D1838" s="103"/>
      <c r="E1838" s="103"/>
      <c r="F1838" s="103"/>
      <c r="G1838" s="103"/>
      <c r="H1838" s="103"/>
      <c r="I1838" s="103"/>
      <c r="J1838" s="103"/>
      <c r="K1838" s="103"/>
      <c r="L1838" s="103"/>
      <c r="M1838" s="103"/>
      <c r="N1838" s="103"/>
      <c r="O1838" s="103"/>
      <c r="P1838" s="103"/>
      <c r="Q1838" s="103"/>
      <c r="R1838" s="103"/>
      <c r="S1838" s="103"/>
      <c r="T1838" s="103"/>
    </row>
    <row r="1839" spans="1:20">
      <c r="A1839" s="103"/>
      <c r="B1839" s="103"/>
      <c r="C1839" s="103"/>
      <c r="D1839" s="103"/>
      <c r="E1839" s="103"/>
      <c r="F1839" s="103"/>
      <c r="G1839" s="103"/>
      <c r="H1839" s="103"/>
      <c r="I1839" s="103"/>
      <c r="J1839" s="103"/>
      <c r="K1839" s="103"/>
      <c r="L1839" s="103"/>
      <c r="M1839" s="103"/>
      <c r="N1839" s="103"/>
      <c r="O1839" s="103"/>
      <c r="P1839" s="103"/>
      <c r="Q1839" s="103"/>
      <c r="R1839" s="103"/>
      <c r="S1839" s="103"/>
      <c r="T1839" s="103"/>
    </row>
    <row r="1840" spans="1:20">
      <c r="A1840" s="103"/>
      <c r="B1840" s="103"/>
      <c r="C1840" s="103"/>
      <c r="D1840" s="103"/>
      <c r="E1840" s="103"/>
      <c r="F1840" s="103"/>
      <c r="G1840" s="103"/>
      <c r="H1840" s="103"/>
      <c r="I1840" s="103"/>
      <c r="J1840" s="103"/>
      <c r="K1840" s="103"/>
      <c r="L1840" s="103"/>
      <c r="M1840" s="103"/>
      <c r="N1840" s="103"/>
      <c r="O1840" s="103"/>
      <c r="P1840" s="103"/>
      <c r="Q1840" s="103"/>
      <c r="R1840" s="103"/>
      <c r="S1840" s="103"/>
      <c r="T1840" s="103"/>
    </row>
    <row r="1841" spans="1:20">
      <c r="A1841" s="103"/>
      <c r="B1841" s="103"/>
      <c r="C1841" s="103"/>
      <c r="D1841" s="103"/>
      <c r="E1841" s="103"/>
      <c r="F1841" s="103"/>
      <c r="G1841" s="103"/>
      <c r="H1841" s="103"/>
      <c r="I1841" s="103"/>
      <c r="J1841" s="103"/>
      <c r="K1841" s="103"/>
      <c r="L1841" s="103"/>
      <c r="M1841" s="103"/>
      <c r="N1841" s="103"/>
      <c r="O1841" s="103"/>
      <c r="P1841" s="103"/>
      <c r="Q1841" s="103"/>
      <c r="R1841" s="103"/>
      <c r="S1841" s="103"/>
      <c r="T1841" s="103"/>
    </row>
    <row r="1842" spans="1:20">
      <c r="A1842" s="103"/>
      <c r="B1842" s="103"/>
      <c r="C1842" s="103"/>
      <c r="D1842" s="103"/>
      <c r="E1842" s="103"/>
      <c r="F1842" s="103"/>
      <c r="G1842" s="103"/>
      <c r="H1842" s="103"/>
      <c r="I1842" s="103"/>
      <c r="J1842" s="103"/>
      <c r="K1842" s="103"/>
      <c r="L1842" s="103"/>
      <c r="M1842" s="103"/>
      <c r="N1842" s="103"/>
      <c r="O1842" s="103"/>
      <c r="P1842" s="103"/>
      <c r="Q1842" s="103"/>
      <c r="R1842" s="103"/>
      <c r="S1842" s="103"/>
      <c r="T1842" s="103"/>
    </row>
    <row r="1843" spans="1:20">
      <c r="A1843" s="103"/>
      <c r="B1843" s="103"/>
      <c r="C1843" s="103"/>
      <c r="D1843" s="103"/>
      <c r="E1843" s="103"/>
      <c r="F1843" s="103"/>
      <c r="G1843" s="103"/>
      <c r="H1843" s="103"/>
      <c r="I1843" s="103"/>
      <c r="J1843" s="103"/>
      <c r="K1843" s="103"/>
      <c r="L1843" s="103"/>
      <c r="M1843" s="103"/>
      <c r="N1843" s="103"/>
      <c r="O1843" s="103"/>
      <c r="P1843" s="103"/>
      <c r="Q1843" s="103"/>
      <c r="R1843" s="103"/>
      <c r="S1843" s="103"/>
      <c r="T1843" s="103"/>
    </row>
    <row r="1844" spans="1:20">
      <c r="A1844" s="103"/>
      <c r="B1844" s="103"/>
      <c r="C1844" s="103"/>
      <c r="D1844" s="103"/>
      <c r="E1844" s="103"/>
      <c r="F1844" s="103"/>
      <c r="G1844" s="103"/>
      <c r="H1844" s="103"/>
      <c r="I1844" s="103"/>
      <c r="J1844" s="103"/>
      <c r="K1844" s="103"/>
      <c r="L1844" s="103"/>
      <c r="M1844" s="103"/>
      <c r="N1844" s="103"/>
      <c r="O1844" s="103"/>
      <c r="P1844" s="103"/>
      <c r="Q1844" s="103"/>
      <c r="R1844" s="103"/>
      <c r="S1844" s="103"/>
      <c r="T1844" s="103"/>
    </row>
    <row r="1845" spans="1:20">
      <c r="A1845" s="103"/>
      <c r="B1845" s="103"/>
      <c r="C1845" s="103"/>
      <c r="D1845" s="103"/>
      <c r="E1845" s="103"/>
      <c r="F1845" s="103"/>
      <c r="G1845" s="103"/>
      <c r="H1845" s="103"/>
      <c r="I1845" s="103"/>
      <c r="J1845" s="103"/>
      <c r="K1845" s="103"/>
      <c r="L1845" s="103"/>
      <c r="M1845" s="103"/>
      <c r="N1845" s="103"/>
      <c r="O1845" s="103"/>
      <c r="P1845" s="103"/>
      <c r="Q1845" s="103"/>
      <c r="R1845" s="103"/>
      <c r="S1845" s="103"/>
      <c r="T1845" s="103"/>
    </row>
    <row r="1846" spans="1:20">
      <c r="A1846" s="103"/>
      <c r="B1846" s="103"/>
      <c r="C1846" s="103"/>
      <c r="D1846" s="103"/>
      <c r="E1846" s="103"/>
      <c r="F1846" s="103"/>
      <c r="G1846" s="103"/>
      <c r="H1846" s="103"/>
      <c r="I1846" s="103"/>
      <c r="J1846" s="103"/>
      <c r="K1846" s="103"/>
      <c r="L1846" s="103"/>
      <c r="M1846" s="103"/>
      <c r="N1846" s="103"/>
      <c r="O1846" s="103"/>
      <c r="P1846" s="103"/>
      <c r="Q1846" s="103"/>
      <c r="R1846" s="103"/>
      <c r="S1846" s="103"/>
      <c r="T1846" s="103"/>
    </row>
    <row r="1847" spans="1:20">
      <c r="A1847" s="103"/>
      <c r="B1847" s="103"/>
      <c r="C1847" s="103"/>
      <c r="D1847" s="103"/>
      <c r="E1847" s="103"/>
      <c r="F1847" s="103"/>
      <c r="G1847" s="103"/>
      <c r="H1847" s="103"/>
      <c r="I1847" s="103"/>
      <c r="J1847" s="103"/>
      <c r="K1847" s="103"/>
      <c r="L1847" s="103"/>
      <c r="M1847" s="103"/>
      <c r="N1847" s="103"/>
      <c r="O1847" s="103"/>
      <c r="P1847" s="103"/>
      <c r="Q1847" s="103"/>
      <c r="R1847" s="103"/>
      <c r="S1847" s="103"/>
      <c r="T1847" s="103"/>
    </row>
    <row r="1848" spans="1:20">
      <c r="A1848" s="103"/>
      <c r="B1848" s="103"/>
      <c r="C1848" s="103"/>
      <c r="D1848" s="103"/>
      <c r="E1848" s="103"/>
      <c r="F1848" s="103"/>
      <c r="G1848" s="103"/>
      <c r="H1848" s="103"/>
      <c r="I1848" s="103"/>
      <c r="J1848" s="103"/>
      <c r="K1848" s="103"/>
      <c r="L1848" s="103"/>
      <c r="M1848" s="103"/>
      <c r="N1848" s="103"/>
      <c r="O1848" s="103"/>
      <c r="P1848" s="103"/>
      <c r="Q1848" s="103"/>
      <c r="R1848" s="103"/>
      <c r="S1848" s="103"/>
      <c r="T1848" s="103"/>
    </row>
    <row r="1849" spans="1:20">
      <c r="A1849" s="103"/>
      <c r="B1849" s="103"/>
      <c r="C1849" s="103"/>
      <c r="D1849" s="103"/>
      <c r="E1849" s="103"/>
      <c r="F1849" s="103"/>
      <c r="G1849" s="103"/>
      <c r="H1849" s="103"/>
      <c r="I1849" s="103"/>
      <c r="J1849" s="103"/>
      <c r="K1849" s="103"/>
      <c r="L1849" s="103"/>
      <c r="M1849" s="103"/>
      <c r="N1849" s="103"/>
      <c r="O1849" s="103"/>
      <c r="P1849" s="103"/>
      <c r="Q1849" s="103"/>
      <c r="R1849" s="103"/>
      <c r="S1849" s="103"/>
      <c r="T1849" s="103"/>
    </row>
    <row r="1850" spans="1:20">
      <c r="A1850" s="103"/>
      <c r="B1850" s="103"/>
      <c r="C1850" s="103"/>
      <c r="D1850" s="103"/>
      <c r="E1850" s="103"/>
      <c r="F1850" s="103"/>
      <c r="G1850" s="103"/>
      <c r="H1850" s="103"/>
      <c r="I1850" s="103"/>
      <c r="J1850" s="103"/>
      <c r="K1850" s="103"/>
      <c r="L1850" s="103"/>
      <c r="M1850" s="103"/>
      <c r="N1850" s="103"/>
      <c r="O1850" s="103"/>
      <c r="P1850" s="103"/>
      <c r="Q1850" s="103"/>
      <c r="R1850" s="103"/>
      <c r="S1850" s="103"/>
      <c r="T1850" s="103"/>
    </row>
    <row r="1851" spans="1:20">
      <c r="A1851" s="103"/>
      <c r="B1851" s="103"/>
      <c r="C1851" s="103"/>
      <c r="D1851" s="103"/>
      <c r="E1851" s="103"/>
      <c r="F1851" s="103"/>
      <c r="G1851" s="103"/>
      <c r="H1851" s="103"/>
      <c r="I1851" s="103"/>
      <c r="J1851" s="103"/>
      <c r="K1851" s="103"/>
      <c r="L1851" s="103"/>
      <c r="M1851" s="103"/>
      <c r="N1851" s="103"/>
      <c r="O1851" s="103"/>
      <c r="P1851" s="103"/>
      <c r="Q1851" s="103"/>
      <c r="R1851" s="103"/>
      <c r="S1851" s="103"/>
      <c r="T1851" s="103"/>
    </row>
    <row r="1852" spans="1:20">
      <c r="A1852" s="103"/>
      <c r="B1852" s="103"/>
      <c r="C1852" s="103"/>
      <c r="D1852" s="103"/>
      <c r="E1852" s="103"/>
      <c r="F1852" s="103"/>
      <c r="G1852" s="103"/>
      <c r="H1852" s="103"/>
      <c r="I1852" s="103"/>
      <c r="J1852" s="103"/>
      <c r="K1852" s="103"/>
      <c r="L1852" s="103"/>
      <c r="M1852" s="103"/>
      <c r="N1852" s="103"/>
      <c r="O1852" s="103"/>
      <c r="P1852" s="103"/>
      <c r="Q1852" s="103"/>
      <c r="R1852" s="103"/>
      <c r="S1852" s="103"/>
      <c r="T1852" s="103"/>
    </row>
    <row r="1853" spans="1:20">
      <c r="A1853" s="103"/>
      <c r="B1853" s="103"/>
      <c r="C1853" s="103"/>
      <c r="D1853" s="103"/>
      <c r="E1853" s="103"/>
      <c r="F1853" s="103"/>
      <c r="G1853" s="103"/>
      <c r="H1853" s="103"/>
      <c r="I1853" s="103"/>
      <c r="J1853" s="103"/>
      <c r="K1853" s="103"/>
      <c r="L1853" s="103"/>
      <c r="M1853" s="103"/>
      <c r="N1853" s="103"/>
      <c r="O1853" s="103"/>
      <c r="P1853" s="103"/>
      <c r="Q1853" s="103"/>
      <c r="R1853" s="103"/>
      <c r="S1853" s="103"/>
      <c r="T1853" s="103"/>
    </row>
    <row r="1854" spans="1:20">
      <c r="A1854" s="103"/>
      <c r="B1854" s="103"/>
      <c r="C1854" s="103"/>
      <c r="D1854" s="103"/>
      <c r="E1854" s="103"/>
      <c r="F1854" s="103"/>
      <c r="G1854" s="103"/>
      <c r="H1854" s="103"/>
      <c r="I1854" s="103"/>
      <c r="J1854" s="103"/>
      <c r="K1854" s="103"/>
      <c r="L1854" s="103"/>
      <c r="M1854" s="103"/>
      <c r="N1854" s="103"/>
      <c r="O1854" s="103"/>
      <c r="P1854" s="103"/>
      <c r="Q1854" s="103"/>
      <c r="R1854" s="103"/>
      <c r="S1854" s="103"/>
      <c r="T1854" s="103"/>
    </row>
    <row r="1855" spans="1:20">
      <c r="A1855" s="103"/>
      <c r="B1855" s="103"/>
      <c r="C1855" s="103"/>
      <c r="D1855" s="103"/>
      <c r="E1855" s="103"/>
      <c r="F1855" s="103"/>
      <c r="G1855" s="103"/>
      <c r="H1855" s="103"/>
      <c r="I1855" s="103"/>
      <c r="J1855" s="103"/>
      <c r="K1855" s="103"/>
      <c r="L1855" s="103"/>
      <c r="M1855" s="103"/>
      <c r="N1855" s="103"/>
      <c r="O1855" s="103"/>
      <c r="P1855" s="103"/>
      <c r="Q1855" s="103"/>
      <c r="R1855" s="103"/>
      <c r="S1855" s="103"/>
      <c r="T1855" s="103"/>
    </row>
    <row r="1856" spans="1:20">
      <c r="A1856" s="103"/>
      <c r="B1856" s="103"/>
      <c r="C1856" s="103"/>
      <c r="D1856" s="103"/>
      <c r="E1856" s="103"/>
      <c r="F1856" s="103"/>
      <c r="G1856" s="103"/>
      <c r="H1856" s="103"/>
      <c r="I1856" s="103"/>
      <c r="J1856" s="103"/>
      <c r="K1856" s="103"/>
      <c r="L1856" s="103"/>
      <c r="M1856" s="103"/>
      <c r="N1856" s="103"/>
      <c r="O1856" s="103"/>
      <c r="P1856" s="103"/>
      <c r="Q1856" s="103"/>
      <c r="R1856" s="103"/>
      <c r="S1856" s="103"/>
      <c r="T1856" s="103"/>
    </row>
    <row r="1857" spans="1:20">
      <c r="A1857" s="103"/>
      <c r="B1857" s="103"/>
      <c r="C1857" s="103"/>
      <c r="D1857" s="103"/>
      <c r="E1857" s="103"/>
      <c r="F1857" s="103"/>
      <c r="G1857" s="103"/>
      <c r="H1857" s="103"/>
      <c r="I1857" s="103"/>
      <c r="J1857" s="103"/>
      <c r="K1857" s="103"/>
      <c r="L1857" s="103"/>
      <c r="M1857" s="103"/>
      <c r="N1857" s="103"/>
      <c r="O1857" s="103"/>
      <c r="P1857" s="103"/>
      <c r="Q1857" s="103"/>
      <c r="R1857" s="103"/>
      <c r="S1857" s="103"/>
      <c r="T1857" s="103"/>
    </row>
    <row r="1858" spans="1:20">
      <c r="A1858" s="103"/>
      <c r="B1858" s="103"/>
      <c r="C1858" s="103"/>
      <c r="D1858" s="103"/>
      <c r="E1858" s="103"/>
      <c r="F1858" s="103"/>
      <c r="G1858" s="103"/>
      <c r="H1858" s="103"/>
      <c r="I1858" s="103"/>
      <c r="J1858" s="103"/>
      <c r="K1858" s="103"/>
      <c r="L1858" s="103"/>
      <c r="M1858" s="103"/>
      <c r="N1858" s="103"/>
      <c r="O1858" s="103"/>
      <c r="P1858" s="103"/>
      <c r="Q1858" s="103"/>
      <c r="R1858" s="103"/>
      <c r="S1858" s="103"/>
      <c r="T1858" s="103"/>
    </row>
    <row r="1859" spans="1:20">
      <c r="A1859" s="103"/>
      <c r="B1859" s="103"/>
      <c r="C1859" s="103"/>
      <c r="D1859" s="103"/>
      <c r="E1859" s="103"/>
      <c r="F1859" s="103"/>
      <c r="G1859" s="103"/>
      <c r="H1859" s="103"/>
      <c r="I1859" s="103"/>
      <c r="J1859" s="103"/>
      <c r="K1859" s="103"/>
      <c r="L1859" s="103"/>
      <c r="M1859" s="103"/>
      <c r="N1859" s="103"/>
      <c r="O1859" s="103"/>
      <c r="P1859" s="103"/>
      <c r="Q1859" s="103"/>
      <c r="R1859" s="103"/>
      <c r="S1859" s="103"/>
      <c r="T1859" s="103"/>
    </row>
    <row r="1860" spans="1:20">
      <c r="A1860" s="103"/>
      <c r="B1860" s="103"/>
      <c r="C1860" s="103"/>
      <c r="D1860" s="103"/>
      <c r="E1860" s="103"/>
      <c r="F1860" s="103"/>
      <c r="G1860" s="103"/>
      <c r="H1860" s="103"/>
      <c r="I1860" s="103"/>
      <c r="J1860" s="103"/>
      <c r="K1860" s="103"/>
      <c r="L1860" s="103"/>
      <c r="M1860" s="103"/>
      <c r="N1860" s="103"/>
      <c r="O1860" s="103"/>
      <c r="P1860" s="103"/>
      <c r="Q1860" s="103"/>
      <c r="R1860" s="103"/>
      <c r="S1860" s="103"/>
      <c r="T1860" s="103"/>
    </row>
    <row r="1861" spans="1:20">
      <c r="A1861" s="103"/>
      <c r="B1861" s="103"/>
      <c r="C1861" s="103"/>
      <c r="D1861" s="103"/>
      <c r="E1861" s="103"/>
      <c r="F1861" s="103"/>
      <c r="G1861" s="103"/>
      <c r="H1861" s="103"/>
      <c r="I1861" s="103"/>
      <c r="J1861" s="103"/>
      <c r="K1861" s="103"/>
      <c r="L1861" s="103"/>
      <c r="M1861" s="103"/>
      <c r="N1861" s="103"/>
      <c r="O1861" s="103"/>
      <c r="P1861" s="103"/>
      <c r="Q1861" s="103"/>
      <c r="R1861" s="103"/>
      <c r="S1861" s="103"/>
      <c r="T1861" s="103"/>
    </row>
    <row r="1862" spans="1:20">
      <c r="A1862" s="103"/>
      <c r="B1862" s="103"/>
      <c r="C1862" s="103"/>
      <c r="D1862" s="103"/>
      <c r="E1862" s="103"/>
      <c r="F1862" s="103"/>
      <c r="G1862" s="103"/>
      <c r="H1862" s="103"/>
      <c r="I1862" s="103"/>
      <c r="J1862" s="103"/>
      <c r="K1862" s="103"/>
      <c r="L1862" s="103"/>
      <c r="M1862" s="103"/>
      <c r="N1862" s="103"/>
      <c r="O1862" s="103"/>
      <c r="P1862" s="103"/>
      <c r="Q1862" s="103"/>
      <c r="R1862" s="103"/>
      <c r="S1862" s="103"/>
      <c r="T1862" s="103"/>
    </row>
    <row r="1863" spans="1:20">
      <c r="A1863" s="103"/>
      <c r="B1863" s="103"/>
      <c r="C1863" s="103"/>
      <c r="D1863" s="103"/>
      <c r="E1863" s="103"/>
      <c r="F1863" s="103"/>
      <c r="G1863" s="103"/>
      <c r="H1863" s="103"/>
      <c r="I1863" s="103"/>
      <c r="J1863" s="103"/>
      <c r="K1863" s="103"/>
      <c r="L1863" s="103"/>
      <c r="M1863" s="103"/>
      <c r="N1863" s="103"/>
      <c r="O1863" s="103"/>
      <c r="P1863" s="103"/>
      <c r="Q1863" s="103"/>
      <c r="R1863" s="103"/>
      <c r="S1863" s="103"/>
      <c r="T1863" s="103"/>
    </row>
    <row r="1864" spans="1:20">
      <c r="A1864" s="103"/>
      <c r="B1864" s="103"/>
      <c r="C1864" s="103"/>
      <c r="D1864" s="103"/>
      <c r="E1864" s="103"/>
      <c r="F1864" s="103"/>
      <c r="G1864" s="103"/>
      <c r="H1864" s="103"/>
      <c r="I1864" s="103"/>
      <c r="J1864" s="103"/>
      <c r="K1864" s="103"/>
      <c r="L1864" s="103"/>
      <c r="M1864" s="103"/>
      <c r="N1864" s="103"/>
      <c r="O1864" s="103"/>
      <c r="P1864" s="103"/>
      <c r="Q1864" s="103"/>
      <c r="R1864" s="103"/>
      <c r="S1864" s="103"/>
      <c r="T1864" s="103"/>
    </row>
    <row r="1865" spans="1:20">
      <c r="A1865" s="103"/>
      <c r="B1865" s="103"/>
      <c r="C1865" s="103"/>
      <c r="D1865" s="103"/>
      <c r="E1865" s="103"/>
      <c r="F1865" s="103"/>
      <c r="G1865" s="103"/>
      <c r="H1865" s="103"/>
      <c r="I1865" s="103"/>
      <c r="J1865" s="103"/>
      <c r="K1865" s="103"/>
      <c r="L1865" s="103"/>
      <c r="M1865" s="103"/>
      <c r="N1865" s="103"/>
      <c r="O1865" s="103"/>
      <c r="P1865" s="103"/>
      <c r="Q1865" s="103"/>
      <c r="R1865" s="103"/>
      <c r="S1865" s="103"/>
      <c r="T1865" s="103"/>
    </row>
    <row r="1866" spans="1:20">
      <c r="A1866" s="103"/>
      <c r="B1866" s="103"/>
      <c r="C1866" s="103"/>
      <c r="D1866" s="103"/>
      <c r="E1866" s="103"/>
      <c r="F1866" s="103"/>
      <c r="G1866" s="103"/>
      <c r="H1866" s="103"/>
      <c r="I1866" s="103"/>
      <c r="J1866" s="103"/>
      <c r="K1866" s="103"/>
      <c r="L1866" s="103"/>
      <c r="M1866" s="103"/>
      <c r="N1866" s="103"/>
      <c r="O1866" s="103"/>
      <c r="P1866" s="103"/>
      <c r="Q1866" s="103"/>
      <c r="R1866" s="103"/>
      <c r="S1866" s="103"/>
      <c r="T1866" s="103"/>
    </row>
    <row r="1867" spans="1:20">
      <c r="A1867" s="103"/>
      <c r="B1867" s="103"/>
      <c r="C1867" s="103"/>
      <c r="D1867" s="103"/>
      <c r="E1867" s="103"/>
      <c r="F1867" s="103"/>
      <c r="G1867" s="103"/>
      <c r="H1867" s="103"/>
      <c r="I1867" s="103"/>
      <c r="J1867" s="103"/>
      <c r="K1867" s="103"/>
      <c r="L1867" s="103"/>
      <c r="M1867" s="103"/>
      <c r="N1867" s="103"/>
      <c r="O1867" s="103"/>
      <c r="P1867" s="103"/>
      <c r="Q1867" s="103"/>
      <c r="R1867" s="103"/>
      <c r="S1867" s="103"/>
      <c r="T1867" s="103"/>
    </row>
    <row r="1868" spans="1:20">
      <c r="A1868" s="103"/>
      <c r="B1868" s="103"/>
      <c r="C1868" s="103"/>
      <c r="D1868" s="103"/>
      <c r="E1868" s="103"/>
      <c r="F1868" s="103"/>
      <c r="G1868" s="103"/>
      <c r="H1868" s="103"/>
      <c r="I1868" s="103"/>
      <c r="J1868" s="103"/>
      <c r="K1868" s="103"/>
      <c r="L1868" s="103"/>
      <c r="M1868" s="103"/>
      <c r="N1868" s="103"/>
      <c r="O1868" s="103"/>
      <c r="P1868" s="103"/>
      <c r="Q1868" s="103"/>
      <c r="R1868" s="103"/>
      <c r="S1868" s="103"/>
      <c r="T1868" s="103"/>
    </row>
    <row r="1869" spans="1:20">
      <c r="A1869" s="103"/>
      <c r="B1869" s="103"/>
      <c r="C1869" s="103"/>
      <c r="D1869" s="103"/>
      <c r="E1869" s="103"/>
      <c r="F1869" s="103"/>
      <c r="G1869" s="103"/>
      <c r="H1869" s="103"/>
      <c r="I1869" s="103"/>
      <c r="J1869" s="103"/>
      <c r="K1869" s="103"/>
      <c r="L1869" s="103"/>
      <c r="M1869" s="103"/>
      <c r="N1869" s="103"/>
      <c r="O1869" s="103"/>
      <c r="P1869" s="103"/>
      <c r="Q1869" s="103"/>
      <c r="R1869" s="103"/>
      <c r="S1869" s="103"/>
      <c r="T1869" s="103"/>
    </row>
    <row r="1870" spans="1:20">
      <c r="A1870" s="103"/>
      <c r="B1870" s="103"/>
      <c r="C1870" s="103"/>
      <c r="D1870" s="103"/>
      <c r="E1870" s="103"/>
      <c r="F1870" s="103"/>
      <c r="G1870" s="103"/>
      <c r="H1870" s="103"/>
      <c r="I1870" s="103"/>
      <c r="J1870" s="103"/>
      <c r="K1870" s="103"/>
      <c r="L1870" s="103"/>
      <c r="M1870" s="103"/>
      <c r="N1870" s="103"/>
      <c r="O1870" s="103"/>
      <c r="P1870" s="103"/>
      <c r="Q1870" s="103"/>
      <c r="R1870" s="103"/>
      <c r="S1870" s="103"/>
      <c r="T1870" s="103"/>
    </row>
    <row r="1871" spans="1:20">
      <c r="A1871" s="103"/>
      <c r="B1871" s="103"/>
      <c r="C1871" s="103"/>
      <c r="D1871" s="103"/>
      <c r="E1871" s="103"/>
      <c r="F1871" s="103"/>
      <c r="G1871" s="103"/>
      <c r="H1871" s="103"/>
      <c r="I1871" s="103"/>
      <c r="J1871" s="103"/>
      <c r="K1871" s="103"/>
      <c r="L1871" s="103"/>
      <c r="M1871" s="103"/>
      <c r="N1871" s="103"/>
      <c r="O1871" s="103"/>
      <c r="P1871" s="103"/>
      <c r="Q1871" s="103"/>
      <c r="R1871" s="103"/>
      <c r="S1871" s="103"/>
      <c r="T1871" s="103"/>
    </row>
    <row r="1872" spans="1:20">
      <c r="A1872" s="103"/>
      <c r="B1872" s="103"/>
      <c r="C1872" s="103"/>
      <c r="D1872" s="103"/>
      <c r="E1872" s="103"/>
      <c r="F1872" s="103"/>
      <c r="G1872" s="103"/>
      <c r="H1872" s="103"/>
      <c r="I1872" s="103"/>
      <c r="J1872" s="103"/>
      <c r="K1872" s="103"/>
      <c r="L1872" s="103"/>
      <c r="M1872" s="103"/>
      <c r="N1872" s="103"/>
      <c r="O1872" s="103"/>
      <c r="P1872" s="103"/>
      <c r="Q1872" s="103"/>
      <c r="R1872" s="103"/>
      <c r="S1872" s="103"/>
      <c r="T1872" s="103"/>
    </row>
    <row r="1873" spans="1:20">
      <c r="A1873" s="103"/>
      <c r="B1873" s="103"/>
      <c r="C1873" s="103"/>
      <c r="D1873" s="103"/>
      <c r="E1873" s="103"/>
      <c r="F1873" s="103"/>
      <c r="G1873" s="103"/>
      <c r="H1873" s="103"/>
      <c r="I1873" s="103"/>
      <c r="J1873" s="103"/>
      <c r="K1873" s="103"/>
      <c r="L1873" s="103"/>
      <c r="M1873" s="103"/>
      <c r="N1873" s="103"/>
      <c r="O1873" s="103"/>
      <c r="P1873" s="103"/>
      <c r="Q1873" s="103"/>
      <c r="R1873" s="103"/>
      <c r="S1873" s="103"/>
      <c r="T1873" s="103"/>
    </row>
    <row r="1874" spans="1:20">
      <c r="A1874" s="103"/>
      <c r="B1874" s="103"/>
      <c r="C1874" s="103"/>
      <c r="D1874" s="103"/>
      <c r="E1874" s="103"/>
      <c r="F1874" s="103"/>
      <c r="G1874" s="103"/>
      <c r="H1874" s="103"/>
      <c r="I1874" s="103"/>
      <c r="J1874" s="103"/>
      <c r="K1874" s="103"/>
      <c r="L1874" s="103"/>
      <c r="M1874" s="103"/>
      <c r="N1874" s="103"/>
      <c r="O1874" s="103"/>
      <c r="P1874" s="103"/>
      <c r="Q1874" s="103"/>
      <c r="R1874" s="103"/>
      <c r="S1874" s="103"/>
      <c r="T1874" s="103"/>
    </row>
    <row r="1875" spans="1:20">
      <c r="A1875" s="103"/>
      <c r="B1875" s="103"/>
      <c r="C1875" s="103"/>
      <c r="D1875" s="103"/>
      <c r="E1875" s="103"/>
      <c r="F1875" s="103"/>
      <c r="G1875" s="103"/>
      <c r="H1875" s="103"/>
      <c r="I1875" s="103"/>
      <c r="J1875" s="103"/>
      <c r="K1875" s="103"/>
      <c r="L1875" s="103"/>
      <c r="M1875" s="103"/>
      <c r="N1875" s="103"/>
      <c r="O1875" s="103"/>
      <c r="P1875" s="103"/>
      <c r="Q1875" s="103"/>
      <c r="R1875" s="103"/>
      <c r="S1875" s="103"/>
      <c r="T1875" s="103"/>
    </row>
    <row r="1876" spans="1:20">
      <c r="A1876" s="103"/>
      <c r="B1876" s="103"/>
      <c r="C1876" s="103"/>
      <c r="D1876" s="103"/>
      <c r="E1876" s="103"/>
      <c r="F1876" s="103"/>
      <c r="G1876" s="103"/>
      <c r="H1876" s="103"/>
      <c r="I1876" s="103"/>
      <c r="J1876" s="103"/>
      <c r="K1876" s="103"/>
      <c r="L1876" s="103"/>
      <c r="M1876" s="103"/>
      <c r="N1876" s="103"/>
      <c r="O1876" s="103"/>
      <c r="P1876" s="103"/>
      <c r="Q1876" s="103"/>
      <c r="R1876" s="103"/>
      <c r="S1876" s="103"/>
      <c r="T1876" s="103"/>
    </row>
    <row r="1877" spans="1:20">
      <c r="A1877" s="103"/>
      <c r="B1877" s="103"/>
      <c r="C1877" s="103"/>
      <c r="D1877" s="103"/>
      <c r="E1877" s="103"/>
      <c r="F1877" s="103"/>
      <c r="G1877" s="103"/>
      <c r="H1877" s="103"/>
      <c r="I1877" s="103"/>
      <c r="J1877" s="103"/>
      <c r="K1877" s="103"/>
      <c r="L1877" s="103"/>
      <c r="M1877" s="103"/>
      <c r="N1877" s="103"/>
      <c r="O1877" s="103"/>
      <c r="P1877" s="103"/>
      <c r="Q1877" s="103"/>
      <c r="R1877" s="103"/>
      <c r="S1877" s="103"/>
      <c r="T1877" s="103"/>
    </row>
    <row r="1878" spans="1:20">
      <c r="A1878" s="103"/>
      <c r="B1878" s="103"/>
      <c r="C1878" s="103"/>
      <c r="D1878" s="103"/>
      <c r="E1878" s="103"/>
      <c r="F1878" s="103"/>
      <c r="G1878" s="103"/>
      <c r="H1878" s="103"/>
      <c r="I1878" s="103"/>
      <c r="J1878" s="103"/>
      <c r="K1878" s="103"/>
      <c r="L1878" s="103"/>
      <c r="M1878" s="103"/>
      <c r="N1878" s="103"/>
      <c r="O1878" s="103"/>
      <c r="P1878" s="103"/>
      <c r="Q1878" s="103"/>
      <c r="R1878" s="103"/>
      <c r="S1878" s="103"/>
      <c r="T1878" s="103"/>
    </row>
    <row r="1879" spans="1:20">
      <c r="A1879" s="103"/>
      <c r="B1879" s="103"/>
      <c r="C1879" s="103"/>
      <c r="D1879" s="103"/>
      <c r="E1879" s="103"/>
      <c r="F1879" s="103"/>
      <c r="G1879" s="103"/>
      <c r="H1879" s="103"/>
      <c r="I1879" s="103"/>
      <c r="J1879" s="103"/>
      <c r="K1879" s="103"/>
      <c r="L1879" s="103"/>
      <c r="M1879" s="103"/>
      <c r="N1879" s="103"/>
      <c r="O1879" s="103"/>
      <c r="P1879" s="103"/>
      <c r="Q1879" s="103"/>
      <c r="R1879" s="103"/>
      <c r="S1879" s="103"/>
      <c r="T1879" s="103"/>
    </row>
    <row r="1880" spans="1:20">
      <c r="A1880" s="103"/>
      <c r="B1880" s="103"/>
      <c r="C1880" s="103"/>
      <c r="D1880" s="103"/>
      <c r="E1880" s="103"/>
      <c r="F1880" s="103"/>
      <c r="G1880" s="103"/>
      <c r="H1880" s="103"/>
      <c r="I1880" s="103"/>
      <c r="J1880" s="103"/>
      <c r="K1880" s="103"/>
      <c r="L1880" s="103"/>
      <c r="M1880" s="103"/>
      <c r="N1880" s="103"/>
      <c r="O1880" s="103"/>
      <c r="P1880" s="103"/>
      <c r="Q1880" s="103"/>
      <c r="R1880" s="103"/>
      <c r="S1880" s="103"/>
      <c r="T1880" s="103"/>
    </row>
    <row r="1881" spans="1:20">
      <c r="A1881" s="103"/>
      <c r="B1881" s="103"/>
      <c r="C1881" s="103"/>
      <c r="D1881" s="103"/>
      <c r="E1881" s="103"/>
      <c r="F1881" s="103"/>
      <c r="G1881" s="103"/>
      <c r="H1881" s="103"/>
      <c r="I1881" s="103"/>
      <c r="J1881" s="103"/>
      <c r="K1881" s="103"/>
      <c r="L1881" s="103"/>
      <c r="M1881" s="103"/>
      <c r="N1881" s="103"/>
      <c r="O1881" s="103"/>
      <c r="P1881" s="103"/>
      <c r="Q1881" s="103"/>
      <c r="R1881" s="103"/>
      <c r="S1881" s="103"/>
      <c r="T1881" s="103"/>
    </row>
    <row r="1882" spans="1:20">
      <c r="A1882" s="103"/>
      <c r="B1882" s="103"/>
      <c r="C1882" s="103"/>
      <c r="D1882" s="103"/>
      <c r="E1882" s="103"/>
      <c r="F1882" s="103"/>
      <c r="G1882" s="103"/>
      <c r="H1882" s="103"/>
      <c r="I1882" s="103"/>
      <c r="J1882" s="103"/>
      <c r="K1882" s="103"/>
      <c r="L1882" s="103"/>
      <c r="M1882" s="103"/>
      <c r="N1882" s="103"/>
      <c r="O1882" s="103"/>
      <c r="P1882" s="103"/>
      <c r="Q1882" s="103"/>
      <c r="R1882" s="103"/>
      <c r="S1882" s="103"/>
      <c r="T1882" s="103"/>
    </row>
    <row r="1883" spans="1:20">
      <c r="A1883" s="103"/>
      <c r="B1883" s="103"/>
      <c r="C1883" s="103"/>
      <c r="D1883" s="103"/>
      <c r="E1883" s="103"/>
      <c r="F1883" s="103"/>
      <c r="G1883" s="103"/>
      <c r="H1883" s="103"/>
      <c r="I1883" s="103"/>
      <c r="J1883" s="103"/>
      <c r="K1883" s="103"/>
      <c r="L1883" s="103"/>
      <c r="M1883" s="103"/>
      <c r="N1883" s="103"/>
      <c r="O1883" s="103"/>
      <c r="P1883" s="103"/>
      <c r="Q1883" s="103"/>
      <c r="R1883" s="103"/>
      <c r="S1883" s="103"/>
      <c r="T1883" s="103"/>
    </row>
    <row r="1884" spans="1:20">
      <c r="A1884" s="103"/>
      <c r="B1884" s="103"/>
      <c r="C1884" s="103"/>
      <c r="D1884" s="103"/>
      <c r="E1884" s="103"/>
      <c r="F1884" s="103"/>
      <c r="G1884" s="103"/>
      <c r="H1884" s="103"/>
      <c r="I1884" s="103"/>
      <c r="J1884" s="103"/>
      <c r="K1884" s="103"/>
      <c r="L1884" s="103"/>
      <c r="M1884" s="103"/>
      <c r="N1884" s="103"/>
      <c r="O1884" s="103"/>
      <c r="P1884" s="103"/>
      <c r="Q1884" s="103"/>
      <c r="R1884" s="103"/>
      <c r="S1884" s="103"/>
      <c r="T1884" s="103"/>
    </row>
    <row r="1885" spans="1:20">
      <c r="A1885" s="103"/>
      <c r="B1885" s="103"/>
      <c r="C1885" s="103"/>
      <c r="D1885" s="103"/>
      <c r="E1885" s="103"/>
      <c r="F1885" s="103"/>
      <c r="G1885" s="103"/>
      <c r="H1885" s="103"/>
      <c r="I1885" s="103"/>
      <c r="J1885" s="103"/>
      <c r="K1885" s="103"/>
      <c r="L1885" s="103"/>
      <c r="M1885" s="103"/>
      <c r="N1885" s="103"/>
      <c r="O1885" s="103"/>
      <c r="P1885" s="103"/>
      <c r="Q1885" s="103"/>
      <c r="R1885" s="103"/>
      <c r="S1885" s="103"/>
      <c r="T1885" s="103"/>
    </row>
    <row r="1886" spans="1:20">
      <c r="A1886" s="103"/>
      <c r="B1886" s="103"/>
      <c r="C1886" s="103"/>
      <c r="D1886" s="103"/>
      <c r="E1886" s="103"/>
      <c r="F1886" s="103"/>
      <c r="G1886" s="103"/>
      <c r="H1886" s="103"/>
      <c r="I1886" s="103"/>
      <c r="J1886" s="103"/>
      <c r="K1886" s="103"/>
      <c r="L1886" s="103"/>
      <c r="M1886" s="103"/>
      <c r="N1886" s="103"/>
      <c r="O1886" s="103"/>
      <c r="P1886" s="103"/>
      <c r="Q1886" s="103"/>
      <c r="R1886" s="103"/>
      <c r="S1886" s="103"/>
      <c r="T1886" s="103"/>
    </row>
    <row r="1887" spans="1:20">
      <c r="A1887" s="103"/>
      <c r="B1887" s="103"/>
      <c r="C1887" s="103"/>
      <c r="D1887" s="103"/>
      <c r="E1887" s="103"/>
      <c r="F1887" s="103"/>
      <c r="G1887" s="103"/>
      <c r="H1887" s="103"/>
      <c r="I1887" s="103"/>
      <c r="J1887" s="103"/>
      <c r="K1887" s="103"/>
      <c r="L1887" s="103"/>
      <c r="M1887" s="103"/>
      <c r="N1887" s="103"/>
      <c r="O1887" s="103"/>
      <c r="P1887" s="103"/>
      <c r="Q1887" s="103"/>
      <c r="R1887" s="103"/>
      <c r="S1887" s="103"/>
      <c r="T1887" s="103"/>
    </row>
    <row r="1888" spans="1:20">
      <c r="A1888" s="103"/>
      <c r="B1888" s="103"/>
      <c r="C1888" s="103"/>
      <c r="D1888" s="103"/>
      <c r="E1888" s="103"/>
      <c r="F1888" s="103"/>
      <c r="G1888" s="103"/>
      <c r="H1888" s="103"/>
      <c r="I1888" s="103"/>
      <c r="J1888" s="103"/>
      <c r="K1888" s="103"/>
      <c r="L1888" s="103"/>
      <c r="M1888" s="103"/>
      <c r="N1888" s="103"/>
      <c r="O1888" s="103"/>
      <c r="P1888" s="103"/>
      <c r="Q1888" s="103"/>
      <c r="R1888" s="103"/>
      <c r="S1888" s="103"/>
      <c r="T1888" s="103"/>
    </row>
    <row r="1889" spans="1:20">
      <c r="A1889" s="103"/>
      <c r="B1889" s="103"/>
      <c r="C1889" s="103"/>
      <c r="D1889" s="103"/>
      <c r="E1889" s="103"/>
      <c r="F1889" s="103"/>
      <c r="G1889" s="103"/>
      <c r="H1889" s="103"/>
      <c r="I1889" s="103"/>
      <c r="J1889" s="103"/>
      <c r="K1889" s="103"/>
      <c r="L1889" s="103"/>
      <c r="M1889" s="103"/>
      <c r="N1889" s="103"/>
      <c r="O1889" s="103"/>
      <c r="P1889" s="103"/>
      <c r="Q1889" s="103"/>
      <c r="R1889" s="103"/>
      <c r="S1889" s="103"/>
      <c r="T1889" s="103"/>
    </row>
    <row r="1890" spans="1:20">
      <c r="A1890" s="103"/>
      <c r="B1890" s="103"/>
      <c r="C1890" s="103"/>
      <c r="D1890" s="103"/>
      <c r="E1890" s="103"/>
      <c r="F1890" s="103"/>
      <c r="G1890" s="103"/>
      <c r="H1890" s="103"/>
      <c r="I1890" s="103"/>
      <c r="J1890" s="103"/>
      <c r="K1890" s="103"/>
      <c r="L1890" s="103"/>
      <c r="M1890" s="103"/>
      <c r="N1890" s="103"/>
      <c r="O1890" s="103"/>
      <c r="P1890" s="103"/>
      <c r="Q1890" s="103"/>
      <c r="R1890" s="103"/>
      <c r="S1890" s="103"/>
      <c r="T1890" s="103"/>
    </row>
    <row r="1891" spans="1:20">
      <c r="A1891" s="103"/>
      <c r="B1891" s="103"/>
      <c r="C1891" s="103"/>
      <c r="D1891" s="103"/>
      <c r="E1891" s="103"/>
      <c r="F1891" s="103"/>
      <c r="G1891" s="103"/>
      <c r="H1891" s="103"/>
      <c r="I1891" s="103"/>
      <c r="J1891" s="103"/>
      <c r="K1891" s="103"/>
      <c r="L1891" s="103"/>
      <c r="M1891" s="103"/>
      <c r="N1891" s="103"/>
      <c r="O1891" s="103"/>
      <c r="P1891" s="103"/>
      <c r="Q1891" s="103"/>
      <c r="R1891" s="103"/>
      <c r="S1891" s="103"/>
      <c r="T1891" s="103"/>
    </row>
    <row r="1892" spans="1:20">
      <c r="A1892" s="103"/>
      <c r="B1892" s="103"/>
      <c r="C1892" s="103"/>
      <c r="D1892" s="103"/>
      <c r="E1892" s="103"/>
      <c r="F1892" s="103"/>
      <c r="G1892" s="103"/>
      <c r="H1892" s="103"/>
      <c r="I1892" s="103"/>
      <c r="J1892" s="103"/>
      <c r="K1892" s="103"/>
      <c r="L1892" s="103"/>
      <c r="M1892" s="103"/>
      <c r="N1892" s="103"/>
      <c r="O1892" s="103"/>
      <c r="P1892" s="103"/>
      <c r="Q1892" s="103"/>
      <c r="R1892" s="103"/>
      <c r="S1892" s="103"/>
      <c r="T1892" s="103"/>
    </row>
    <row r="1893" spans="1:20">
      <c r="A1893" s="103"/>
      <c r="B1893" s="103"/>
      <c r="C1893" s="103"/>
      <c r="D1893" s="103"/>
      <c r="E1893" s="103"/>
      <c r="F1893" s="103"/>
      <c r="G1893" s="103"/>
      <c r="H1893" s="103"/>
      <c r="I1893" s="103"/>
      <c r="J1893" s="103"/>
      <c r="K1893" s="103"/>
      <c r="L1893" s="103"/>
      <c r="M1893" s="103"/>
      <c r="N1893" s="103"/>
      <c r="O1893" s="103"/>
      <c r="P1893" s="103"/>
      <c r="Q1893" s="103"/>
      <c r="R1893" s="103"/>
      <c r="S1893" s="103"/>
      <c r="T1893" s="103"/>
    </row>
    <row r="1894" spans="1:20">
      <c r="A1894" s="103"/>
      <c r="B1894" s="103"/>
      <c r="C1894" s="103"/>
      <c r="D1894" s="103"/>
      <c r="E1894" s="103"/>
      <c r="F1894" s="103"/>
      <c r="G1894" s="103"/>
      <c r="H1894" s="103"/>
      <c r="I1894" s="103"/>
      <c r="J1894" s="103"/>
      <c r="K1894" s="103"/>
      <c r="L1894" s="103"/>
      <c r="M1894" s="103"/>
      <c r="N1894" s="103"/>
      <c r="O1894" s="103"/>
      <c r="P1894" s="103"/>
      <c r="Q1894" s="103"/>
      <c r="R1894" s="103"/>
      <c r="S1894" s="103"/>
      <c r="T1894" s="103"/>
    </row>
    <row r="1895" spans="1:20">
      <c r="A1895" s="103"/>
      <c r="B1895" s="103"/>
      <c r="C1895" s="103"/>
      <c r="D1895" s="103"/>
      <c r="E1895" s="103"/>
      <c r="F1895" s="103"/>
      <c r="G1895" s="103"/>
      <c r="H1895" s="103"/>
      <c r="I1895" s="103"/>
      <c r="J1895" s="103"/>
      <c r="K1895" s="103"/>
      <c r="L1895" s="103"/>
      <c r="M1895" s="103"/>
      <c r="N1895" s="103"/>
      <c r="O1895" s="103"/>
      <c r="P1895" s="103"/>
      <c r="Q1895" s="103"/>
      <c r="R1895" s="103"/>
      <c r="S1895" s="103"/>
      <c r="T1895" s="103"/>
    </row>
    <row r="1896" spans="1:20">
      <c r="A1896" s="103"/>
      <c r="B1896" s="103"/>
      <c r="C1896" s="103"/>
      <c r="D1896" s="103"/>
      <c r="E1896" s="103"/>
      <c r="F1896" s="103"/>
      <c r="G1896" s="103"/>
      <c r="H1896" s="103"/>
      <c r="I1896" s="103"/>
      <c r="J1896" s="103"/>
      <c r="K1896" s="103"/>
      <c r="L1896" s="103"/>
      <c r="M1896" s="103"/>
      <c r="N1896" s="103"/>
      <c r="O1896" s="103"/>
      <c r="P1896" s="103"/>
      <c r="Q1896" s="103"/>
      <c r="R1896" s="103"/>
      <c r="S1896" s="103"/>
      <c r="T1896" s="103"/>
    </row>
    <row r="1897" spans="1:20">
      <c r="A1897" s="103"/>
      <c r="B1897" s="103"/>
      <c r="C1897" s="103"/>
      <c r="D1897" s="103"/>
      <c r="E1897" s="103"/>
      <c r="F1897" s="103"/>
      <c r="G1897" s="103"/>
      <c r="H1897" s="103"/>
      <c r="I1897" s="103"/>
      <c r="J1897" s="103"/>
      <c r="K1897" s="103"/>
      <c r="L1897" s="103"/>
      <c r="M1897" s="103"/>
      <c r="N1897" s="103"/>
      <c r="O1897" s="103"/>
      <c r="P1897" s="103"/>
      <c r="Q1897" s="103"/>
      <c r="R1897" s="103"/>
      <c r="S1897" s="103"/>
      <c r="T1897" s="103"/>
    </row>
    <row r="1898" spans="1:20">
      <c r="A1898" s="103"/>
      <c r="B1898" s="103"/>
      <c r="C1898" s="103"/>
      <c r="D1898" s="103"/>
      <c r="E1898" s="103"/>
      <c r="F1898" s="103"/>
      <c r="G1898" s="103"/>
      <c r="H1898" s="103"/>
      <c r="I1898" s="103"/>
      <c r="J1898" s="103"/>
      <c r="K1898" s="103"/>
      <c r="L1898" s="103"/>
      <c r="M1898" s="103"/>
      <c r="N1898" s="103"/>
      <c r="O1898" s="103"/>
      <c r="P1898" s="103"/>
      <c r="Q1898" s="103"/>
      <c r="R1898" s="103"/>
      <c r="S1898" s="103"/>
      <c r="T1898" s="103"/>
    </row>
    <row r="1899" spans="1:20">
      <c r="A1899" s="103"/>
      <c r="B1899" s="103"/>
      <c r="C1899" s="103"/>
      <c r="D1899" s="103"/>
      <c r="E1899" s="103"/>
      <c r="F1899" s="103"/>
      <c r="G1899" s="103"/>
      <c r="H1899" s="103"/>
      <c r="I1899" s="103"/>
      <c r="J1899" s="103"/>
      <c r="K1899" s="103"/>
      <c r="L1899" s="103"/>
      <c r="M1899" s="103"/>
      <c r="N1899" s="103"/>
      <c r="O1899" s="103"/>
      <c r="P1899" s="103"/>
      <c r="Q1899" s="103"/>
      <c r="R1899" s="103"/>
      <c r="S1899" s="103"/>
      <c r="T1899" s="103"/>
    </row>
    <row r="1900" spans="1:20">
      <c r="A1900" s="103"/>
      <c r="B1900" s="103"/>
      <c r="C1900" s="103"/>
      <c r="D1900" s="103"/>
      <c r="E1900" s="103"/>
      <c r="F1900" s="103"/>
      <c r="G1900" s="103"/>
      <c r="H1900" s="103"/>
      <c r="I1900" s="103"/>
      <c r="J1900" s="103"/>
      <c r="K1900" s="103"/>
      <c r="L1900" s="103"/>
      <c r="M1900" s="103"/>
      <c r="N1900" s="103"/>
      <c r="O1900" s="103"/>
      <c r="P1900" s="103"/>
      <c r="Q1900" s="103"/>
      <c r="R1900" s="103"/>
      <c r="S1900" s="103"/>
      <c r="T1900" s="103"/>
    </row>
    <row r="1901" spans="1:20">
      <c r="A1901" s="103"/>
      <c r="B1901" s="103"/>
      <c r="C1901" s="103"/>
      <c r="D1901" s="103"/>
      <c r="E1901" s="103"/>
      <c r="F1901" s="103"/>
      <c r="G1901" s="103"/>
      <c r="H1901" s="103"/>
      <c r="I1901" s="103"/>
      <c r="J1901" s="103"/>
      <c r="K1901" s="103"/>
      <c r="L1901" s="103"/>
      <c r="M1901" s="103"/>
      <c r="N1901" s="103"/>
      <c r="O1901" s="103"/>
      <c r="P1901" s="103"/>
      <c r="Q1901" s="103"/>
      <c r="R1901" s="103"/>
      <c r="S1901" s="103"/>
      <c r="T1901" s="103"/>
    </row>
    <row r="1902" spans="1:20">
      <c r="A1902" s="103"/>
      <c r="B1902" s="103"/>
      <c r="C1902" s="103"/>
      <c r="D1902" s="103"/>
      <c r="E1902" s="103"/>
      <c r="F1902" s="103"/>
      <c r="G1902" s="103"/>
      <c r="H1902" s="103"/>
      <c r="I1902" s="103"/>
      <c r="J1902" s="103"/>
      <c r="K1902" s="103"/>
      <c r="L1902" s="103"/>
      <c r="M1902" s="103"/>
      <c r="N1902" s="103"/>
      <c r="O1902" s="103"/>
      <c r="P1902" s="103"/>
      <c r="Q1902" s="103"/>
      <c r="R1902" s="103"/>
      <c r="S1902" s="103"/>
      <c r="T1902" s="103"/>
    </row>
    <row r="1903" spans="1:20">
      <c r="A1903" s="103"/>
      <c r="B1903" s="103"/>
      <c r="C1903" s="103"/>
      <c r="D1903" s="103"/>
      <c r="E1903" s="103"/>
      <c r="F1903" s="103"/>
      <c r="G1903" s="103"/>
      <c r="H1903" s="103"/>
      <c r="I1903" s="103"/>
      <c r="J1903" s="103"/>
      <c r="K1903" s="103"/>
      <c r="L1903" s="103"/>
      <c r="M1903" s="103"/>
      <c r="N1903" s="103"/>
      <c r="O1903" s="103"/>
      <c r="P1903" s="103"/>
      <c r="Q1903" s="103"/>
      <c r="R1903" s="103"/>
      <c r="S1903" s="103"/>
      <c r="T1903" s="103"/>
    </row>
    <row r="1904" spans="1:20">
      <c r="A1904" s="103"/>
      <c r="B1904" s="103"/>
      <c r="C1904" s="103"/>
      <c r="D1904" s="103"/>
      <c r="E1904" s="103"/>
      <c r="F1904" s="103"/>
      <c r="G1904" s="103"/>
      <c r="H1904" s="103"/>
      <c r="I1904" s="103"/>
      <c r="J1904" s="103"/>
      <c r="K1904" s="103"/>
      <c r="L1904" s="103"/>
      <c r="M1904" s="103"/>
      <c r="N1904" s="103"/>
      <c r="O1904" s="103"/>
      <c r="P1904" s="103"/>
      <c r="Q1904" s="103"/>
      <c r="R1904" s="103"/>
      <c r="S1904" s="103"/>
      <c r="T1904" s="103"/>
    </row>
    <row r="1905" spans="1:20">
      <c r="A1905" s="103"/>
      <c r="B1905" s="103"/>
      <c r="C1905" s="103"/>
      <c r="D1905" s="103"/>
      <c r="E1905" s="103"/>
      <c r="F1905" s="103"/>
      <c r="G1905" s="103"/>
      <c r="H1905" s="103"/>
      <c r="I1905" s="103"/>
      <c r="J1905" s="103"/>
      <c r="K1905" s="103"/>
      <c r="L1905" s="103"/>
      <c r="M1905" s="103"/>
      <c r="N1905" s="103"/>
      <c r="O1905" s="103"/>
      <c r="P1905" s="103"/>
      <c r="Q1905" s="103"/>
      <c r="R1905" s="103"/>
      <c r="S1905" s="103"/>
      <c r="T1905" s="103"/>
    </row>
    <row r="1906" spans="1:20">
      <c r="A1906" s="103"/>
      <c r="B1906" s="103"/>
      <c r="C1906" s="103"/>
      <c r="D1906" s="103"/>
      <c r="E1906" s="103"/>
      <c r="F1906" s="103"/>
      <c r="G1906" s="103"/>
      <c r="H1906" s="103"/>
      <c r="I1906" s="103"/>
      <c r="J1906" s="103"/>
      <c r="K1906" s="103"/>
      <c r="L1906" s="103"/>
      <c r="M1906" s="103"/>
      <c r="N1906" s="103"/>
      <c r="O1906" s="103"/>
      <c r="P1906" s="103"/>
      <c r="Q1906" s="103"/>
      <c r="R1906" s="103"/>
      <c r="S1906" s="103"/>
      <c r="T1906" s="103"/>
    </row>
    <row r="1907" spans="1:20">
      <c r="A1907" s="103"/>
      <c r="B1907" s="103"/>
      <c r="C1907" s="103"/>
      <c r="D1907" s="103"/>
      <c r="E1907" s="103"/>
      <c r="F1907" s="103"/>
      <c r="G1907" s="103"/>
      <c r="H1907" s="103"/>
      <c r="I1907" s="103"/>
      <c r="J1907" s="103"/>
      <c r="K1907" s="103"/>
      <c r="L1907" s="103"/>
      <c r="M1907" s="103"/>
      <c r="N1907" s="103"/>
      <c r="O1907" s="103"/>
      <c r="P1907" s="103"/>
      <c r="Q1907" s="103"/>
      <c r="R1907" s="103"/>
      <c r="S1907" s="103"/>
      <c r="T1907" s="103"/>
    </row>
    <row r="1908" spans="1:20">
      <c r="A1908" s="103"/>
      <c r="B1908" s="103"/>
      <c r="C1908" s="103"/>
      <c r="D1908" s="103"/>
      <c r="E1908" s="103"/>
      <c r="F1908" s="103"/>
      <c r="G1908" s="103"/>
      <c r="H1908" s="103"/>
      <c r="I1908" s="103"/>
      <c r="J1908" s="103"/>
      <c r="K1908" s="103"/>
      <c r="L1908" s="103"/>
      <c r="M1908" s="103"/>
      <c r="N1908" s="103"/>
      <c r="O1908" s="103"/>
      <c r="P1908" s="103"/>
      <c r="Q1908" s="103"/>
      <c r="R1908" s="103"/>
      <c r="S1908" s="103"/>
      <c r="T1908" s="103"/>
    </row>
    <row r="1909" spans="1:20">
      <c r="A1909" s="103"/>
      <c r="B1909" s="103"/>
      <c r="C1909" s="103"/>
      <c r="D1909" s="103"/>
      <c r="E1909" s="103"/>
      <c r="F1909" s="103"/>
      <c r="G1909" s="103"/>
      <c r="H1909" s="103"/>
      <c r="I1909" s="103"/>
      <c r="J1909" s="103"/>
      <c r="K1909" s="103"/>
      <c r="L1909" s="103"/>
      <c r="M1909" s="103"/>
      <c r="N1909" s="103"/>
      <c r="O1909" s="103"/>
      <c r="P1909" s="103"/>
      <c r="Q1909" s="103"/>
      <c r="R1909" s="103"/>
      <c r="S1909" s="103"/>
      <c r="T1909" s="103"/>
    </row>
    <row r="1910" spans="1:20">
      <c r="A1910" s="103"/>
      <c r="B1910" s="103"/>
      <c r="C1910" s="103"/>
      <c r="D1910" s="103"/>
      <c r="E1910" s="103"/>
      <c r="F1910" s="103"/>
      <c r="G1910" s="103"/>
      <c r="H1910" s="103"/>
      <c r="I1910" s="103"/>
      <c r="J1910" s="103"/>
      <c r="K1910" s="103"/>
      <c r="L1910" s="103"/>
      <c r="M1910" s="103"/>
      <c r="N1910" s="103"/>
      <c r="O1910" s="103"/>
      <c r="P1910" s="103"/>
      <c r="Q1910" s="103"/>
      <c r="R1910" s="103"/>
      <c r="S1910" s="103"/>
      <c r="T1910" s="103"/>
    </row>
    <row r="1911" spans="1:20">
      <c r="A1911" s="103"/>
      <c r="B1911" s="103"/>
      <c r="C1911" s="103"/>
      <c r="D1911" s="103"/>
      <c r="E1911" s="103"/>
      <c r="F1911" s="103"/>
      <c r="G1911" s="103"/>
      <c r="H1911" s="103"/>
      <c r="I1911" s="103"/>
      <c r="J1911" s="103"/>
      <c r="K1911" s="103"/>
      <c r="L1911" s="103"/>
      <c r="M1911" s="103"/>
      <c r="N1911" s="103"/>
      <c r="O1911" s="103"/>
      <c r="P1911" s="103"/>
      <c r="Q1911" s="103"/>
      <c r="R1911" s="103"/>
      <c r="S1911" s="103"/>
      <c r="T1911" s="103"/>
    </row>
    <row r="1912" spans="1:20">
      <c r="A1912" s="103"/>
      <c r="B1912" s="103"/>
      <c r="C1912" s="103"/>
      <c r="D1912" s="103"/>
      <c r="E1912" s="103"/>
      <c r="F1912" s="103"/>
      <c r="G1912" s="103"/>
      <c r="H1912" s="103"/>
      <c r="I1912" s="103"/>
      <c r="J1912" s="103"/>
      <c r="K1912" s="103"/>
      <c r="L1912" s="103"/>
      <c r="M1912" s="103"/>
      <c r="N1912" s="103"/>
      <c r="O1912" s="103"/>
      <c r="P1912" s="103"/>
      <c r="Q1912" s="103"/>
      <c r="R1912" s="103"/>
      <c r="S1912" s="103"/>
      <c r="T1912" s="103"/>
    </row>
    <row r="1913" spans="1:20">
      <c r="A1913" s="103"/>
      <c r="B1913" s="103"/>
      <c r="C1913" s="103"/>
      <c r="D1913" s="103"/>
      <c r="E1913" s="103"/>
      <c r="F1913" s="103"/>
      <c r="G1913" s="103"/>
      <c r="H1913" s="103"/>
      <c r="I1913" s="103"/>
      <c r="J1913" s="103"/>
      <c r="K1913" s="103"/>
      <c r="L1913" s="103"/>
      <c r="M1913" s="103"/>
      <c r="N1913" s="103"/>
      <c r="O1913" s="103"/>
      <c r="P1913" s="103"/>
      <c r="Q1913" s="103"/>
      <c r="R1913" s="103"/>
      <c r="S1913" s="103"/>
      <c r="T1913" s="103"/>
    </row>
    <row r="1914" spans="1:20">
      <c r="A1914" s="103"/>
      <c r="B1914" s="103"/>
      <c r="C1914" s="103"/>
      <c r="D1914" s="103"/>
      <c r="E1914" s="103"/>
      <c r="F1914" s="103"/>
      <c r="G1914" s="103"/>
      <c r="H1914" s="103"/>
      <c r="I1914" s="103"/>
      <c r="J1914" s="103"/>
      <c r="K1914" s="103"/>
      <c r="L1914" s="103"/>
      <c r="M1914" s="103"/>
      <c r="N1914" s="103"/>
      <c r="O1914" s="103"/>
      <c r="P1914" s="103"/>
      <c r="Q1914" s="103"/>
      <c r="R1914" s="103"/>
      <c r="S1914" s="103"/>
      <c r="T1914" s="103"/>
    </row>
    <row r="1915" spans="1:20">
      <c r="A1915" s="103"/>
      <c r="B1915" s="103"/>
      <c r="C1915" s="103"/>
      <c r="D1915" s="103"/>
      <c r="E1915" s="103"/>
      <c r="F1915" s="103"/>
      <c r="G1915" s="103"/>
      <c r="H1915" s="103"/>
      <c r="I1915" s="103"/>
      <c r="J1915" s="103"/>
      <c r="K1915" s="103"/>
      <c r="L1915" s="103"/>
      <c r="M1915" s="103"/>
      <c r="N1915" s="103"/>
      <c r="O1915" s="103"/>
      <c r="P1915" s="103"/>
      <c r="Q1915" s="103"/>
      <c r="R1915" s="103"/>
      <c r="S1915" s="103"/>
      <c r="T1915" s="103"/>
    </row>
    <row r="1916" spans="1:20">
      <c r="A1916" s="103"/>
      <c r="B1916" s="103"/>
      <c r="C1916" s="103"/>
      <c r="D1916" s="103"/>
      <c r="E1916" s="103"/>
      <c r="F1916" s="103"/>
      <c r="G1916" s="103"/>
      <c r="H1916" s="103"/>
      <c r="I1916" s="103"/>
      <c r="J1916" s="103"/>
      <c r="K1916" s="103"/>
      <c r="L1916" s="103"/>
      <c r="M1916" s="103"/>
      <c r="N1916" s="103"/>
      <c r="O1916" s="103"/>
      <c r="P1916" s="103"/>
      <c r="Q1916" s="103"/>
      <c r="R1916" s="103"/>
      <c r="S1916" s="103"/>
      <c r="T1916" s="103"/>
    </row>
    <row r="1917" spans="1:20">
      <c r="A1917" s="103"/>
      <c r="B1917" s="103"/>
      <c r="C1917" s="103"/>
      <c r="D1917" s="103"/>
      <c r="E1917" s="103"/>
      <c r="F1917" s="103"/>
      <c r="G1917" s="103"/>
      <c r="H1917" s="103"/>
      <c r="I1917" s="103"/>
      <c r="J1917" s="103"/>
      <c r="K1917" s="103"/>
      <c r="L1917" s="103"/>
      <c r="M1917" s="103"/>
      <c r="N1917" s="103"/>
      <c r="O1917" s="103"/>
      <c r="P1917" s="103"/>
      <c r="Q1917" s="103"/>
      <c r="R1917" s="103"/>
      <c r="S1917" s="103"/>
      <c r="T1917" s="103"/>
    </row>
    <row r="1918" spans="1:20">
      <c r="A1918" s="103"/>
      <c r="B1918" s="103"/>
      <c r="C1918" s="103"/>
      <c r="D1918" s="103"/>
      <c r="E1918" s="103"/>
      <c r="F1918" s="103"/>
      <c r="G1918" s="103"/>
      <c r="H1918" s="103"/>
      <c r="I1918" s="103"/>
      <c r="J1918" s="103"/>
      <c r="K1918" s="103"/>
      <c r="L1918" s="103"/>
      <c r="M1918" s="103"/>
      <c r="N1918" s="103"/>
      <c r="O1918" s="103"/>
      <c r="P1918" s="103"/>
      <c r="Q1918" s="103"/>
      <c r="R1918" s="103"/>
      <c r="S1918" s="103"/>
      <c r="T1918" s="103"/>
    </row>
    <row r="1919" spans="1:20">
      <c r="A1919" s="103"/>
      <c r="B1919" s="103"/>
      <c r="C1919" s="103"/>
      <c r="D1919" s="103"/>
      <c r="E1919" s="103"/>
      <c r="F1919" s="103"/>
      <c r="G1919" s="103"/>
      <c r="H1919" s="103"/>
      <c r="I1919" s="103"/>
      <c r="J1919" s="103"/>
      <c r="K1919" s="103"/>
      <c r="L1919" s="103"/>
      <c r="M1919" s="103"/>
      <c r="N1919" s="103"/>
      <c r="O1919" s="103"/>
      <c r="P1919" s="103"/>
      <c r="Q1919" s="103"/>
      <c r="R1919" s="103"/>
      <c r="S1919" s="103"/>
      <c r="T1919" s="103"/>
    </row>
    <row r="1920" spans="1:20">
      <c r="A1920" s="103"/>
      <c r="B1920" s="103"/>
      <c r="C1920" s="103"/>
      <c r="D1920" s="103"/>
      <c r="E1920" s="103"/>
      <c r="F1920" s="103"/>
      <c r="G1920" s="103"/>
      <c r="H1920" s="103"/>
      <c r="I1920" s="103"/>
      <c r="J1920" s="103"/>
      <c r="K1920" s="103"/>
      <c r="L1920" s="103"/>
      <c r="M1920" s="103"/>
      <c r="N1920" s="103"/>
      <c r="O1920" s="103"/>
      <c r="P1920" s="103"/>
      <c r="Q1920" s="103"/>
      <c r="R1920" s="103"/>
      <c r="S1920" s="103"/>
      <c r="T1920" s="103"/>
    </row>
    <row r="1921" spans="1:20">
      <c r="A1921" s="103"/>
      <c r="B1921" s="103"/>
      <c r="C1921" s="103"/>
      <c r="D1921" s="103"/>
      <c r="E1921" s="103"/>
      <c r="F1921" s="103"/>
      <c r="G1921" s="103"/>
      <c r="H1921" s="103"/>
      <c r="I1921" s="103"/>
      <c r="J1921" s="103"/>
      <c r="K1921" s="103"/>
      <c r="L1921" s="103"/>
      <c r="M1921" s="103"/>
      <c r="N1921" s="103"/>
      <c r="O1921" s="103"/>
      <c r="P1921" s="103"/>
      <c r="Q1921" s="103"/>
      <c r="R1921" s="103"/>
      <c r="S1921" s="103"/>
      <c r="T1921" s="103"/>
    </row>
    <row r="1922" spans="1:20">
      <c r="A1922" s="103"/>
      <c r="B1922" s="103"/>
      <c r="C1922" s="103"/>
      <c r="D1922" s="103"/>
      <c r="E1922" s="103"/>
      <c r="F1922" s="103"/>
      <c r="G1922" s="103"/>
      <c r="H1922" s="103"/>
      <c r="I1922" s="103"/>
      <c r="J1922" s="103"/>
      <c r="K1922" s="103"/>
      <c r="L1922" s="103"/>
      <c r="M1922" s="103"/>
      <c r="N1922" s="103"/>
      <c r="O1922" s="103"/>
      <c r="P1922" s="103"/>
      <c r="Q1922" s="103"/>
      <c r="R1922" s="103"/>
      <c r="S1922" s="103"/>
      <c r="T1922" s="103"/>
    </row>
    <row r="1923" spans="1:20">
      <c r="A1923" s="103"/>
      <c r="B1923" s="103"/>
      <c r="C1923" s="103"/>
      <c r="D1923" s="103"/>
      <c r="E1923" s="103"/>
      <c r="F1923" s="103"/>
      <c r="G1923" s="103"/>
      <c r="H1923" s="103"/>
      <c r="I1923" s="103"/>
      <c r="J1923" s="103"/>
      <c r="K1923" s="103"/>
      <c r="L1923" s="103"/>
      <c r="M1923" s="103"/>
      <c r="N1923" s="103"/>
      <c r="O1923" s="103"/>
      <c r="P1923" s="103"/>
      <c r="Q1923" s="103"/>
      <c r="R1923" s="103"/>
      <c r="S1923" s="103"/>
      <c r="T1923" s="103"/>
    </row>
    <row r="1924" spans="1:20">
      <c r="A1924" s="103"/>
      <c r="B1924" s="103"/>
      <c r="C1924" s="103"/>
      <c r="D1924" s="103"/>
      <c r="E1924" s="103"/>
      <c r="F1924" s="103"/>
      <c r="G1924" s="103"/>
      <c r="H1924" s="103"/>
      <c r="I1924" s="103"/>
      <c r="J1924" s="103"/>
      <c r="K1924" s="103"/>
      <c r="L1924" s="103"/>
      <c r="M1924" s="103"/>
      <c r="N1924" s="103"/>
      <c r="O1924" s="103"/>
      <c r="P1924" s="103"/>
      <c r="Q1924" s="103"/>
      <c r="R1924" s="103"/>
      <c r="S1924" s="103"/>
      <c r="T1924" s="103"/>
    </row>
    <row r="1925" spans="1:20">
      <c r="A1925" s="103"/>
      <c r="B1925" s="103"/>
      <c r="C1925" s="103"/>
      <c r="D1925" s="103"/>
      <c r="E1925" s="103"/>
      <c r="F1925" s="103"/>
      <c r="G1925" s="103"/>
      <c r="H1925" s="103"/>
      <c r="I1925" s="103"/>
      <c r="J1925" s="103"/>
      <c r="K1925" s="103"/>
      <c r="L1925" s="103"/>
      <c r="M1925" s="103"/>
      <c r="N1925" s="103"/>
      <c r="O1925" s="103"/>
      <c r="P1925" s="103"/>
      <c r="Q1925" s="103"/>
      <c r="R1925" s="103"/>
      <c r="S1925" s="103"/>
      <c r="T1925" s="103"/>
    </row>
    <row r="1926" spans="1:20">
      <c r="A1926" s="103"/>
      <c r="B1926" s="103"/>
      <c r="C1926" s="103"/>
      <c r="D1926" s="103"/>
      <c r="E1926" s="103"/>
      <c r="F1926" s="103"/>
      <c r="G1926" s="103"/>
      <c r="H1926" s="103"/>
      <c r="I1926" s="103"/>
      <c r="J1926" s="103"/>
      <c r="K1926" s="103"/>
      <c r="L1926" s="103"/>
      <c r="M1926" s="103"/>
      <c r="N1926" s="103"/>
      <c r="O1926" s="103"/>
      <c r="P1926" s="103"/>
      <c r="Q1926" s="103"/>
      <c r="R1926" s="103"/>
      <c r="S1926" s="103"/>
      <c r="T1926" s="103"/>
    </row>
    <row r="1927" spans="1:20">
      <c r="A1927" s="103"/>
      <c r="B1927" s="103"/>
      <c r="C1927" s="103"/>
      <c r="D1927" s="103"/>
      <c r="E1927" s="103"/>
      <c r="F1927" s="103"/>
      <c r="G1927" s="103"/>
      <c r="H1927" s="103"/>
      <c r="I1927" s="103"/>
      <c r="J1927" s="103"/>
      <c r="K1927" s="103"/>
      <c r="L1927" s="103"/>
      <c r="M1927" s="103"/>
      <c r="N1927" s="103"/>
      <c r="O1927" s="103"/>
      <c r="P1927" s="103"/>
      <c r="Q1927" s="103"/>
      <c r="R1927" s="103"/>
      <c r="S1927" s="103"/>
      <c r="T1927" s="103"/>
    </row>
    <row r="1928" spans="1:20">
      <c r="A1928" s="103"/>
      <c r="B1928" s="103"/>
      <c r="C1928" s="103"/>
      <c r="D1928" s="103"/>
      <c r="E1928" s="103"/>
      <c r="F1928" s="103"/>
      <c r="G1928" s="103"/>
      <c r="H1928" s="103"/>
      <c r="I1928" s="103"/>
      <c r="J1928" s="103"/>
      <c r="K1928" s="103"/>
      <c r="L1928" s="103"/>
      <c r="M1928" s="103"/>
      <c r="N1928" s="103"/>
      <c r="O1928" s="103"/>
      <c r="P1928" s="103"/>
      <c r="Q1928" s="103"/>
      <c r="R1928" s="103"/>
      <c r="S1928" s="103"/>
      <c r="T1928" s="103"/>
    </row>
    <row r="1929" spans="1:20">
      <c r="A1929" s="103"/>
      <c r="B1929" s="103"/>
      <c r="C1929" s="103"/>
      <c r="D1929" s="103"/>
      <c r="E1929" s="103"/>
      <c r="F1929" s="103"/>
      <c r="G1929" s="103"/>
      <c r="H1929" s="103"/>
      <c r="I1929" s="103"/>
      <c r="J1929" s="103"/>
      <c r="K1929" s="103"/>
      <c r="L1929" s="103"/>
      <c r="M1929" s="103"/>
      <c r="N1929" s="103"/>
      <c r="O1929" s="103"/>
      <c r="P1929" s="103"/>
      <c r="Q1929" s="103"/>
      <c r="R1929" s="103"/>
      <c r="S1929" s="103"/>
      <c r="T1929" s="103"/>
    </row>
    <row r="1930" spans="1:20">
      <c r="A1930" s="103"/>
      <c r="B1930" s="103"/>
      <c r="C1930" s="103"/>
      <c r="D1930" s="103"/>
      <c r="E1930" s="103"/>
      <c r="F1930" s="103"/>
      <c r="G1930" s="103"/>
      <c r="H1930" s="103"/>
      <c r="I1930" s="103"/>
      <c r="J1930" s="103"/>
      <c r="K1930" s="103"/>
      <c r="L1930" s="103"/>
      <c r="M1930" s="103"/>
      <c r="N1930" s="103"/>
      <c r="O1930" s="103"/>
      <c r="P1930" s="103"/>
      <c r="Q1930" s="103"/>
      <c r="R1930" s="103"/>
      <c r="S1930" s="103"/>
      <c r="T1930" s="103"/>
    </row>
    <row r="1931" spans="1:20">
      <c r="A1931" s="103"/>
      <c r="B1931" s="103"/>
      <c r="C1931" s="103"/>
      <c r="D1931" s="103"/>
      <c r="E1931" s="103"/>
      <c r="F1931" s="103"/>
      <c r="G1931" s="103"/>
      <c r="H1931" s="103"/>
      <c r="I1931" s="103"/>
      <c r="J1931" s="103"/>
      <c r="K1931" s="103"/>
      <c r="L1931" s="103"/>
      <c r="M1931" s="103"/>
      <c r="N1931" s="103"/>
      <c r="O1931" s="103"/>
      <c r="P1931" s="103"/>
      <c r="Q1931" s="103"/>
      <c r="R1931" s="103"/>
      <c r="S1931" s="103"/>
      <c r="T1931" s="103"/>
    </row>
    <row r="1932" spans="1:20">
      <c r="A1932" s="103"/>
      <c r="B1932" s="103"/>
      <c r="C1932" s="103"/>
      <c r="D1932" s="103"/>
      <c r="E1932" s="103"/>
      <c r="F1932" s="103"/>
      <c r="G1932" s="103"/>
      <c r="H1932" s="103"/>
      <c r="I1932" s="103"/>
      <c r="J1932" s="103"/>
      <c r="K1932" s="103"/>
      <c r="L1932" s="103"/>
      <c r="M1932" s="103"/>
      <c r="N1932" s="103"/>
      <c r="O1932" s="103"/>
      <c r="P1932" s="103"/>
      <c r="Q1932" s="103"/>
      <c r="R1932" s="103"/>
      <c r="S1932" s="103"/>
      <c r="T1932" s="103"/>
    </row>
    <row r="1933" spans="1:20">
      <c r="A1933" s="103"/>
      <c r="B1933" s="103"/>
      <c r="C1933" s="103"/>
      <c r="D1933" s="103"/>
      <c r="E1933" s="103"/>
      <c r="F1933" s="103"/>
      <c r="G1933" s="103"/>
      <c r="H1933" s="103"/>
      <c r="I1933" s="103"/>
      <c r="J1933" s="103"/>
      <c r="K1933" s="103"/>
      <c r="L1933" s="103"/>
      <c r="M1933" s="103"/>
      <c r="N1933" s="103"/>
      <c r="O1933" s="103"/>
      <c r="P1933" s="103"/>
      <c r="Q1933" s="103"/>
      <c r="R1933" s="103"/>
      <c r="S1933" s="103"/>
      <c r="T1933" s="103"/>
    </row>
    <row r="1934" spans="1:20">
      <c r="A1934" s="103"/>
      <c r="B1934" s="103"/>
      <c r="C1934" s="103"/>
      <c r="D1934" s="103"/>
      <c r="E1934" s="103"/>
      <c r="F1934" s="103"/>
      <c r="G1934" s="103"/>
      <c r="H1934" s="103"/>
      <c r="I1934" s="103"/>
      <c r="J1934" s="103"/>
      <c r="K1934" s="103"/>
      <c r="L1934" s="103"/>
      <c r="M1934" s="103"/>
      <c r="N1934" s="103"/>
      <c r="O1934" s="103"/>
      <c r="P1934" s="103"/>
      <c r="Q1934" s="103"/>
      <c r="R1934" s="103"/>
      <c r="S1934" s="103"/>
      <c r="T1934" s="103"/>
    </row>
    <row r="1935" spans="1:20">
      <c r="A1935" s="103"/>
      <c r="B1935" s="103"/>
      <c r="C1935" s="103"/>
      <c r="D1935" s="103"/>
      <c r="E1935" s="103"/>
      <c r="F1935" s="103"/>
      <c r="G1935" s="103"/>
      <c r="H1935" s="103"/>
      <c r="I1935" s="103"/>
      <c r="J1935" s="103"/>
      <c r="K1935" s="103"/>
      <c r="L1935" s="103"/>
      <c r="M1935" s="103"/>
      <c r="N1935" s="103"/>
      <c r="O1935" s="103"/>
      <c r="P1935" s="103"/>
      <c r="Q1935" s="103"/>
      <c r="R1935" s="103"/>
      <c r="S1935" s="103"/>
      <c r="T1935" s="103"/>
    </row>
    <row r="1936" spans="1:20">
      <c r="A1936" s="103"/>
      <c r="B1936" s="103"/>
      <c r="C1936" s="103"/>
      <c r="D1936" s="103"/>
      <c r="E1936" s="103"/>
      <c r="F1936" s="103"/>
      <c r="G1936" s="103"/>
      <c r="H1936" s="103"/>
      <c r="I1936" s="103"/>
      <c r="J1936" s="103"/>
      <c r="K1936" s="103"/>
      <c r="L1936" s="103"/>
      <c r="M1936" s="103"/>
      <c r="N1936" s="103"/>
      <c r="O1936" s="103"/>
      <c r="P1936" s="103"/>
      <c r="Q1936" s="103"/>
      <c r="R1936" s="103"/>
      <c r="S1936" s="103"/>
      <c r="T1936" s="103"/>
    </row>
    <row r="1937" spans="1:20">
      <c r="A1937" s="103"/>
      <c r="B1937" s="103"/>
      <c r="C1937" s="103"/>
      <c r="D1937" s="103"/>
      <c r="E1937" s="103"/>
      <c r="F1937" s="103"/>
      <c r="G1937" s="103"/>
      <c r="H1937" s="103"/>
      <c r="I1937" s="103"/>
      <c r="J1937" s="103"/>
      <c r="K1937" s="103"/>
      <c r="L1937" s="103"/>
      <c r="M1937" s="103"/>
      <c r="N1937" s="103"/>
      <c r="O1937" s="103"/>
      <c r="P1937" s="103"/>
      <c r="Q1937" s="103"/>
      <c r="R1937" s="103"/>
      <c r="S1937" s="103"/>
      <c r="T1937" s="103"/>
    </row>
    <row r="1938" spans="1:20">
      <c r="A1938" s="103"/>
      <c r="B1938" s="103"/>
      <c r="C1938" s="103"/>
      <c r="D1938" s="103"/>
      <c r="E1938" s="103"/>
      <c r="F1938" s="103"/>
      <c r="G1938" s="103"/>
      <c r="H1938" s="103"/>
      <c r="I1938" s="103"/>
      <c r="J1938" s="103"/>
      <c r="K1938" s="103"/>
      <c r="L1938" s="103"/>
      <c r="M1938" s="103"/>
      <c r="N1938" s="103"/>
      <c r="O1938" s="103"/>
      <c r="P1938" s="103"/>
      <c r="Q1938" s="103"/>
      <c r="R1938" s="103"/>
      <c r="S1938" s="103"/>
      <c r="T1938" s="103"/>
    </row>
    <row r="1939" spans="1:20">
      <c r="A1939" s="103"/>
      <c r="B1939" s="103"/>
      <c r="C1939" s="103"/>
      <c r="D1939" s="103"/>
      <c r="E1939" s="103"/>
      <c r="F1939" s="103"/>
      <c r="G1939" s="103"/>
      <c r="H1939" s="103"/>
      <c r="I1939" s="103"/>
      <c r="J1939" s="103"/>
      <c r="K1939" s="103"/>
      <c r="L1939" s="103"/>
      <c r="M1939" s="103"/>
      <c r="N1939" s="103"/>
      <c r="O1939" s="103"/>
      <c r="P1939" s="103"/>
      <c r="Q1939" s="103"/>
      <c r="R1939" s="103"/>
      <c r="S1939" s="103"/>
      <c r="T1939" s="103"/>
    </row>
    <row r="1940" spans="1:20">
      <c r="A1940" s="103"/>
      <c r="B1940" s="103"/>
      <c r="C1940" s="103"/>
      <c r="D1940" s="103"/>
      <c r="E1940" s="103"/>
      <c r="F1940" s="103"/>
      <c r="G1940" s="103"/>
      <c r="H1940" s="103"/>
      <c r="I1940" s="103"/>
      <c r="J1940" s="103"/>
      <c r="K1940" s="103"/>
      <c r="L1940" s="103"/>
      <c r="M1940" s="103"/>
      <c r="N1940" s="103"/>
      <c r="O1940" s="103"/>
      <c r="P1940" s="103"/>
      <c r="Q1940" s="103"/>
      <c r="R1940" s="103"/>
      <c r="S1940" s="103"/>
      <c r="T1940" s="103"/>
    </row>
    <row r="1941" spans="1:20">
      <c r="A1941" s="103"/>
      <c r="B1941" s="103"/>
      <c r="C1941" s="103"/>
      <c r="D1941" s="103"/>
      <c r="E1941" s="103"/>
      <c r="F1941" s="103"/>
      <c r="G1941" s="103"/>
      <c r="H1941" s="103"/>
      <c r="I1941" s="103"/>
      <c r="J1941" s="103"/>
      <c r="K1941" s="103"/>
      <c r="L1941" s="103"/>
      <c r="M1941" s="103"/>
      <c r="N1941" s="103"/>
      <c r="O1941" s="103"/>
      <c r="P1941" s="103"/>
      <c r="Q1941" s="103"/>
      <c r="R1941" s="103"/>
      <c r="S1941" s="103"/>
      <c r="T1941" s="103"/>
    </row>
    <row r="1942" spans="1:20">
      <c r="A1942" s="103"/>
      <c r="B1942" s="103"/>
      <c r="C1942" s="103"/>
      <c r="D1942" s="103"/>
      <c r="E1942" s="103"/>
      <c r="F1942" s="103"/>
      <c r="G1942" s="103"/>
      <c r="H1942" s="103"/>
      <c r="I1942" s="103"/>
      <c r="J1942" s="103"/>
      <c r="K1942" s="103"/>
      <c r="L1942" s="103"/>
      <c r="M1942" s="103"/>
      <c r="N1942" s="103"/>
      <c r="O1942" s="103"/>
      <c r="P1942" s="103"/>
      <c r="Q1942" s="103"/>
      <c r="R1942" s="103"/>
      <c r="S1942" s="103"/>
      <c r="T1942" s="103"/>
    </row>
    <row r="1943" spans="1:20">
      <c r="A1943" s="103"/>
      <c r="B1943" s="103"/>
      <c r="C1943" s="103"/>
      <c r="D1943" s="103"/>
      <c r="E1943" s="103"/>
      <c r="F1943" s="103"/>
      <c r="G1943" s="103"/>
      <c r="H1943" s="103"/>
      <c r="I1943" s="103"/>
      <c r="J1943" s="103"/>
      <c r="K1943" s="103"/>
      <c r="L1943" s="103"/>
      <c r="M1943" s="103"/>
      <c r="N1943" s="103"/>
      <c r="O1943" s="103"/>
      <c r="P1943" s="103"/>
      <c r="Q1943" s="103"/>
      <c r="R1943" s="103"/>
      <c r="S1943" s="103"/>
      <c r="T1943" s="103"/>
    </row>
    <row r="1944" spans="1:20">
      <c r="A1944" s="103"/>
      <c r="B1944" s="103"/>
      <c r="C1944" s="103"/>
      <c r="D1944" s="103"/>
      <c r="E1944" s="103"/>
      <c r="F1944" s="103"/>
      <c r="G1944" s="103"/>
      <c r="H1944" s="103"/>
      <c r="I1944" s="103"/>
      <c r="J1944" s="103"/>
      <c r="K1944" s="103"/>
      <c r="L1944" s="103"/>
      <c r="M1944" s="103"/>
      <c r="N1944" s="103"/>
      <c r="O1944" s="103"/>
      <c r="P1944" s="103"/>
      <c r="Q1944" s="103"/>
      <c r="R1944" s="103"/>
      <c r="S1944" s="103"/>
      <c r="T1944" s="103"/>
    </row>
    <row r="1945" spans="1:20">
      <c r="A1945" s="103"/>
      <c r="B1945" s="103"/>
      <c r="C1945" s="103"/>
      <c r="D1945" s="103"/>
      <c r="E1945" s="103"/>
      <c r="F1945" s="103"/>
      <c r="G1945" s="103"/>
      <c r="H1945" s="103"/>
      <c r="I1945" s="103"/>
      <c r="J1945" s="103"/>
      <c r="K1945" s="103"/>
      <c r="L1945" s="103"/>
      <c r="M1945" s="103"/>
      <c r="N1945" s="103"/>
      <c r="O1945" s="103"/>
      <c r="P1945" s="103"/>
      <c r="Q1945" s="103"/>
      <c r="R1945" s="103"/>
      <c r="S1945" s="103"/>
      <c r="T1945" s="103"/>
    </row>
    <row r="1946" spans="1:20">
      <c r="A1946" s="103"/>
      <c r="B1946" s="103"/>
      <c r="C1946" s="103"/>
      <c r="D1946" s="103"/>
      <c r="E1946" s="103"/>
      <c r="F1946" s="103"/>
      <c r="G1946" s="103"/>
      <c r="H1946" s="103"/>
      <c r="I1946" s="103"/>
      <c r="J1946" s="103"/>
      <c r="K1946" s="103"/>
      <c r="L1946" s="103"/>
      <c r="M1946" s="103"/>
      <c r="N1946" s="103"/>
      <c r="O1946" s="103"/>
      <c r="P1946" s="103"/>
      <c r="Q1946" s="103"/>
      <c r="R1946" s="103"/>
      <c r="S1946" s="103"/>
      <c r="T1946" s="103"/>
    </row>
    <row r="1947" spans="1:20">
      <c r="A1947" s="103"/>
      <c r="B1947" s="103"/>
      <c r="C1947" s="103"/>
      <c r="D1947" s="103"/>
      <c r="E1947" s="103"/>
      <c r="F1947" s="103"/>
      <c r="G1947" s="103"/>
      <c r="H1947" s="103"/>
      <c r="I1947" s="103"/>
      <c r="J1947" s="103"/>
      <c r="K1947" s="103"/>
      <c r="L1947" s="103"/>
      <c r="M1947" s="103"/>
      <c r="N1947" s="103"/>
      <c r="O1947" s="103"/>
      <c r="P1947" s="103"/>
      <c r="Q1947" s="103"/>
      <c r="R1947" s="103"/>
      <c r="S1947" s="103"/>
      <c r="T1947" s="103"/>
    </row>
    <row r="1948" spans="1:20">
      <c r="A1948" s="103"/>
      <c r="B1948" s="103"/>
      <c r="C1948" s="103"/>
      <c r="D1948" s="103"/>
      <c r="E1948" s="103"/>
      <c r="F1948" s="103"/>
      <c r="G1948" s="103"/>
      <c r="H1948" s="103"/>
      <c r="I1948" s="103"/>
      <c r="J1948" s="103"/>
      <c r="K1948" s="103"/>
      <c r="L1948" s="103"/>
      <c r="M1948" s="103"/>
      <c r="N1948" s="103"/>
      <c r="O1948" s="103"/>
      <c r="P1948" s="103"/>
      <c r="Q1948" s="103"/>
      <c r="R1948" s="103"/>
      <c r="S1948" s="103"/>
      <c r="T1948" s="103"/>
    </row>
    <row r="1949" spans="1:20">
      <c r="A1949" s="103"/>
      <c r="B1949" s="103"/>
      <c r="C1949" s="103"/>
      <c r="D1949" s="103"/>
      <c r="E1949" s="103"/>
      <c r="F1949" s="103"/>
      <c r="G1949" s="103"/>
      <c r="H1949" s="103"/>
      <c r="I1949" s="103"/>
      <c r="J1949" s="103"/>
      <c r="K1949" s="103"/>
      <c r="L1949" s="103"/>
      <c r="M1949" s="103"/>
      <c r="N1949" s="103"/>
      <c r="O1949" s="103"/>
      <c r="P1949" s="103"/>
      <c r="Q1949" s="103"/>
      <c r="R1949" s="103"/>
      <c r="S1949" s="103"/>
      <c r="T1949" s="103"/>
    </row>
    <row r="1950" spans="1:20">
      <c r="A1950" s="103"/>
      <c r="B1950" s="103"/>
      <c r="C1950" s="103"/>
      <c r="D1950" s="103"/>
      <c r="E1950" s="103"/>
      <c r="F1950" s="103"/>
      <c r="G1950" s="103"/>
      <c r="H1950" s="103"/>
      <c r="I1950" s="103"/>
      <c r="J1950" s="103"/>
      <c r="K1950" s="103"/>
      <c r="L1950" s="103"/>
      <c r="M1950" s="103"/>
      <c r="N1950" s="103"/>
      <c r="O1950" s="103"/>
      <c r="P1950" s="103"/>
      <c r="Q1950" s="103"/>
      <c r="R1950" s="103"/>
      <c r="S1950" s="103"/>
      <c r="T1950" s="103"/>
    </row>
    <row r="1951" spans="1:20">
      <c r="A1951" s="103"/>
      <c r="B1951" s="103"/>
      <c r="C1951" s="103"/>
      <c r="D1951" s="103"/>
      <c r="E1951" s="103"/>
      <c r="F1951" s="103"/>
      <c r="G1951" s="103"/>
      <c r="H1951" s="103"/>
      <c r="I1951" s="103"/>
      <c r="J1951" s="103"/>
      <c r="K1951" s="103"/>
      <c r="L1951" s="103"/>
      <c r="M1951" s="103"/>
      <c r="N1951" s="103"/>
      <c r="O1951" s="103"/>
      <c r="P1951" s="103"/>
      <c r="Q1951" s="103"/>
      <c r="R1951" s="103"/>
      <c r="S1951" s="103"/>
      <c r="T1951" s="103"/>
    </row>
    <row r="1952" spans="1:20">
      <c r="A1952" s="103"/>
      <c r="B1952" s="103"/>
      <c r="C1952" s="103"/>
      <c r="D1952" s="103"/>
      <c r="E1952" s="103"/>
      <c r="F1952" s="103"/>
      <c r="G1952" s="103"/>
      <c r="H1952" s="103"/>
      <c r="I1952" s="103"/>
      <c r="J1952" s="103"/>
      <c r="K1952" s="103"/>
      <c r="L1952" s="103"/>
      <c r="M1952" s="103"/>
      <c r="N1952" s="103"/>
      <c r="O1952" s="103"/>
      <c r="P1952" s="103"/>
      <c r="Q1952" s="103"/>
      <c r="R1952" s="103"/>
      <c r="S1952" s="103"/>
      <c r="T1952" s="103"/>
    </row>
    <row r="1953" spans="1:20">
      <c r="A1953" s="103"/>
      <c r="B1953" s="103"/>
      <c r="C1953" s="103"/>
      <c r="D1953" s="103"/>
      <c r="E1953" s="103"/>
      <c r="F1953" s="103"/>
      <c r="G1953" s="103"/>
      <c r="H1953" s="103"/>
      <c r="I1953" s="103"/>
      <c r="J1953" s="103"/>
      <c r="K1953" s="103"/>
      <c r="L1953" s="103"/>
      <c r="M1953" s="103"/>
      <c r="N1953" s="103"/>
      <c r="O1953" s="103"/>
      <c r="P1953" s="103"/>
      <c r="Q1953" s="103"/>
      <c r="R1953" s="103"/>
      <c r="S1953" s="103"/>
      <c r="T1953" s="103"/>
    </row>
    <row r="1954" spans="1:20">
      <c r="A1954" s="103"/>
      <c r="B1954" s="103"/>
      <c r="C1954" s="103"/>
      <c r="D1954" s="103"/>
      <c r="E1954" s="103"/>
      <c r="F1954" s="103"/>
      <c r="G1954" s="103"/>
      <c r="H1954" s="103"/>
      <c r="I1954" s="103"/>
      <c r="J1954" s="103"/>
      <c r="K1954" s="103"/>
      <c r="L1954" s="103"/>
      <c r="M1954" s="103"/>
      <c r="N1954" s="103"/>
      <c r="O1954" s="103"/>
      <c r="P1954" s="103"/>
      <c r="Q1954" s="103"/>
      <c r="R1954" s="103"/>
      <c r="S1954" s="103"/>
      <c r="T1954" s="103"/>
    </row>
    <row r="1955" spans="1:20">
      <c r="A1955" s="103"/>
      <c r="B1955" s="103"/>
      <c r="C1955" s="103"/>
      <c r="D1955" s="103"/>
      <c r="E1955" s="103"/>
      <c r="F1955" s="103"/>
      <c r="G1955" s="103"/>
      <c r="H1955" s="103"/>
      <c r="I1955" s="103"/>
      <c r="J1955" s="103"/>
      <c r="K1955" s="103"/>
      <c r="L1955" s="103"/>
      <c r="M1955" s="103"/>
      <c r="N1955" s="103"/>
      <c r="O1955" s="103"/>
      <c r="P1955" s="103"/>
      <c r="Q1955" s="103"/>
      <c r="R1955" s="103"/>
      <c r="S1955" s="103"/>
      <c r="T1955" s="103"/>
    </row>
    <row r="1956" spans="1:20">
      <c r="A1956" s="103"/>
      <c r="B1956" s="103"/>
      <c r="C1956" s="103"/>
      <c r="D1956" s="103"/>
      <c r="E1956" s="103"/>
      <c r="F1956" s="103"/>
      <c r="G1956" s="103"/>
      <c r="H1956" s="103"/>
      <c r="I1956" s="103"/>
      <c r="J1956" s="103"/>
      <c r="K1956" s="103"/>
      <c r="L1956" s="103"/>
      <c r="M1956" s="103"/>
      <c r="N1956" s="103"/>
      <c r="O1956" s="103"/>
      <c r="P1956" s="103"/>
      <c r="Q1956" s="103"/>
      <c r="R1956" s="103"/>
      <c r="S1956" s="103"/>
      <c r="T1956" s="103"/>
    </row>
    <row r="1957" spans="1:20">
      <c r="A1957" s="103"/>
      <c r="B1957" s="103"/>
      <c r="C1957" s="103"/>
      <c r="D1957" s="103"/>
      <c r="E1957" s="103"/>
      <c r="F1957" s="103"/>
      <c r="G1957" s="103"/>
      <c r="H1957" s="103"/>
      <c r="I1957" s="103"/>
      <c r="J1957" s="103"/>
      <c r="K1957" s="103"/>
      <c r="L1957" s="103"/>
      <c r="M1957" s="103"/>
      <c r="N1957" s="103"/>
      <c r="O1957" s="103"/>
      <c r="P1957" s="103"/>
      <c r="Q1957" s="103"/>
      <c r="R1957" s="103"/>
      <c r="S1957" s="103"/>
      <c r="T1957" s="103"/>
    </row>
    <row r="1958" spans="1:20">
      <c r="A1958" s="103"/>
      <c r="B1958" s="103"/>
      <c r="C1958" s="103"/>
      <c r="D1958" s="103"/>
      <c r="E1958" s="103"/>
      <c r="F1958" s="103"/>
      <c r="G1958" s="103"/>
      <c r="H1958" s="103"/>
      <c r="I1958" s="103"/>
      <c r="J1958" s="103"/>
      <c r="K1958" s="103"/>
      <c r="L1958" s="103"/>
      <c r="M1958" s="103"/>
      <c r="N1958" s="103"/>
      <c r="O1958" s="103"/>
      <c r="P1958" s="103"/>
      <c r="Q1958" s="103"/>
      <c r="R1958" s="103"/>
      <c r="S1958" s="103"/>
      <c r="T1958" s="103"/>
    </row>
    <row r="1959" spans="1:20">
      <c r="A1959" s="103"/>
      <c r="B1959" s="103"/>
      <c r="C1959" s="103"/>
      <c r="D1959" s="103"/>
      <c r="E1959" s="103"/>
      <c r="F1959" s="103"/>
      <c r="G1959" s="103"/>
      <c r="H1959" s="103"/>
      <c r="I1959" s="103"/>
      <c r="J1959" s="103"/>
      <c r="K1959" s="103"/>
      <c r="L1959" s="103"/>
      <c r="M1959" s="103"/>
      <c r="N1959" s="103"/>
      <c r="O1959" s="103"/>
      <c r="P1959" s="103"/>
      <c r="Q1959" s="103"/>
      <c r="R1959" s="103"/>
      <c r="S1959" s="103"/>
      <c r="T1959" s="103"/>
    </row>
    <row r="1960" spans="1:20">
      <c r="A1960" s="103"/>
      <c r="B1960" s="103"/>
      <c r="C1960" s="103"/>
      <c r="D1960" s="103"/>
      <c r="E1960" s="103"/>
      <c r="F1960" s="103"/>
      <c r="G1960" s="103"/>
      <c r="H1960" s="103"/>
      <c r="I1960" s="103"/>
      <c r="J1960" s="103"/>
      <c r="K1960" s="103"/>
      <c r="L1960" s="103"/>
      <c r="M1960" s="103"/>
      <c r="N1960" s="103"/>
      <c r="O1960" s="103"/>
      <c r="P1960" s="103"/>
      <c r="Q1960" s="103"/>
      <c r="R1960" s="103"/>
      <c r="S1960" s="103"/>
      <c r="T1960" s="103"/>
    </row>
    <row r="1961" spans="1:20">
      <c r="A1961" s="103"/>
      <c r="B1961" s="103"/>
      <c r="C1961" s="103"/>
      <c r="D1961" s="103"/>
      <c r="E1961" s="103"/>
      <c r="F1961" s="103"/>
      <c r="G1961" s="103"/>
      <c r="H1961" s="103"/>
      <c r="I1961" s="103"/>
      <c r="J1961" s="103"/>
      <c r="K1961" s="103"/>
      <c r="L1961" s="103"/>
      <c r="M1961" s="103"/>
      <c r="N1961" s="103"/>
      <c r="O1961" s="103"/>
      <c r="P1961" s="103"/>
      <c r="Q1961" s="103"/>
      <c r="R1961" s="103"/>
      <c r="S1961" s="103"/>
      <c r="T1961" s="103"/>
    </row>
    <row r="1962" spans="1:20">
      <c r="A1962" s="103"/>
      <c r="B1962" s="103"/>
      <c r="C1962" s="103"/>
      <c r="D1962" s="103"/>
      <c r="E1962" s="103"/>
      <c r="F1962" s="103"/>
      <c r="G1962" s="103"/>
      <c r="H1962" s="103"/>
      <c r="I1962" s="103"/>
      <c r="J1962" s="103"/>
      <c r="K1962" s="103"/>
      <c r="L1962" s="103"/>
      <c r="M1962" s="103"/>
      <c r="N1962" s="103"/>
      <c r="O1962" s="103"/>
      <c r="P1962" s="103"/>
      <c r="Q1962" s="103"/>
      <c r="R1962" s="103"/>
      <c r="S1962" s="103"/>
      <c r="T1962" s="103"/>
    </row>
    <row r="1963" spans="1:20">
      <c r="A1963" s="103"/>
      <c r="B1963" s="103"/>
      <c r="C1963" s="103"/>
      <c r="D1963" s="103"/>
      <c r="E1963" s="103"/>
      <c r="F1963" s="103"/>
      <c r="G1963" s="103"/>
      <c r="H1963" s="103"/>
      <c r="I1963" s="103"/>
      <c r="J1963" s="103"/>
      <c r="K1963" s="103"/>
      <c r="L1963" s="103"/>
      <c r="M1963" s="103"/>
      <c r="N1963" s="103"/>
      <c r="O1963" s="103"/>
      <c r="P1963" s="103"/>
      <c r="Q1963" s="103"/>
      <c r="R1963" s="103"/>
      <c r="S1963" s="103"/>
      <c r="T1963" s="103"/>
    </row>
    <row r="1964" spans="1:20">
      <c r="A1964" s="103"/>
      <c r="B1964" s="103"/>
      <c r="C1964" s="103"/>
      <c r="D1964" s="103"/>
      <c r="E1964" s="103"/>
      <c r="F1964" s="103"/>
      <c r="G1964" s="103"/>
      <c r="H1964" s="103"/>
      <c r="I1964" s="103"/>
      <c r="J1964" s="103"/>
      <c r="K1964" s="103"/>
      <c r="L1964" s="103"/>
      <c r="M1964" s="103"/>
      <c r="N1964" s="103"/>
      <c r="O1964" s="103"/>
      <c r="P1964" s="103"/>
      <c r="Q1964" s="103"/>
      <c r="R1964" s="103"/>
      <c r="S1964" s="103"/>
      <c r="T1964" s="103"/>
    </row>
    <row r="1965" spans="1:20">
      <c r="A1965" s="103"/>
      <c r="B1965" s="103"/>
      <c r="C1965" s="103"/>
      <c r="D1965" s="103"/>
      <c r="E1965" s="103"/>
      <c r="F1965" s="103"/>
      <c r="G1965" s="103"/>
      <c r="H1965" s="103"/>
      <c r="I1965" s="103"/>
      <c r="J1965" s="103"/>
      <c r="K1965" s="103"/>
      <c r="L1965" s="103"/>
      <c r="M1965" s="103"/>
      <c r="N1965" s="103"/>
      <c r="O1965" s="103"/>
      <c r="P1965" s="103"/>
      <c r="Q1965" s="103"/>
      <c r="R1965" s="103"/>
      <c r="S1965" s="103"/>
      <c r="T1965" s="103"/>
    </row>
    <row r="1966" spans="1:20">
      <c r="A1966" s="103"/>
      <c r="B1966" s="103"/>
      <c r="C1966" s="103"/>
      <c r="D1966" s="103"/>
      <c r="E1966" s="103"/>
      <c r="F1966" s="103"/>
      <c r="G1966" s="103"/>
      <c r="H1966" s="103"/>
      <c r="I1966" s="103"/>
      <c r="J1966" s="103"/>
      <c r="K1966" s="103"/>
      <c r="L1966" s="103"/>
      <c r="M1966" s="103"/>
      <c r="N1966" s="103"/>
      <c r="O1966" s="103"/>
      <c r="P1966" s="103"/>
      <c r="Q1966" s="103"/>
      <c r="R1966" s="103"/>
      <c r="S1966" s="103"/>
      <c r="T1966" s="103"/>
    </row>
    <row r="1967" spans="1:20">
      <c r="A1967" s="103"/>
      <c r="B1967" s="103"/>
      <c r="C1967" s="103"/>
      <c r="D1967" s="103"/>
      <c r="E1967" s="103"/>
      <c r="F1967" s="103"/>
      <c r="G1967" s="103"/>
      <c r="H1967" s="103"/>
      <c r="I1967" s="103"/>
      <c r="J1967" s="103"/>
      <c r="K1967" s="103"/>
      <c r="L1967" s="103"/>
      <c r="M1967" s="103"/>
      <c r="N1967" s="103"/>
      <c r="O1967" s="103"/>
      <c r="P1967" s="103"/>
      <c r="Q1967" s="103"/>
      <c r="R1967" s="103"/>
      <c r="S1967" s="103"/>
      <c r="T1967" s="103"/>
    </row>
    <row r="1968" spans="1:20">
      <c r="A1968" s="103"/>
      <c r="B1968" s="103"/>
      <c r="C1968" s="103"/>
      <c r="D1968" s="103"/>
      <c r="E1968" s="103"/>
      <c r="F1968" s="103"/>
      <c r="G1968" s="103"/>
      <c r="H1968" s="103"/>
      <c r="I1968" s="103"/>
      <c r="J1968" s="103"/>
      <c r="K1968" s="103"/>
      <c r="L1968" s="103"/>
      <c r="M1968" s="103"/>
      <c r="N1968" s="103"/>
      <c r="O1968" s="103"/>
      <c r="P1968" s="103"/>
      <c r="Q1968" s="103"/>
      <c r="R1968" s="103"/>
      <c r="S1968" s="103"/>
      <c r="T1968" s="103"/>
    </row>
    <row r="1969" spans="1:20">
      <c r="A1969" s="103"/>
      <c r="B1969" s="103"/>
      <c r="C1969" s="103"/>
      <c r="D1969" s="103"/>
      <c r="E1969" s="103"/>
      <c r="F1969" s="103"/>
      <c r="G1969" s="103"/>
      <c r="H1969" s="103"/>
      <c r="I1969" s="103"/>
      <c r="J1969" s="103"/>
      <c r="K1969" s="103"/>
      <c r="L1969" s="103"/>
      <c r="M1969" s="103"/>
      <c r="N1969" s="103"/>
      <c r="O1969" s="103"/>
      <c r="P1969" s="103"/>
      <c r="Q1969" s="103"/>
      <c r="R1969" s="103"/>
      <c r="S1969" s="103"/>
      <c r="T1969" s="103"/>
    </row>
    <row r="1970" spans="1:20">
      <c r="A1970" s="103"/>
      <c r="B1970" s="103"/>
      <c r="C1970" s="103"/>
      <c r="D1970" s="103"/>
      <c r="E1970" s="103"/>
      <c r="F1970" s="103"/>
      <c r="G1970" s="103"/>
      <c r="H1970" s="103"/>
      <c r="I1970" s="103"/>
      <c r="J1970" s="103"/>
      <c r="K1970" s="103"/>
      <c r="L1970" s="103"/>
      <c r="M1970" s="103"/>
      <c r="N1970" s="103"/>
      <c r="O1970" s="103"/>
      <c r="P1970" s="103"/>
      <c r="Q1970" s="103"/>
      <c r="R1970" s="103"/>
      <c r="S1970" s="103"/>
      <c r="T1970" s="103"/>
    </row>
    <row r="1971" spans="1:20">
      <c r="A1971" s="103"/>
      <c r="B1971" s="103"/>
      <c r="C1971" s="103"/>
      <c r="D1971" s="103"/>
      <c r="E1971" s="103"/>
      <c r="F1971" s="103"/>
      <c r="G1971" s="103"/>
      <c r="H1971" s="103"/>
      <c r="I1971" s="103"/>
      <c r="J1971" s="103"/>
      <c r="K1971" s="103"/>
      <c r="L1971" s="103"/>
      <c r="M1971" s="103"/>
      <c r="N1971" s="103"/>
      <c r="O1971" s="103"/>
      <c r="P1971" s="103"/>
      <c r="Q1971" s="103"/>
      <c r="R1971" s="103"/>
      <c r="S1971" s="103"/>
      <c r="T1971" s="103"/>
    </row>
    <row r="1972" spans="1:20">
      <c r="A1972" s="103"/>
      <c r="B1972" s="103"/>
      <c r="C1972" s="103"/>
      <c r="D1972" s="103"/>
      <c r="E1972" s="103"/>
      <c r="F1972" s="103"/>
      <c r="G1972" s="103"/>
      <c r="H1972" s="103"/>
      <c r="I1972" s="103"/>
      <c r="J1972" s="103"/>
      <c r="K1972" s="103"/>
      <c r="L1972" s="103"/>
      <c r="M1972" s="103"/>
      <c r="N1972" s="103"/>
      <c r="O1972" s="103"/>
      <c r="P1972" s="103"/>
      <c r="Q1972" s="103"/>
      <c r="R1972" s="103"/>
      <c r="S1972" s="103"/>
      <c r="T1972" s="103"/>
    </row>
    <row r="1973" spans="1:20">
      <c r="A1973" s="103"/>
      <c r="B1973" s="103"/>
      <c r="C1973" s="103"/>
      <c r="D1973" s="103"/>
      <c r="E1973" s="103"/>
      <c r="F1973" s="103"/>
      <c r="G1973" s="103"/>
      <c r="H1973" s="103"/>
      <c r="I1973" s="103"/>
      <c r="J1973" s="103"/>
      <c r="K1973" s="103"/>
      <c r="L1973" s="103"/>
      <c r="M1973" s="103"/>
      <c r="N1973" s="103"/>
      <c r="O1973" s="103"/>
      <c r="P1973" s="103"/>
      <c r="Q1973" s="103"/>
      <c r="R1973" s="103"/>
      <c r="S1973" s="103"/>
      <c r="T1973" s="103"/>
    </row>
    <row r="1974" spans="1:20">
      <c r="A1974" s="103"/>
      <c r="B1974" s="103"/>
      <c r="C1974" s="103"/>
      <c r="D1974" s="103"/>
      <c r="E1974" s="103"/>
      <c r="F1974" s="103"/>
      <c r="G1974" s="103"/>
      <c r="H1974" s="103"/>
      <c r="I1974" s="103"/>
      <c r="J1974" s="103"/>
      <c r="K1974" s="103"/>
      <c r="L1974" s="103"/>
      <c r="M1974" s="103"/>
      <c r="N1974" s="103"/>
      <c r="O1974" s="103"/>
      <c r="P1974" s="103"/>
      <c r="Q1974" s="103"/>
      <c r="R1974" s="103"/>
      <c r="S1974" s="103"/>
      <c r="T1974" s="103"/>
    </row>
    <row r="1975" spans="1:20">
      <c r="A1975" s="103"/>
      <c r="B1975" s="103"/>
      <c r="C1975" s="103"/>
      <c r="D1975" s="103"/>
      <c r="E1975" s="103"/>
      <c r="F1975" s="103"/>
      <c r="G1975" s="103"/>
      <c r="H1975" s="103"/>
      <c r="I1975" s="103"/>
      <c r="J1975" s="103"/>
      <c r="K1975" s="103"/>
      <c r="L1975" s="103"/>
      <c r="M1975" s="103"/>
      <c r="N1975" s="103"/>
      <c r="O1975" s="103"/>
      <c r="P1975" s="103"/>
      <c r="Q1975" s="103"/>
      <c r="R1975" s="103"/>
      <c r="S1975" s="103"/>
      <c r="T1975" s="103"/>
    </row>
    <row r="1976" spans="1:20">
      <c r="A1976" s="103"/>
      <c r="B1976" s="103"/>
      <c r="C1976" s="103"/>
      <c r="D1976" s="103"/>
      <c r="E1976" s="103"/>
      <c r="F1976" s="103"/>
      <c r="G1976" s="103"/>
      <c r="H1976" s="103"/>
      <c r="I1976" s="103"/>
      <c r="J1976" s="103"/>
      <c r="K1976" s="103"/>
      <c r="L1976" s="103"/>
      <c r="M1976" s="103"/>
      <c r="N1976" s="103"/>
      <c r="O1976" s="103"/>
      <c r="P1976" s="103"/>
      <c r="Q1976" s="103"/>
      <c r="R1976" s="103"/>
      <c r="S1976" s="103"/>
      <c r="T1976" s="103"/>
    </row>
    <row r="1977" spans="1:20">
      <c r="A1977" s="103"/>
      <c r="B1977" s="103"/>
      <c r="C1977" s="103"/>
      <c r="D1977" s="103"/>
      <c r="E1977" s="103"/>
      <c r="F1977" s="103"/>
      <c r="G1977" s="103"/>
      <c r="H1977" s="103"/>
      <c r="I1977" s="103"/>
      <c r="J1977" s="103"/>
      <c r="K1977" s="103"/>
      <c r="L1977" s="103"/>
      <c r="M1977" s="103"/>
      <c r="N1977" s="103"/>
      <c r="O1977" s="103"/>
      <c r="P1977" s="103"/>
      <c r="Q1977" s="103"/>
      <c r="R1977" s="103"/>
      <c r="S1977" s="103"/>
      <c r="T1977" s="103"/>
    </row>
    <row r="1978" spans="1:20">
      <c r="A1978" s="103"/>
      <c r="B1978" s="103"/>
      <c r="C1978" s="103"/>
      <c r="D1978" s="103"/>
      <c r="E1978" s="103"/>
      <c r="F1978" s="103"/>
      <c r="G1978" s="103"/>
      <c r="H1978" s="103"/>
      <c r="I1978" s="103"/>
      <c r="J1978" s="103"/>
      <c r="K1978" s="103"/>
      <c r="L1978" s="103"/>
      <c r="M1978" s="103"/>
      <c r="N1978" s="103"/>
      <c r="O1978" s="103"/>
      <c r="P1978" s="103"/>
      <c r="Q1978" s="103"/>
      <c r="R1978" s="103"/>
      <c r="S1978" s="103"/>
      <c r="T1978" s="103"/>
    </row>
    <row r="1979" spans="1:20">
      <c r="A1979" s="103"/>
      <c r="B1979" s="103"/>
      <c r="C1979" s="103"/>
      <c r="D1979" s="103"/>
      <c r="E1979" s="103"/>
      <c r="F1979" s="103"/>
      <c r="G1979" s="103"/>
      <c r="H1979" s="103"/>
      <c r="I1979" s="103"/>
      <c r="J1979" s="103"/>
      <c r="K1979" s="103"/>
      <c r="L1979" s="103"/>
      <c r="M1979" s="103"/>
      <c r="N1979" s="103"/>
      <c r="O1979" s="103"/>
      <c r="P1979" s="103"/>
      <c r="Q1979" s="103"/>
      <c r="R1979" s="103"/>
      <c r="S1979" s="103"/>
      <c r="T1979" s="103"/>
    </row>
    <row r="1980" spans="1:20">
      <c r="A1980" s="103"/>
      <c r="B1980" s="103"/>
      <c r="C1980" s="103"/>
      <c r="D1980" s="103"/>
      <c r="E1980" s="103"/>
      <c r="F1980" s="103"/>
      <c r="G1980" s="103"/>
      <c r="H1980" s="103"/>
      <c r="I1980" s="103"/>
      <c r="J1980" s="103"/>
      <c r="K1980" s="103"/>
      <c r="L1980" s="103"/>
      <c r="M1980" s="103"/>
      <c r="N1980" s="103"/>
      <c r="O1980" s="103"/>
      <c r="P1980" s="103"/>
      <c r="Q1980" s="103"/>
      <c r="R1980" s="103"/>
      <c r="S1980" s="103"/>
      <c r="T1980" s="103"/>
    </row>
    <row r="1981" spans="1:20">
      <c r="A1981" s="103"/>
      <c r="B1981" s="103"/>
      <c r="C1981" s="103"/>
      <c r="D1981" s="103"/>
      <c r="E1981" s="103"/>
      <c r="F1981" s="103"/>
      <c r="G1981" s="103"/>
      <c r="H1981" s="103"/>
      <c r="I1981" s="103"/>
      <c r="J1981" s="103"/>
      <c r="K1981" s="103"/>
      <c r="L1981" s="103"/>
      <c r="M1981" s="103"/>
      <c r="N1981" s="103"/>
      <c r="O1981" s="103"/>
      <c r="P1981" s="103"/>
      <c r="Q1981" s="103"/>
      <c r="R1981" s="103"/>
      <c r="S1981" s="103"/>
      <c r="T1981" s="103"/>
    </row>
    <row r="1982" spans="1:20">
      <c r="A1982" s="103"/>
      <c r="B1982" s="103"/>
      <c r="C1982" s="103"/>
      <c r="D1982" s="103"/>
      <c r="E1982" s="103"/>
      <c r="F1982" s="103"/>
      <c r="G1982" s="103"/>
      <c r="H1982" s="103"/>
      <c r="I1982" s="103"/>
      <c r="J1982" s="103"/>
      <c r="K1982" s="103"/>
      <c r="L1982" s="103"/>
      <c r="M1982" s="103"/>
      <c r="N1982" s="103"/>
      <c r="O1982" s="103"/>
      <c r="P1982" s="103"/>
      <c r="Q1982" s="103"/>
      <c r="R1982" s="103"/>
      <c r="S1982" s="103"/>
      <c r="T1982" s="103"/>
    </row>
    <row r="1983" spans="1:20">
      <c r="A1983" s="103"/>
      <c r="B1983" s="103"/>
      <c r="C1983" s="103"/>
      <c r="D1983" s="103"/>
      <c r="E1983" s="103"/>
      <c r="F1983" s="103"/>
      <c r="G1983" s="103"/>
      <c r="H1983" s="103"/>
      <c r="I1983" s="103"/>
      <c r="J1983" s="103"/>
      <c r="K1983" s="103"/>
      <c r="L1983" s="103"/>
      <c r="M1983" s="103"/>
      <c r="N1983" s="103"/>
      <c r="O1983" s="103"/>
      <c r="P1983" s="103"/>
      <c r="Q1983" s="103"/>
      <c r="R1983" s="103"/>
      <c r="S1983" s="103"/>
      <c r="T1983" s="103"/>
    </row>
    <row r="1984" spans="1:20">
      <c r="A1984" s="103"/>
      <c r="B1984" s="103"/>
      <c r="C1984" s="103"/>
      <c r="D1984" s="103"/>
      <c r="E1984" s="103"/>
      <c r="F1984" s="103"/>
      <c r="G1984" s="103"/>
      <c r="H1984" s="103"/>
      <c r="I1984" s="103"/>
      <c r="J1984" s="103"/>
      <c r="K1984" s="103"/>
      <c r="L1984" s="103"/>
      <c r="M1984" s="103"/>
      <c r="N1984" s="103"/>
      <c r="O1984" s="103"/>
      <c r="P1984" s="103"/>
      <c r="Q1984" s="103"/>
      <c r="R1984" s="103"/>
      <c r="S1984" s="103"/>
      <c r="T1984" s="103"/>
    </row>
    <row r="1985" spans="1:20">
      <c r="A1985" s="103"/>
      <c r="B1985" s="103"/>
      <c r="C1985" s="103"/>
      <c r="D1985" s="103"/>
      <c r="E1985" s="103"/>
      <c r="F1985" s="103"/>
      <c r="G1985" s="103"/>
      <c r="H1985" s="103"/>
      <c r="I1985" s="103"/>
      <c r="J1985" s="103"/>
      <c r="K1985" s="103"/>
      <c r="L1985" s="103"/>
      <c r="M1985" s="103"/>
      <c r="N1985" s="103"/>
      <c r="O1985" s="103"/>
      <c r="P1985" s="103"/>
      <c r="Q1985" s="103"/>
      <c r="R1985" s="103"/>
      <c r="S1985" s="103"/>
      <c r="T1985" s="103"/>
    </row>
    <row r="1986" spans="1:20">
      <c r="A1986" s="103"/>
      <c r="B1986" s="103"/>
      <c r="C1986" s="103"/>
      <c r="D1986" s="103"/>
      <c r="E1986" s="103"/>
      <c r="F1986" s="103"/>
      <c r="G1986" s="103"/>
      <c r="H1986" s="103"/>
      <c r="I1986" s="103"/>
      <c r="J1986" s="103"/>
      <c r="K1986" s="103"/>
      <c r="L1986" s="103"/>
      <c r="M1986" s="103"/>
      <c r="N1986" s="103"/>
      <c r="O1986" s="103"/>
      <c r="P1986" s="103"/>
      <c r="Q1986" s="103"/>
      <c r="R1986" s="103"/>
      <c r="S1986" s="103"/>
      <c r="T1986" s="103"/>
    </row>
    <row r="1987" spans="1:20">
      <c r="A1987" s="103"/>
      <c r="B1987" s="103"/>
      <c r="C1987" s="103"/>
      <c r="D1987" s="103"/>
      <c r="E1987" s="103"/>
      <c r="F1987" s="103"/>
      <c r="G1987" s="103"/>
      <c r="H1987" s="103"/>
      <c r="I1987" s="103"/>
      <c r="J1987" s="103"/>
      <c r="K1987" s="103"/>
      <c r="L1987" s="103"/>
      <c r="M1987" s="103"/>
      <c r="N1987" s="103"/>
      <c r="O1987" s="103"/>
      <c r="P1987" s="103"/>
      <c r="Q1987" s="103"/>
      <c r="R1987" s="103"/>
      <c r="S1987" s="103"/>
      <c r="T1987" s="103"/>
    </row>
    <row r="1988" spans="1:20">
      <c r="A1988" s="103"/>
      <c r="B1988" s="103"/>
      <c r="C1988" s="103"/>
      <c r="D1988" s="103"/>
      <c r="E1988" s="103"/>
      <c r="F1988" s="103"/>
      <c r="G1988" s="103"/>
      <c r="H1988" s="103"/>
      <c r="I1988" s="103"/>
      <c r="J1988" s="103"/>
      <c r="K1988" s="103"/>
      <c r="L1988" s="103"/>
      <c r="M1988" s="103"/>
      <c r="N1988" s="103"/>
      <c r="O1988" s="103"/>
      <c r="P1988" s="103"/>
      <c r="Q1988" s="103"/>
      <c r="R1988" s="103"/>
      <c r="S1988" s="103"/>
      <c r="T1988" s="103"/>
    </row>
    <row r="1989" spans="1:20">
      <c r="A1989" s="103"/>
      <c r="B1989" s="103"/>
      <c r="C1989" s="103"/>
      <c r="D1989" s="103"/>
      <c r="E1989" s="103"/>
      <c r="F1989" s="103"/>
      <c r="G1989" s="103"/>
      <c r="H1989" s="103"/>
      <c r="I1989" s="103"/>
      <c r="J1989" s="103"/>
      <c r="K1989" s="103"/>
      <c r="L1989" s="103"/>
      <c r="M1989" s="103"/>
      <c r="N1989" s="103"/>
      <c r="O1989" s="103"/>
      <c r="P1989" s="103"/>
      <c r="Q1989" s="103"/>
      <c r="R1989" s="103"/>
      <c r="S1989" s="103"/>
      <c r="T1989" s="103"/>
    </row>
    <row r="1990" spans="1:20">
      <c r="A1990" s="103"/>
      <c r="B1990" s="103"/>
      <c r="C1990" s="103"/>
      <c r="D1990" s="103"/>
      <c r="E1990" s="103"/>
      <c r="F1990" s="103"/>
      <c r="G1990" s="103"/>
      <c r="H1990" s="103"/>
      <c r="I1990" s="103"/>
      <c r="J1990" s="103"/>
      <c r="K1990" s="103"/>
      <c r="L1990" s="103"/>
      <c r="M1990" s="103"/>
      <c r="N1990" s="103"/>
      <c r="O1990" s="103"/>
      <c r="P1990" s="103"/>
      <c r="Q1990" s="103"/>
      <c r="R1990" s="103"/>
      <c r="S1990" s="103"/>
      <c r="T1990" s="103"/>
    </row>
    <row r="1991" spans="1:20">
      <c r="A1991" s="103"/>
      <c r="B1991" s="103"/>
      <c r="C1991" s="103"/>
      <c r="D1991" s="103"/>
      <c r="E1991" s="103"/>
      <c r="F1991" s="103"/>
      <c r="G1991" s="103"/>
      <c r="H1991" s="103"/>
      <c r="I1991" s="103"/>
      <c r="J1991" s="103"/>
      <c r="K1991" s="103"/>
      <c r="L1991" s="103"/>
      <c r="M1991" s="103"/>
      <c r="N1991" s="103"/>
      <c r="O1991" s="103"/>
      <c r="P1991" s="103"/>
      <c r="Q1991" s="103"/>
      <c r="R1991" s="103"/>
      <c r="S1991" s="103"/>
      <c r="T1991" s="103"/>
    </row>
    <row r="1992" spans="1:20">
      <c r="A1992" s="103"/>
      <c r="B1992" s="103"/>
      <c r="C1992" s="103"/>
      <c r="D1992" s="103"/>
      <c r="E1992" s="103"/>
      <c r="F1992" s="103"/>
      <c r="G1992" s="103"/>
      <c r="H1992" s="103"/>
      <c r="I1992" s="103"/>
      <c r="J1992" s="103"/>
      <c r="K1992" s="103"/>
      <c r="L1992" s="103"/>
      <c r="M1992" s="103"/>
      <c r="N1992" s="103"/>
      <c r="O1992" s="103"/>
      <c r="P1992" s="103"/>
      <c r="Q1992" s="103"/>
      <c r="R1992" s="103"/>
      <c r="S1992" s="103"/>
      <c r="T1992" s="103"/>
    </row>
    <row r="1993" spans="1:20">
      <c r="A1993" s="103"/>
      <c r="B1993" s="103"/>
      <c r="C1993" s="103"/>
      <c r="D1993" s="103"/>
      <c r="E1993" s="103"/>
      <c r="F1993" s="103"/>
      <c r="G1993" s="103"/>
      <c r="H1993" s="103"/>
      <c r="I1993" s="103"/>
      <c r="J1993" s="103"/>
      <c r="K1993" s="103"/>
      <c r="L1993" s="103"/>
      <c r="M1993" s="103"/>
      <c r="N1993" s="103"/>
      <c r="O1993" s="103"/>
      <c r="P1993" s="103"/>
      <c r="Q1993" s="103"/>
      <c r="R1993" s="103"/>
      <c r="S1993" s="103"/>
      <c r="T1993" s="103"/>
    </row>
    <row r="1994" spans="1:20">
      <c r="A1994" s="103"/>
      <c r="B1994" s="103"/>
      <c r="C1994" s="103"/>
      <c r="D1994" s="103"/>
      <c r="E1994" s="103"/>
      <c r="F1994" s="103"/>
      <c r="G1994" s="103"/>
      <c r="H1994" s="103"/>
      <c r="I1994" s="103"/>
      <c r="J1994" s="103"/>
      <c r="K1994" s="103"/>
      <c r="L1994" s="103"/>
      <c r="M1994" s="103"/>
      <c r="N1994" s="103"/>
      <c r="O1994" s="103"/>
      <c r="P1994" s="103"/>
      <c r="Q1994" s="103"/>
      <c r="R1994" s="103"/>
      <c r="S1994" s="103"/>
      <c r="T1994" s="103"/>
    </row>
    <row r="1995" spans="1:20">
      <c r="A1995" s="103"/>
      <c r="B1995" s="103"/>
      <c r="C1995" s="103"/>
      <c r="D1995" s="103"/>
      <c r="E1995" s="103"/>
      <c r="F1995" s="103"/>
      <c r="G1995" s="103"/>
      <c r="H1995" s="103"/>
      <c r="I1995" s="103"/>
      <c r="J1995" s="103"/>
      <c r="K1995" s="103"/>
      <c r="L1995" s="103"/>
      <c r="M1995" s="103"/>
      <c r="N1995" s="103"/>
      <c r="O1995" s="103"/>
      <c r="P1995" s="103"/>
      <c r="Q1995" s="103"/>
      <c r="R1995" s="103"/>
      <c r="S1995" s="103"/>
      <c r="T1995" s="103"/>
    </row>
    <row r="1996" spans="1:20">
      <c r="A1996" s="103"/>
      <c r="B1996" s="103"/>
      <c r="C1996" s="103"/>
      <c r="D1996" s="103"/>
      <c r="E1996" s="103"/>
      <c r="F1996" s="103"/>
      <c r="G1996" s="103"/>
      <c r="H1996" s="103"/>
      <c r="I1996" s="103"/>
      <c r="J1996" s="103"/>
      <c r="K1996" s="103"/>
      <c r="L1996" s="103"/>
      <c r="M1996" s="103"/>
      <c r="N1996" s="103"/>
      <c r="O1996" s="103"/>
      <c r="P1996" s="103"/>
      <c r="Q1996" s="103"/>
      <c r="R1996" s="103"/>
      <c r="S1996" s="103"/>
      <c r="T1996" s="103"/>
    </row>
    <row r="1997" spans="1:20">
      <c r="A1997" s="103"/>
      <c r="B1997" s="103"/>
      <c r="C1997" s="103"/>
      <c r="D1997" s="103"/>
      <c r="E1997" s="103"/>
      <c r="F1997" s="103"/>
      <c r="G1997" s="103"/>
      <c r="H1997" s="103"/>
      <c r="I1997" s="103"/>
      <c r="J1997" s="103"/>
      <c r="K1997" s="103"/>
      <c r="L1997" s="103"/>
      <c r="M1997" s="103"/>
      <c r="N1997" s="103"/>
      <c r="O1997" s="103"/>
      <c r="P1997" s="103"/>
      <c r="Q1997" s="103"/>
      <c r="R1997" s="103"/>
      <c r="S1997" s="103"/>
      <c r="T1997" s="103"/>
    </row>
    <row r="1998" spans="1:20">
      <c r="A1998" s="103"/>
      <c r="B1998" s="103"/>
      <c r="C1998" s="103"/>
      <c r="D1998" s="103"/>
      <c r="E1998" s="103"/>
      <c r="F1998" s="103"/>
      <c r="G1998" s="103"/>
      <c r="H1998" s="103"/>
      <c r="I1998" s="103"/>
      <c r="J1998" s="103"/>
      <c r="K1998" s="103"/>
      <c r="L1998" s="103"/>
      <c r="M1998" s="103"/>
      <c r="N1998" s="103"/>
      <c r="O1998" s="103"/>
      <c r="P1998" s="103"/>
      <c r="Q1998" s="103"/>
      <c r="R1998" s="103"/>
      <c r="S1998" s="103"/>
      <c r="T1998" s="103"/>
    </row>
    <row r="1999" spans="1:20">
      <c r="A1999" s="103"/>
      <c r="B1999" s="103"/>
      <c r="C1999" s="103"/>
      <c r="D1999" s="103"/>
      <c r="E1999" s="103"/>
      <c r="F1999" s="103"/>
      <c r="G1999" s="103"/>
      <c r="H1999" s="103"/>
      <c r="I1999" s="103"/>
      <c r="J1999" s="103"/>
      <c r="K1999" s="103"/>
      <c r="L1999" s="103"/>
      <c r="M1999" s="103"/>
      <c r="N1999" s="103"/>
      <c r="O1999" s="103"/>
      <c r="P1999" s="103"/>
      <c r="Q1999" s="103"/>
      <c r="R1999" s="103"/>
      <c r="S1999" s="103"/>
      <c r="T1999" s="103"/>
    </row>
    <row r="2000" spans="1:20">
      <c r="A2000" s="103"/>
      <c r="B2000" s="103"/>
      <c r="C2000" s="103"/>
      <c r="D2000" s="103"/>
      <c r="E2000" s="103"/>
      <c r="F2000" s="103"/>
      <c r="G2000" s="103"/>
      <c r="H2000" s="103"/>
      <c r="I2000" s="103"/>
      <c r="J2000" s="103"/>
      <c r="K2000" s="103"/>
      <c r="L2000" s="103"/>
      <c r="M2000" s="103"/>
      <c r="N2000" s="103"/>
      <c r="O2000" s="103"/>
      <c r="P2000" s="103"/>
      <c r="Q2000" s="103"/>
      <c r="R2000" s="103"/>
      <c r="S2000" s="103"/>
      <c r="T2000" s="103"/>
    </row>
    <row r="2001" spans="1:20">
      <c r="A2001" s="103"/>
      <c r="B2001" s="103"/>
      <c r="C2001" s="103"/>
      <c r="D2001" s="103"/>
      <c r="E2001" s="103"/>
      <c r="F2001" s="103"/>
      <c r="G2001" s="103"/>
      <c r="H2001" s="103"/>
      <c r="I2001" s="103"/>
      <c r="J2001" s="103"/>
      <c r="K2001" s="103"/>
      <c r="L2001" s="103"/>
      <c r="M2001" s="103"/>
      <c r="N2001" s="103"/>
      <c r="O2001" s="103"/>
      <c r="P2001" s="103"/>
      <c r="Q2001" s="103"/>
      <c r="R2001" s="103"/>
      <c r="S2001" s="103"/>
      <c r="T2001" s="103"/>
    </row>
    <row r="2002" spans="1:20">
      <c r="A2002" s="103"/>
      <c r="B2002" s="103"/>
      <c r="C2002" s="103"/>
      <c r="D2002" s="103"/>
      <c r="E2002" s="103"/>
      <c r="F2002" s="103"/>
      <c r="G2002" s="103"/>
      <c r="H2002" s="103"/>
      <c r="I2002" s="103"/>
      <c r="J2002" s="103"/>
      <c r="K2002" s="103"/>
      <c r="L2002" s="103"/>
      <c r="M2002" s="103"/>
      <c r="N2002" s="103"/>
      <c r="O2002" s="103"/>
      <c r="P2002" s="103"/>
      <c r="Q2002" s="103"/>
      <c r="R2002" s="103"/>
      <c r="S2002" s="103"/>
      <c r="T2002" s="103"/>
    </row>
    <row r="2003" spans="1:20">
      <c r="A2003" s="103"/>
      <c r="B2003" s="103"/>
      <c r="C2003" s="103"/>
      <c r="D2003" s="103"/>
      <c r="E2003" s="103"/>
      <c r="F2003" s="103"/>
      <c r="G2003" s="103"/>
      <c r="H2003" s="103"/>
      <c r="I2003" s="103"/>
      <c r="J2003" s="103"/>
      <c r="K2003" s="103"/>
      <c r="L2003" s="103"/>
      <c r="M2003" s="103"/>
      <c r="N2003" s="103"/>
      <c r="O2003" s="103"/>
      <c r="P2003" s="103"/>
      <c r="Q2003" s="103"/>
      <c r="R2003" s="103"/>
      <c r="S2003" s="103"/>
      <c r="T2003" s="103"/>
    </row>
    <row r="2004" spans="1:20">
      <c r="A2004" s="103"/>
      <c r="B2004" s="103"/>
      <c r="C2004" s="103"/>
      <c r="D2004" s="103"/>
      <c r="E2004" s="103"/>
      <c r="F2004" s="103"/>
      <c r="G2004" s="103"/>
      <c r="H2004" s="103"/>
      <c r="I2004" s="103"/>
      <c r="J2004" s="103"/>
      <c r="K2004" s="103"/>
      <c r="L2004" s="103"/>
      <c r="M2004" s="103"/>
      <c r="N2004" s="103"/>
      <c r="O2004" s="103"/>
      <c r="P2004" s="103"/>
      <c r="Q2004" s="103"/>
      <c r="R2004" s="103"/>
      <c r="S2004" s="103"/>
      <c r="T2004" s="103"/>
    </row>
    <row r="2005" spans="1:20">
      <c r="A2005" s="103"/>
      <c r="B2005" s="103"/>
      <c r="C2005" s="103"/>
      <c r="D2005" s="103"/>
      <c r="E2005" s="103"/>
      <c r="F2005" s="103"/>
      <c r="G2005" s="103"/>
      <c r="H2005" s="103"/>
      <c r="I2005" s="103"/>
      <c r="J2005" s="103"/>
      <c r="K2005" s="103"/>
      <c r="L2005" s="103"/>
      <c r="M2005" s="103"/>
      <c r="N2005" s="103"/>
      <c r="O2005" s="103"/>
      <c r="P2005" s="103"/>
      <c r="Q2005" s="103"/>
      <c r="R2005" s="103"/>
      <c r="S2005" s="103"/>
      <c r="T2005" s="103"/>
    </row>
    <row r="2006" spans="1:20">
      <c r="A2006" s="103"/>
      <c r="B2006" s="103"/>
      <c r="C2006" s="103"/>
      <c r="D2006" s="103"/>
      <c r="E2006" s="103"/>
      <c r="F2006" s="103"/>
      <c r="G2006" s="103"/>
      <c r="H2006" s="103"/>
      <c r="I2006" s="103"/>
      <c r="J2006" s="103"/>
      <c r="K2006" s="103"/>
      <c r="L2006" s="103"/>
      <c r="M2006" s="103"/>
      <c r="N2006" s="103"/>
      <c r="O2006" s="103"/>
      <c r="P2006" s="103"/>
      <c r="Q2006" s="103"/>
      <c r="R2006" s="103"/>
      <c r="S2006" s="103"/>
      <c r="T2006" s="103"/>
    </row>
    <row r="2007" spans="1:20">
      <c r="A2007" s="103"/>
      <c r="B2007" s="103"/>
      <c r="C2007" s="103"/>
      <c r="D2007" s="103"/>
      <c r="E2007" s="103"/>
      <c r="F2007" s="103"/>
      <c r="G2007" s="103"/>
      <c r="H2007" s="103"/>
      <c r="I2007" s="103"/>
      <c r="J2007" s="103"/>
      <c r="K2007" s="103"/>
      <c r="L2007" s="103"/>
      <c r="M2007" s="103"/>
      <c r="N2007" s="103"/>
      <c r="O2007" s="103"/>
      <c r="P2007" s="103"/>
      <c r="Q2007" s="103"/>
      <c r="R2007" s="103"/>
      <c r="S2007" s="103"/>
      <c r="T2007" s="103"/>
    </row>
    <row r="2008" spans="1:20">
      <c r="A2008" s="103"/>
      <c r="B2008" s="103"/>
      <c r="C2008" s="103"/>
      <c r="D2008" s="103"/>
      <c r="E2008" s="103"/>
      <c r="F2008" s="103"/>
      <c r="G2008" s="103"/>
      <c r="H2008" s="103"/>
      <c r="I2008" s="103"/>
      <c r="J2008" s="103"/>
      <c r="K2008" s="103"/>
      <c r="L2008" s="103"/>
      <c r="M2008" s="103"/>
      <c r="N2008" s="103"/>
      <c r="O2008" s="103"/>
      <c r="P2008" s="103"/>
      <c r="Q2008" s="103"/>
      <c r="R2008" s="103"/>
      <c r="S2008" s="103"/>
      <c r="T2008" s="103"/>
    </row>
    <row r="2009" spans="1:20">
      <c r="A2009" s="103"/>
      <c r="B2009" s="103"/>
      <c r="C2009" s="103"/>
      <c r="D2009" s="103"/>
      <c r="E2009" s="103"/>
      <c r="F2009" s="103"/>
      <c r="G2009" s="103"/>
      <c r="H2009" s="103"/>
      <c r="I2009" s="103"/>
      <c r="J2009" s="103"/>
      <c r="K2009" s="103"/>
      <c r="L2009" s="103"/>
      <c r="M2009" s="103"/>
      <c r="N2009" s="103"/>
      <c r="O2009" s="103"/>
      <c r="P2009" s="103"/>
      <c r="Q2009" s="103"/>
      <c r="R2009" s="103"/>
      <c r="S2009" s="103"/>
      <c r="T2009" s="103"/>
    </row>
    <row r="2010" spans="1:20">
      <c r="A2010" s="103"/>
      <c r="B2010" s="103"/>
      <c r="C2010" s="103"/>
      <c r="D2010" s="103"/>
      <c r="E2010" s="103"/>
      <c r="F2010" s="103"/>
      <c r="G2010" s="103"/>
      <c r="H2010" s="103"/>
      <c r="I2010" s="103"/>
      <c r="J2010" s="103"/>
      <c r="K2010" s="103"/>
      <c r="L2010" s="103"/>
      <c r="M2010" s="103"/>
      <c r="N2010" s="103"/>
      <c r="O2010" s="103"/>
      <c r="P2010" s="103"/>
      <c r="Q2010" s="103"/>
      <c r="R2010" s="103"/>
      <c r="S2010" s="103"/>
      <c r="T2010" s="103"/>
    </row>
    <row r="2011" spans="1:20">
      <c r="A2011" s="103"/>
      <c r="B2011" s="103"/>
      <c r="C2011" s="103"/>
      <c r="D2011" s="103"/>
      <c r="E2011" s="103"/>
      <c r="F2011" s="103"/>
      <c r="G2011" s="103"/>
      <c r="H2011" s="103"/>
      <c r="I2011" s="103"/>
      <c r="J2011" s="103"/>
      <c r="K2011" s="103"/>
      <c r="L2011" s="103"/>
      <c r="M2011" s="103"/>
      <c r="N2011" s="103"/>
      <c r="O2011" s="103"/>
      <c r="P2011" s="103"/>
      <c r="Q2011" s="103"/>
      <c r="R2011" s="103"/>
      <c r="S2011" s="103"/>
      <c r="T2011" s="103"/>
    </row>
    <row r="2012" spans="1:20">
      <c r="A2012" s="103"/>
      <c r="B2012" s="103"/>
      <c r="C2012" s="103"/>
      <c r="D2012" s="103"/>
      <c r="E2012" s="103"/>
      <c r="F2012" s="103"/>
      <c r="G2012" s="103"/>
      <c r="H2012" s="103"/>
      <c r="I2012" s="103"/>
      <c r="J2012" s="103"/>
      <c r="K2012" s="103"/>
      <c r="L2012" s="103"/>
      <c r="M2012" s="103"/>
      <c r="N2012" s="103"/>
      <c r="O2012" s="103"/>
      <c r="P2012" s="103"/>
      <c r="Q2012" s="103"/>
      <c r="R2012" s="103"/>
      <c r="S2012" s="103"/>
      <c r="T2012" s="103"/>
    </row>
    <row r="2013" spans="1:20">
      <c r="A2013" s="103"/>
      <c r="B2013" s="103"/>
      <c r="C2013" s="103"/>
      <c r="D2013" s="103"/>
      <c r="E2013" s="103"/>
      <c r="F2013" s="103"/>
      <c r="G2013" s="103"/>
      <c r="H2013" s="103"/>
      <c r="I2013" s="103"/>
      <c r="J2013" s="103"/>
      <c r="K2013" s="103"/>
      <c r="L2013" s="103"/>
      <c r="M2013" s="103"/>
      <c r="N2013" s="103"/>
      <c r="O2013" s="103"/>
      <c r="P2013" s="103"/>
      <c r="Q2013" s="103"/>
      <c r="R2013" s="103"/>
      <c r="S2013" s="103"/>
      <c r="T2013" s="103"/>
    </row>
    <row r="2014" spans="1:20">
      <c r="A2014" s="103"/>
      <c r="B2014" s="103"/>
      <c r="C2014" s="103"/>
      <c r="D2014" s="103"/>
      <c r="E2014" s="103"/>
      <c r="F2014" s="103"/>
      <c r="G2014" s="103"/>
      <c r="H2014" s="103"/>
      <c r="I2014" s="103"/>
      <c r="J2014" s="103"/>
      <c r="K2014" s="103"/>
      <c r="L2014" s="103"/>
      <c r="M2014" s="103"/>
      <c r="N2014" s="103"/>
      <c r="O2014" s="103"/>
      <c r="P2014" s="103"/>
      <c r="Q2014" s="103"/>
      <c r="R2014" s="103"/>
      <c r="S2014" s="103"/>
      <c r="T2014" s="103"/>
    </row>
    <row r="2015" spans="1:20">
      <c r="A2015" s="103"/>
      <c r="B2015" s="103"/>
      <c r="C2015" s="103"/>
      <c r="D2015" s="103"/>
      <c r="E2015" s="103"/>
      <c r="F2015" s="103"/>
      <c r="G2015" s="103"/>
      <c r="H2015" s="103"/>
      <c r="I2015" s="103"/>
      <c r="J2015" s="103"/>
      <c r="K2015" s="103"/>
      <c r="L2015" s="103"/>
      <c r="M2015" s="103"/>
      <c r="N2015" s="103"/>
      <c r="O2015" s="103"/>
      <c r="P2015" s="103"/>
      <c r="Q2015" s="103"/>
      <c r="R2015" s="103"/>
      <c r="S2015" s="103"/>
      <c r="T2015" s="103"/>
    </row>
    <row r="2016" spans="1:20">
      <c r="A2016" s="103"/>
      <c r="B2016" s="103"/>
      <c r="C2016" s="103"/>
      <c r="D2016" s="103"/>
      <c r="E2016" s="103"/>
      <c r="F2016" s="103"/>
      <c r="G2016" s="103"/>
      <c r="H2016" s="103"/>
      <c r="I2016" s="103"/>
      <c r="J2016" s="103"/>
      <c r="K2016" s="103"/>
      <c r="L2016" s="103"/>
      <c r="M2016" s="103"/>
      <c r="N2016" s="103"/>
      <c r="O2016" s="103"/>
      <c r="P2016" s="103"/>
      <c r="Q2016" s="103"/>
      <c r="R2016" s="103"/>
      <c r="S2016" s="103"/>
      <c r="T2016" s="103"/>
    </row>
    <row r="2017" spans="1:20">
      <c r="A2017" s="103"/>
      <c r="B2017" s="103"/>
      <c r="C2017" s="103"/>
      <c r="D2017" s="103"/>
      <c r="E2017" s="103"/>
      <c r="F2017" s="103"/>
      <c r="G2017" s="103"/>
      <c r="H2017" s="103"/>
      <c r="I2017" s="103"/>
      <c r="J2017" s="103"/>
      <c r="K2017" s="103"/>
      <c r="L2017" s="103"/>
      <c r="M2017" s="103"/>
      <c r="N2017" s="103"/>
      <c r="O2017" s="103"/>
      <c r="P2017" s="103"/>
      <c r="Q2017" s="103"/>
      <c r="R2017" s="103"/>
      <c r="S2017" s="103"/>
      <c r="T2017" s="103"/>
    </row>
    <row r="2018" spans="1:20">
      <c r="A2018" s="103"/>
      <c r="B2018" s="103"/>
      <c r="C2018" s="103"/>
      <c r="D2018" s="103"/>
      <c r="E2018" s="103"/>
      <c r="F2018" s="103"/>
      <c r="G2018" s="103"/>
      <c r="H2018" s="103"/>
      <c r="I2018" s="103"/>
      <c r="J2018" s="103"/>
      <c r="K2018" s="103"/>
      <c r="L2018" s="103"/>
      <c r="M2018" s="103"/>
      <c r="N2018" s="103"/>
      <c r="O2018" s="103"/>
      <c r="P2018" s="103"/>
      <c r="Q2018" s="103"/>
      <c r="R2018" s="103"/>
      <c r="S2018" s="103"/>
      <c r="T2018" s="103"/>
    </row>
    <row r="2019" spans="1:20">
      <c r="A2019" s="103"/>
      <c r="B2019" s="103"/>
      <c r="C2019" s="103"/>
      <c r="D2019" s="103"/>
      <c r="E2019" s="103"/>
      <c r="F2019" s="103"/>
      <c r="G2019" s="103"/>
      <c r="H2019" s="103"/>
      <c r="I2019" s="103"/>
      <c r="J2019" s="103"/>
      <c r="K2019" s="103"/>
      <c r="L2019" s="103"/>
      <c r="M2019" s="103"/>
      <c r="N2019" s="103"/>
      <c r="O2019" s="103"/>
      <c r="P2019" s="103"/>
      <c r="Q2019" s="103"/>
      <c r="R2019" s="103"/>
      <c r="S2019" s="103"/>
      <c r="T2019" s="103"/>
    </row>
    <row r="2020" spans="1:20">
      <c r="A2020" s="103"/>
      <c r="B2020" s="103"/>
      <c r="C2020" s="103"/>
      <c r="D2020" s="103"/>
      <c r="E2020" s="103"/>
      <c r="F2020" s="103"/>
      <c r="G2020" s="103"/>
      <c r="H2020" s="103"/>
      <c r="I2020" s="103"/>
      <c r="J2020" s="103"/>
      <c r="K2020" s="103"/>
      <c r="L2020" s="103"/>
      <c r="M2020" s="103"/>
      <c r="N2020" s="103"/>
      <c r="O2020" s="103"/>
      <c r="P2020" s="103"/>
      <c r="Q2020" s="103"/>
      <c r="R2020" s="103"/>
      <c r="S2020" s="103"/>
      <c r="T2020" s="103"/>
    </row>
    <row r="2021" spans="1:20">
      <c r="A2021" s="103"/>
      <c r="B2021" s="103"/>
      <c r="C2021" s="103"/>
      <c r="D2021" s="103"/>
      <c r="E2021" s="103"/>
      <c r="F2021" s="103"/>
      <c r="G2021" s="103"/>
      <c r="H2021" s="103"/>
      <c r="I2021" s="103"/>
      <c r="J2021" s="103"/>
      <c r="K2021" s="103"/>
      <c r="L2021" s="103"/>
      <c r="M2021" s="103"/>
      <c r="N2021" s="103"/>
      <c r="O2021" s="103"/>
      <c r="P2021" s="103"/>
      <c r="Q2021" s="103"/>
      <c r="R2021" s="103"/>
      <c r="S2021" s="103"/>
      <c r="T2021" s="103"/>
    </row>
    <row r="2022" spans="1:20">
      <c r="A2022" s="103"/>
      <c r="B2022" s="103"/>
      <c r="C2022" s="103"/>
      <c r="D2022" s="103"/>
      <c r="E2022" s="103"/>
      <c r="F2022" s="103"/>
      <c r="G2022" s="103"/>
      <c r="H2022" s="103"/>
      <c r="I2022" s="103"/>
      <c r="J2022" s="103"/>
      <c r="K2022" s="103"/>
      <c r="L2022" s="103"/>
      <c r="M2022" s="103"/>
      <c r="N2022" s="103"/>
      <c r="O2022" s="103"/>
      <c r="P2022" s="103"/>
      <c r="Q2022" s="103"/>
      <c r="R2022" s="103"/>
      <c r="S2022" s="103"/>
      <c r="T2022" s="103"/>
    </row>
    <row r="2023" spans="1:20">
      <c r="A2023" s="103"/>
      <c r="B2023" s="103"/>
      <c r="C2023" s="103"/>
      <c r="D2023" s="103"/>
      <c r="E2023" s="103"/>
      <c r="F2023" s="103"/>
      <c r="G2023" s="103"/>
      <c r="H2023" s="103"/>
      <c r="I2023" s="103"/>
      <c r="J2023" s="103"/>
      <c r="K2023" s="103"/>
      <c r="L2023" s="103"/>
      <c r="M2023" s="103"/>
      <c r="N2023" s="103"/>
      <c r="O2023" s="103"/>
      <c r="P2023" s="103"/>
      <c r="Q2023" s="103"/>
      <c r="R2023" s="103"/>
      <c r="S2023" s="103"/>
      <c r="T2023" s="103"/>
    </row>
    <row r="2024" spans="1:20">
      <c r="A2024" s="103"/>
      <c r="B2024" s="103"/>
      <c r="C2024" s="103"/>
      <c r="D2024" s="103"/>
      <c r="E2024" s="103"/>
      <c r="F2024" s="103"/>
      <c r="G2024" s="103"/>
      <c r="H2024" s="103"/>
      <c r="I2024" s="103"/>
      <c r="J2024" s="103"/>
      <c r="K2024" s="103"/>
      <c r="L2024" s="103"/>
      <c r="M2024" s="103"/>
      <c r="N2024" s="103"/>
      <c r="O2024" s="103"/>
      <c r="P2024" s="103"/>
      <c r="Q2024" s="103"/>
      <c r="R2024" s="103"/>
      <c r="S2024" s="103"/>
      <c r="T2024" s="103"/>
    </row>
    <row r="2025" spans="1:20">
      <c r="A2025" s="103"/>
      <c r="B2025" s="103"/>
      <c r="C2025" s="103"/>
      <c r="D2025" s="103"/>
      <c r="E2025" s="103"/>
      <c r="F2025" s="103"/>
      <c r="G2025" s="103"/>
      <c r="H2025" s="103"/>
      <c r="I2025" s="103"/>
      <c r="J2025" s="103"/>
      <c r="K2025" s="103"/>
      <c r="L2025" s="103"/>
      <c r="M2025" s="103"/>
      <c r="N2025" s="103"/>
      <c r="O2025" s="103"/>
      <c r="P2025" s="103"/>
      <c r="Q2025" s="103"/>
      <c r="R2025" s="103"/>
      <c r="S2025" s="103"/>
      <c r="T2025" s="103"/>
    </row>
    <row r="2026" spans="1:20">
      <c r="A2026" s="103"/>
      <c r="B2026" s="103"/>
      <c r="C2026" s="103"/>
      <c r="D2026" s="103"/>
      <c r="E2026" s="103"/>
      <c r="F2026" s="103"/>
      <c r="G2026" s="103"/>
      <c r="H2026" s="103"/>
      <c r="I2026" s="103"/>
      <c r="J2026" s="103"/>
      <c r="K2026" s="103"/>
      <c r="L2026" s="103"/>
      <c r="M2026" s="103"/>
      <c r="N2026" s="103"/>
      <c r="O2026" s="103"/>
      <c r="P2026" s="103"/>
      <c r="Q2026" s="103"/>
      <c r="R2026" s="103"/>
      <c r="S2026" s="103"/>
      <c r="T2026" s="103"/>
    </row>
    <row r="2027" spans="1:20">
      <c r="A2027" s="103"/>
      <c r="B2027" s="103"/>
      <c r="C2027" s="103"/>
      <c r="D2027" s="103"/>
      <c r="E2027" s="103"/>
      <c r="F2027" s="103"/>
      <c r="G2027" s="103"/>
      <c r="H2027" s="103"/>
      <c r="I2027" s="103"/>
      <c r="J2027" s="103"/>
      <c r="K2027" s="103"/>
      <c r="L2027" s="103"/>
      <c r="M2027" s="103"/>
      <c r="N2027" s="103"/>
      <c r="O2027" s="103"/>
      <c r="P2027" s="103"/>
      <c r="Q2027" s="103"/>
      <c r="R2027" s="103"/>
      <c r="S2027" s="103"/>
      <c r="T2027" s="103"/>
    </row>
    <row r="2028" spans="1:20">
      <c r="A2028" s="103"/>
      <c r="B2028" s="103"/>
      <c r="C2028" s="103"/>
      <c r="D2028" s="103"/>
      <c r="E2028" s="103"/>
      <c r="F2028" s="103"/>
      <c r="G2028" s="103"/>
      <c r="H2028" s="103"/>
      <c r="I2028" s="103"/>
      <c r="J2028" s="103"/>
      <c r="K2028" s="103"/>
      <c r="L2028" s="103"/>
      <c r="M2028" s="103"/>
      <c r="N2028" s="103"/>
      <c r="O2028" s="103"/>
      <c r="P2028" s="103"/>
      <c r="Q2028" s="103"/>
      <c r="R2028" s="103"/>
      <c r="S2028" s="103"/>
      <c r="T2028" s="103"/>
    </row>
    <row r="2029" spans="1:20">
      <c r="A2029" s="103"/>
      <c r="B2029" s="103"/>
      <c r="C2029" s="103"/>
      <c r="D2029" s="103"/>
      <c r="E2029" s="103"/>
      <c r="F2029" s="103"/>
      <c r="G2029" s="103"/>
      <c r="H2029" s="103"/>
      <c r="I2029" s="103"/>
      <c r="J2029" s="103"/>
      <c r="K2029" s="103"/>
      <c r="L2029" s="103"/>
      <c r="M2029" s="103"/>
      <c r="N2029" s="103"/>
      <c r="O2029" s="103"/>
      <c r="P2029" s="103"/>
      <c r="Q2029" s="103"/>
      <c r="R2029" s="103"/>
      <c r="S2029" s="103"/>
      <c r="T2029" s="103"/>
    </row>
    <row r="2030" spans="1:20">
      <c r="A2030" s="103"/>
      <c r="B2030" s="103"/>
      <c r="C2030" s="103"/>
      <c r="D2030" s="103"/>
      <c r="E2030" s="103"/>
      <c r="F2030" s="103"/>
      <c r="G2030" s="103"/>
      <c r="H2030" s="103"/>
      <c r="I2030" s="103"/>
      <c r="J2030" s="103"/>
      <c r="K2030" s="103"/>
      <c r="L2030" s="103"/>
      <c r="M2030" s="103"/>
      <c r="N2030" s="103"/>
      <c r="O2030" s="103"/>
      <c r="P2030" s="103"/>
      <c r="Q2030" s="103"/>
      <c r="R2030" s="103"/>
      <c r="S2030" s="103"/>
      <c r="T2030" s="103"/>
    </row>
    <row r="2031" spans="1:20">
      <c r="A2031" s="103"/>
      <c r="B2031" s="103"/>
      <c r="C2031" s="103"/>
      <c r="D2031" s="103"/>
      <c r="E2031" s="103"/>
      <c r="F2031" s="103"/>
      <c r="G2031" s="103"/>
      <c r="H2031" s="103"/>
      <c r="I2031" s="103"/>
      <c r="J2031" s="103"/>
      <c r="K2031" s="103"/>
      <c r="L2031" s="103"/>
      <c r="M2031" s="103"/>
      <c r="N2031" s="103"/>
      <c r="O2031" s="103"/>
      <c r="P2031" s="103"/>
      <c r="Q2031" s="103"/>
      <c r="R2031" s="103"/>
      <c r="S2031" s="103"/>
      <c r="T2031" s="103"/>
    </row>
    <row r="2032" spans="1:20">
      <c r="A2032" s="103"/>
      <c r="B2032" s="103"/>
      <c r="C2032" s="103"/>
      <c r="D2032" s="103"/>
      <c r="E2032" s="103"/>
      <c r="F2032" s="103"/>
      <c r="G2032" s="103"/>
      <c r="H2032" s="103"/>
      <c r="I2032" s="103"/>
      <c r="J2032" s="103"/>
      <c r="K2032" s="103"/>
      <c r="L2032" s="103"/>
      <c r="M2032" s="103"/>
      <c r="N2032" s="103"/>
      <c r="O2032" s="103"/>
      <c r="P2032" s="103"/>
      <c r="Q2032" s="103"/>
      <c r="R2032" s="103"/>
      <c r="S2032" s="103"/>
      <c r="T2032" s="103"/>
    </row>
    <row r="2033" spans="1:20">
      <c r="A2033" s="103"/>
      <c r="B2033" s="103"/>
      <c r="C2033" s="103"/>
      <c r="D2033" s="103"/>
      <c r="E2033" s="103"/>
      <c r="F2033" s="103"/>
      <c r="G2033" s="103"/>
      <c r="H2033" s="103"/>
      <c r="I2033" s="103"/>
      <c r="J2033" s="103"/>
      <c r="K2033" s="103"/>
      <c r="L2033" s="103"/>
      <c r="M2033" s="103"/>
      <c r="N2033" s="103"/>
      <c r="O2033" s="103"/>
      <c r="P2033" s="103"/>
      <c r="Q2033" s="103"/>
      <c r="R2033" s="103"/>
      <c r="S2033" s="103"/>
      <c r="T2033" s="103"/>
    </row>
    <row r="2034" spans="1:20">
      <c r="A2034" s="103"/>
      <c r="B2034" s="103"/>
      <c r="C2034" s="103"/>
      <c r="D2034" s="103"/>
      <c r="E2034" s="103"/>
      <c r="F2034" s="103"/>
      <c r="G2034" s="103"/>
      <c r="H2034" s="103"/>
      <c r="I2034" s="103"/>
      <c r="J2034" s="103"/>
      <c r="K2034" s="103"/>
      <c r="L2034" s="103"/>
      <c r="M2034" s="103"/>
      <c r="N2034" s="103"/>
      <c r="O2034" s="103"/>
      <c r="P2034" s="103"/>
      <c r="Q2034" s="103"/>
      <c r="R2034" s="103"/>
      <c r="S2034" s="103"/>
      <c r="T2034" s="103"/>
    </row>
    <row r="2035" spans="1:20">
      <c r="A2035" s="103"/>
      <c r="B2035" s="103"/>
      <c r="C2035" s="103"/>
      <c r="D2035" s="103"/>
      <c r="E2035" s="103"/>
      <c r="F2035" s="103"/>
      <c r="G2035" s="103"/>
      <c r="H2035" s="103"/>
      <c r="I2035" s="103"/>
      <c r="J2035" s="103"/>
      <c r="K2035" s="103"/>
      <c r="L2035" s="103"/>
      <c r="M2035" s="103"/>
      <c r="N2035" s="103"/>
      <c r="O2035" s="103"/>
      <c r="P2035" s="103"/>
      <c r="Q2035" s="103"/>
      <c r="R2035" s="103"/>
      <c r="S2035" s="103"/>
      <c r="T2035" s="103"/>
    </row>
    <row r="2036" spans="1:20">
      <c r="A2036" s="103"/>
      <c r="B2036" s="103"/>
      <c r="C2036" s="103"/>
      <c r="D2036" s="103"/>
      <c r="E2036" s="103"/>
      <c r="F2036" s="103"/>
      <c r="G2036" s="103"/>
      <c r="H2036" s="103"/>
      <c r="I2036" s="103"/>
      <c r="J2036" s="103"/>
      <c r="K2036" s="103"/>
      <c r="L2036" s="103"/>
      <c r="M2036" s="103"/>
      <c r="N2036" s="103"/>
      <c r="O2036" s="103"/>
      <c r="P2036" s="103"/>
      <c r="Q2036" s="103"/>
      <c r="R2036" s="103"/>
      <c r="S2036" s="103"/>
      <c r="T2036" s="103"/>
    </row>
    <row r="2037" spans="1:20">
      <c r="A2037" s="103"/>
      <c r="B2037" s="103"/>
      <c r="C2037" s="103"/>
      <c r="D2037" s="103"/>
      <c r="E2037" s="103"/>
      <c r="F2037" s="103"/>
      <c r="G2037" s="103"/>
      <c r="H2037" s="103"/>
      <c r="I2037" s="103"/>
      <c r="J2037" s="103"/>
      <c r="K2037" s="103"/>
      <c r="L2037" s="103"/>
      <c r="M2037" s="103"/>
      <c r="N2037" s="103"/>
      <c r="O2037" s="103"/>
      <c r="P2037" s="103"/>
      <c r="Q2037" s="103"/>
      <c r="R2037" s="103"/>
      <c r="S2037" s="103"/>
      <c r="T2037" s="103"/>
    </row>
    <row r="2038" spans="1:20">
      <c r="A2038" s="103"/>
      <c r="B2038" s="103"/>
      <c r="C2038" s="103"/>
      <c r="D2038" s="103"/>
      <c r="E2038" s="103"/>
      <c r="F2038" s="103"/>
      <c r="G2038" s="103"/>
      <c r="H2038" s="103"/>
      <c r="I2038" s="103"/>
      <c r="J2038" s="103"/>
      <c r="K2038" s="103"/>
      <c r="L2038" s="103"/>
      <c r="M2038" s="103"/>
      <c r="N2038" s="103"/>
      <c r="O2038" s="103"/>
      <c r="P2038" s="103"/>
      <c r="Q2038" s="103"/>
      <c r="R2038" s="103"/>
      <c r="S2038" s="103"/>
      <c r="T2038" s="103"/>
    </row>
    <row r="2039" spans="1:20">
      <c r="A2039" s="103"/>
      <c r="B2039" s="103"/>
      <c r="C2039" s="103"/>
      <c r="D2039" s="103"/>
      <c r="E2039" s="103"/>
      <c r="F2039" s="103"/>
      <c r="G2039" s="103"/>
      <c r="H2039" s="103"/>
      <c r="I2039" s="103"/>
      <c r="J2039" s="103"/>
      <c r="K2039" s="103"/>
      <c r="L2039" s="103"/>
      <c r="M2039" s="103"/>
      <c r="N2039" s="103"/>
      <c r="O2039" s="103"/>
      <c r="P2039" s="103"/>
      <c r="Q2039" s="103"/>
      <c r="R2039" s="103"/>
      <c r="S2039" s="103"/>
      <c r="T2039" s="103"/>
    </row>
    <row r="2040" spans="1:20">
      <c r="A2040" s="103"/>
      <c r="B2040" s="103"/>
      <c r="C2040" s="103"/>
      <c r="D2040" s="103"/>
      <c r="E2040" s="103"/>
      <c r="F2040" s="103"/>
      <c r="G2040" s="103"/>
      <c r="H2040" s="103"/>
      <c r="I2040" s="103"/>
      <c r="J2040" s="103"/>
      <c r="K2040" s="103"/>
      <c r="L2040" s="103"/>
      <c r="M2040" s="103"/>
      <c r="N2040" s="103"/>
      <c r="O2040" s="103"/>
      <c r="P2040" s="103"/>
      <c r="Q2040" s="103"/>
      <c r="R2040" s="103"/>
      <c r="S2040" s="103"/>
      <c r="T2040" s="103"/>
    </row>
    <row r="2041" spans="1:20">
      <c r="A2041" s="103"/>
      <c r="B2041" s="103"/>
      <c r="C2041" s="103"/>
      <c r="D2041" s="103"/>
      <c r="E2041" s="103"/>
      <c r="F2041" s="103"/>
      <c r="G2041" s="103"/>
      <c r="H2041" s="103"/>
      <c r="I2041" s="103"/>
      <c r="J2041" s="103"/>
      <c r="K2041" s="103"/>
      <c r="L2041" s="103"/>
      <c r="M2041" s="103"/>
      <c r="N2041" s="103"/>
      <c r="O2041" s="103"/>
      <c r="P2041" s="103"/>
      <c r="Q2041" s="103"/>
      <c r="R2041" s="103"/>
      <c r="S2041" s="103"/>
      <c r="T2041" s="103"/>
    </row>
    <row r="2042" spans="1:20">
      <c r="A2042" s="103"/>
      <c r="B2042" s="103"/>
      <c r="C2042" s="103"/>
      <c r="D2042" s="103"/>
      <c r="E2042" s="103"/>
      <c r="F2042" s="103"/>
      <c r="G2042" s="103"/>
      <c r="H2042" s="103"/>
      <c r="I2042" s="103"/>
      <c r="J2042" s="103"/>
      <c r="K2042" s="103"/>
      <c r="L2042" s="103"/>
      <c r="M2042" s="103"/>
      <c r="N2042" s="103"/>
      <c r="O2042" s="103"/>
      <c r="P2042" s="103"/>
      <c r="Q2042" s="103"/>
      <c r="R2042" s="103"/>
      <c r="S2042" s="103"/>
      <c r="T2042" s="103"/>
    </row>
    <row r="2043" spans="1:20">
      <c r="A2043" s="103"/>
      <c r="B2043" s="103"/>
      <c r="C2043" s="103"/>
      <c r="D2043" s="103"/>
      <c r="E2043" s="103"/>
      <c r="F2043" s="103"/>
      <c r="G2043" s="103"/>
      <c r="H2043" s="103"/>
      <c r="I2043" s="103"/>
      <c r="J2043" s="103"/>
      <c r="K2043" s="103"/>
      <c r="L2043" s="103"/>
      <c r="M2043" s="103"/>
      <c r="N2043" s="103"/>
      <c r="O2043" s="103"/>
      <c r="P2043" s="103"/>
      <c r="Q2043" s="103"/>
      <c r="R2043" s="103"/>
      <c r="S2043" s="103"/>
      <c r="T2043" s="103"/>
    </row>
    <row r="2044" spans="1:20">
      <c r="A2044" s="103"/>
      <c r="B2044" s="103"/>
      <c r="C2044" s="103"/>
      <c r="D2044" s="103"/>
      <c r="E2044" s="103"/>
      <c r="F2044" s="103"/>
      <c r="G2044" s="103"/>
      <c r="H2044" s="103"/>
      <c r="I2044" s="103"/>
      <c r="J2044" s="103"/>
      <c r="K2044" s="103"/>
      <c r="L2044" s="103"/>
      <c r="M2044" s="103"/>
      <c r="N2044" s="103"/>
      <c r="O2044" s="103"/>
      <c r="P2044" s="103"/>
      <c r="Q2044" s="103"/>
      <c r="R2044" s="103"/>
      <c r="S2044" s="103"/>
      <c r="T2044" s="103"/>
    </row>
    <row r="2045" spans="1:20">
      <c r="A2045" s="103"/>
      <c r="B2045" s="103"/>
      <c r="C2045" s="103"/>
      <c r="D2045" s="103"/>
      <c r="E2045" s="103"/>
      <c r="F2045" s="103"/>
      <c r="G2045" s="103"/>
      <c r="H2045" s="103"/>
      <c r="I2045" s="103"/>
      <c r="J2045" s="103"/>
      <c r="K2045" s="103"/>
      <c r="L2045" s="103"/>
      <c r="M2045" s="103"/>
      <c r="N2045" s="103"/>
      <c r="O2045" s="103"/>
      <c r="P2045" s="103"/>
      <c r="Q2045" s="103"/>
      <c r="R2045" s="103"/>
      <c r="S2045" s="103"/>
      <c r="T2045" s="103"/>
    </row>
    <row r="2046" spans="1:20">
      <c r="A2046" s="103"/>
      <c r="B2046" s="103"/>
      <c r="C2046" s="103"/>
      <c r="D2046" s="103"/>
      <c r="E2046" s="103"/>
      <c r="F2046" s="103"/>
      <c r="G2046" s="103"/>
      <c r="H2046" s="103"/>
      <c r="I2046" s="103"/>
      <c r="J2046" s="103"/>
      <c r="K2046" s="103"/>
      <c r="L2046" s="103"/>
      <c r="M2046" s="103"/>
      <c r="N2046" s="103"/>
      <c r="O2046" s="103"/>
      <c r="P2046" s="103"/>
      <c r="Q2046" s="103"/>
      <c r="R2046" s="103"/>
      <c r="S2046" s="103"/>
      <c r="T2046" s="103"/>
    </row>
    <row r="2047" spans="1:20">
      <c r="A2047" s="103"/>
      <c r="B2047" s="103"/>
      <c r="C2047" s="103"/>
      <c r="D2047" s="103"/>
      <c r="E2047" s="103"/>
      <c r="F2047" s="103"/>
      <c r="G2047" s="103"/>
      <c r="H2047" s="103"/>
      <c r="I2047" s="103"/>
      <c r="J2047" s="103"/>
      <c r="K2047" s="103"/>
      <c r="L2047" s="103"/>
      <c r="M2047" s="103"/>
      <c r="N2047" s="103"/>
      <c r="O2047" s="103"/>
      <c r="P2047" s="103"/>
      <c r="Q2047" s="103"/>
      <c r="R2047" s="103"/>
      <c r="S2047" s="103"/>
      <c r="T2047" s="103"/>
    </row>
    <row r="2048" spans="1:20">
      <c r="A2048" s="103"/>
      <c r="B2048" s="103"/>
      <c r="C2048" s="103"/>
      <c r="D2048" s="103"/>
      <c r="E2048" s="103"/>
      <c r="F2048" s="103"/>
      <c r="G2048" s="103"/>
      <c r="H2048" s="103"/>
      <c r="I2048" s="103"/>
      <c r="J2048" s="103"/>
      <c r="K2048" s="103"/>
      <c r="L2048" s="103"/>
      <c r="M2048" s="103"/>
      <c r="N2048" s="103"/>
      <c r="O2048" s="103"/>
      <c r="P2048" s="103"/>
      <c r="Q2048" s="103"/>
      <c r="R2048" s="103"/>
      <c r="S2048" s="103"/>
      <c r="T2048" s="103"/>
    </row>
    <row r="2049" spans="1:20">
      <c r="A2049" s="103"/>
      <c r="B2049" s="103"/>
      <c r="C2049" s="103"/>
      <c r="D2049" s="103"/>
      <c r="E2049" s="103"/>
      <c r="F2049" s="103"/>
      <c r="G2049" s="103"/>
      <c r="H2049" s="103"/>
      <c r="I2049" s="103"/>
      <c r="J2049" s="103"/>
      <c r="K2049" s="103"/>
      <c r="L2049" s="103"/>
      <c r="M2049" s="103"/>
      <c r="N2049" s="103"/>
      <c r="O2049" s="103"/>
      <c r="P2049" s="103"/>
      <c r="Q2049" s="103"/>
      <c r="R2049" s="103"/>
      <c r="S2049" s="103"/>
      <c r="T2049" s="103"/>
    </row>
    <row r="2050" spans="1:20">
      <c r="A2050" s="103"/>
      <c r="B2050" s="103"/>
      <c r="C2050" s="103"/>
      <c r="D2050" s="103"/>
      <c r="E2050" s="103"/>
      <c r="F2050" s="103"/>
      <c r="G2050" s="103"/>
      <c r="H2050" s="103"/>
      <c r="I2050" s="103"/>
      <c r="J2050" s="103"/>
      <c r="K2050" s="103"/>
      <c r="L2050" s="103"/>
      <c r="M2050" s="103"/>
      <c r="N2050" s="103"/>
      <c r="O2050" s="103"/>
      <c r="P2050" s="103"/>
      <c r="Q2050" s="103"/>
      <c r="R2050" s="103"/>
      <c r="S2050" s="103"/>
      <c r="T2050" s="103"/>
    </row>
    <row r="2051" spans="1:20">
      <c r="A2051" s="103"/>
      <c r="B2051" s="103"/>
      <c r="C2051" s="103"/>
      <c r="D2051" s="103"/>
      <c r="E2051" s="103"/>
      <c r="F2051" s="103"/>
      <c r="G2051" s="103"/>
      <c r="H2051" s="103"/>
      <c r="I2051" s="103"/>
      <c r="J2051" s="103"/>
      <c r="K2051" s="103"/>
      <c r="L2051" s="103"/>
      <c r="M2051" s="103"/>
      <c r="N2051" s="103"/>
      <c r="O2051" s="103"/>
      <c r="P2051" s="103"/>
      <c r="Q2051" s="103"/>
      <c r="R2051" s="103"/>
      <c r="S2051" s="103"/>
      <c r="T2051" s="103"/>
    </row>
    <row r="2052" spans="1:20">
      <c r="A2052" s="103"/>
      <c r="B2052" s="103"/>
      <c r="C2052" s="103"/>
      <c r="D2052" s="103"/>
      <c r="E2052" s="103"/>
      <c r="F2052" s="103"/>
      <c r="G2052" s="103"/>
      <c r="H2052" s="103"/>
      <c r="I2052" s="103"/>
      <c r="J2052" s="103"/>
      <c r="K2052" s="103"/>
      <c r="L2052" s="103"/>
      <c r="M2052" s="103"/>
      <c r="N2052" s="103"/>
      <c r="O2052" s="103"/>
      <c r="P2052" s="103"/>
      <c r="Q2052" s="103"/>
      <c r="R2052" s="103"/>
      <c r="S2052" s="103"/>
      <c r="T2052" s="103"/>
    </row>
    <row r="2053" spans="1:20">
      <c r="A2053" s="103"/>
      <c r="B2053" s="103"/>
      <c r="C2053" s="103"/>
      <c r="D2053" s="103"/>
      <c r="E2053" s="103"/>
      <c r="F2053" s="103"/>
      <c r="G2053" s="103"/>
      <c r="H2053" s="103"/>
      <c r="I2053" s="103"/>
      <c r="J2053" s="103"/>
      <c r="K2053" s="103"/>
      <c r="L2053" s="103"/>
      <c r="M2053" s="103"/>
      <c r="N2053" s="103"/>
      <c r="O2053" s="103"/>
      <c r="P2053" s="103"/>
      <c r="Q2053" s="103"/>
      <c r="R2053" s="103"/>
      <c r="S2053" s="103"/>
      <c r="T2053" s="103"/>
    </row>
    <row r="2054" spans="1:20">
      <c r="A2054" s="103"/>
      <c r="B2054" s="103"/>
      <c r="C2054" s="103"/>
      <c r="D2054" s="103"/>
      <c r="E2054" s="103"/>
      <c r="F2054" s="103"/>
      <c r="G2054" s="103"/>
      <c r="H2054" s="103"/>
      <c r="I2054" s="103"/>
      <c r="J2054" s="103"/>
      <c r="K2054" s="103"/>
      <c r="L2054" s="103"/>
      <c r="M2054" s="103"/>
      <c r="N2054" s="103"/>
      <c r="O2054" s="103"/>
      <c r="P2054" s="103"/>
      <c r="Q2054" s="103"/>
      <c r="R2054" s="103"/>
      <c r="S2054" s="103"/>
      <c r="T2054" s="103"/>
    </row>
    <row r="2055" spans="1:20">
      <c r="A2055" s="103"/>
      <c r="B2055" s="103"/>
      <c r="C2055" s="103"/>
      <c r="D2055" s="103"/>
      <c r="E2055" s="103"/>
      <c r="F2055" s="103"/>
      <c r="G2055" s="103"/>
      <c r="H2055" s="103"/>
      <c r="I2055" s="103"/>
      <c r="J2055" s="103"/>
      <c r="K2055" s="103"/>
      <c r="L2055" s="103"/>
      <c r="M2055" s="103"/>
      <c r="N2055" s="103"/>
      <c r="O2055" s="103"/>
      <c r="P2055" s="103"/>
      <c r="Q2055" s="103"/>
      <c r="R2055" s="103"/>
      <c r="S2055" s="103"/>
      <c r="T2055" s="103"/>
    </row>
    <row r="2056" spans="1:20">
      <c r="A2056" s="103"/>
      <c r="B2056" s="103"/>
      <c r="C2056" s="103"/>
      <c r="D2056" s="103"/>
      <c r="E2056" s="103"/>
      <c r="F2056" s="103"/>
      <c r="G2056" s="103"/>
      <c r="H2056" s="103"/>
      <c r="I2056" s="103"/>
      <c r="J2056" s="103"/>
      <c r="K2056" s="103"/>
      <c r="L2056" s="103"/>
      <c r="M2056" s="103"/>
      <c r="N2056" s="103"/>
      <c r="O2056" s="103"/>
      <c r="P2056" s="103"/>
      <c r="Q2056" s="103"/>
      <c r="R2056" s="103"/>
      <c r="S2056" s="103"/>
      <c r="T2056" s="103"/>
    </row>
    <row r="2057" spans="1:20">
      <c r="A2057" s="103"/>
      <c r="B2057" s="103"/>
      <c r="C2057" s="103"/>
      <c r="D2057" s="103"/>
      <c r="E2057" s="103"/>
      <c r="F2057" s="103"/>
      <c r="G2057" s="103"/>
      <c r="H2057" s="103"/>
      <c r="I2057" s="103"/>
      <c r="J2057" s="103"/>
      <c r="K2057" s="103"/>
      <c r="L2057" s="103"/>
      <c r="M2057" s="103"/>
      <c r="N2057" s="103"/>
      <c r="O2057" s="103"/>
      <c r="P2057" s="103"/>
      <c r="Q2057" s="103"/>
      <c r="R2057" s="103"/>
      <c r="S2057" s="103"/>
      <c r="T2057" s="103"/>
    </row>
    <row r="2058" spans="1:20">
      <c r="A2058" s="103"/>
      <c r="B2058" s="103"/>
      <c r="C2058" s="103"/>
      <c r="D2058" s="103"/>
      <c r="E2058" s="103"/>
      <c r="F2058" s="103"/>
      <c r="G2058" s="103"/>
      <c r="H2058" s="103"/>
      <c r="I2058" s="103"/>
      <c r="J2058" s="103"/>
      <c r="K2058" s="103"/>
      <c r="L2058" s="103"/>
      <c r="M2058" s="103"/>
      <c r="N2058" s="103"/>
      <c r="O2058" s="103"/>
      <c r="P2058" s="103"/>
      <c r="Q2058" s="103"/>
      <c r="R2058" s="103"/>
      <c r="S2058" s="103"/>
      <c r="T2058" s="103"/>
    </row>
    <row r="2059" spans="1:20">
      <c r="A2059" s="103"/>
      <c r="B2059" s="103"/>
      <c r="C2059" s="103"/>
      <c r="D2059" s="103"/>
      <c r="E2059" s="103"/>
      <c r="F2059" s="103"/>
      <c r="G2059" s="103"/>
      <c r="H2059" s="103"/>
      <c r="I2059" s="103"/>
      <c r="J2059" s="103"/>
      <c r="K2059" s="103"/>
      <c r="L2059" s="103"/>
      <c r="M2059" s="103"/>
      <c r="N2059" s="103"/>
      <c r="O2059" s="103"/>
      <c r="P2059" s="103"/>
      <c r="Q2059" s="103"/>
      <c r="R2059" s="103"/>
      <c r="S2059" s="103"/>
      <c r="T2059" s="103"/>
    </row>
    <row r="2060" spans="1:20">
      <c r="A2060" s="103"/>
      <c r="B2060" s="103"/>
      <c r="C2060" s="103"/>
      <c r="D2060" s="103"/>
      <c r="E2060" s="103"/>
      <c r="F2060" s="103"/>
      <c r="G2060" s="103"/>
      <c r="H2060" s="103"/>
      <c r="I2060" s="103"/>
      <c r="J2060" s="103"/>
      <c r="K2060" s="103"/>
      <c r="L2060" s="103"/>
      <c r="M2060" s="103"/>
      <c r="N2060" s="103"/>
      <c r="O2060" s="103"/>
      <c r="P2060" s="103"/>
      <c r="Q2060" s="103"/>
      <c r="R2060" s="103"/>
      <c r="S2060" s="103"/>
      <c r="T2060" s="103"/>
    </row>
    <row r="2061" spans="1:20">
      <c r="A2061" s="103"/>
      <c r="B2061" s="103"/>
      <c r="C2061" s="103"/>
      <c r="D2061" s="103"/>
      <c r="E2061" s="103"/>
      <c r="F2061" s="103"/>
      <c r="G2061" s="103"/>
      <c r="H2061" s="103"/>
      <c r="I2061" s="103"/>
      <c r="J2061" s="103"/>
      <c r="K2061" s="103"/>
      <c r="L2061" s="103"/>
      <c r="M2061" s="103"/>
      <c r="N2061" s="103"/>
      <c r="O2061" s="103"/>
      <c r="P2061" s="103"/>
      <c r="Q2061" s="103"/>
      <c r="R2061" s="103"/>
      <c r="S2061" s="103"/>
      <c r="T2061" s="103"/>
    </row>
    <row r="2062" spans="1:20">
      <c r="A2062" s="103"/>
      <c r="B2062" s="103"/>
      <c r="C2062" s="103"/>
      <c r="D2062" s="103"/>
      <c r="E2062" s="103"/>
      <c r="F2062" s="103"/>
      <c r="G2062" s="103"/>
      <c r="H2062" s="103"/>
      <c r="I2062" s="103"/>
      <c r="J2062" s="103"/>
      <c r="K2062" s="103"/>
      <c r="L2062" s="103"/>
      <c r="M2062" s="103"/>
      <c r="N2062" s="103"/>
      <c r="O2062" s="103"/>
      <c r="P2062" s="103"/>
      <c r="Q2062" s="103"/>
      <c r="R2062" s="103"/>
      <c r="S2062" s="103"/>
      <c r="T2062" s="103"/>
    </row>
    <row r="2063" spans="1:20">
      <c r="A2063" s="103"/>
      <c r="B2063" s="103"/>
      <c r="C2063" s="103"/>
      <c r="D2063" s="103"/>
      <c r="E2063" s="103"/>
      <c r="F2063" s="103"/>
      <c r="G2063" s="103"/>
      <c r="H2063" s="103"/>
      <c r="I2063" s="103"/>
      <c r="J2063" s="103"/>
      <c r="K2063" s="103"/>
      <c r="L2063" s="103"/>
      <c r="M2063" s="103"/>
      <c r="N2063" s="103"/>
      <c r="O2063" s="103"/>
      <c r="P2063" s="103"/>
      <c r="Q2063" s="103"/>
      <c r="R2063" s="103"/>
      <c r="S2063" s="103"/>
      <c r="T2063" s="103"/>
    </row>
    <row r="2064" spans="1:20">
      <c r="A2064" s="103"/>
      <c r="B2064" s="103"/>
      <c r="C2064" s="103"/>
      <c r="D2064" s="103"/>
      <c r="E2064" s="103"/>
      <c r="F2064" s="103"/>
      <c r="G2064" s="103"/>
      <c r="H2064" s="103"/>
      <c r="I2064" s="103"/>
      <c r="J2064" s="103"/>
      <c r="K2064" s="103"/>
      <c r="L2064" s="103"/>
      <c r="M2064" s="103"/>
      <c r="N2064" s="103"/>
      <c r="O2064" s="103"/>
      <c r="P2064" s="103"/>
      <c r="Q2064" s="103"/>
      <c r="R2064" s="103"/>
      <c r="S2064" s="103"/>
      <c r="T2064" s="103"/>
    </row>
    <row r="2065" spans="1:20">
      <c r="A2065" s="103"/>
      <c r="B2065" s="103"/>
      <c r="C2065" s="103"/>
      <c r="D2065" s="103"/>
      <c r="E2065" s="103"/>
      <c r="F2065" s="103"/>
      <c r="G2065" s="103"/>
      <c r="H2065" s="103"/>
      <c r="I2065" s="103"/>
      <c r="J2065" s="103"/>
      <c r="K2065" s="103"/>
      <c r="L2065" s="103"/>
      <c r="M2065" s="103"/>
      <c r="N2065" s="103"/>
      <c r="O2065" s="103"/>
      <c r="P2065" s="103"/>
      <c r="Q2065" s="103"/>
      <c r="R2065" s="103"/>
      <c r="S2065" s="103"/>
      <c r="T2065" s="103"/>
    </row>
    <row r="2066" spans="1:20">
      <c r="A2066" s="103"/>
      <c r="B2066" s="103"/>
      <c r="C2066" s="103"/>
      <c r="D2066" s="103"/>
      <c r="E2066" s="103"/>
      <c r="F2066" s="103"/>
      <c r="G2066" s="103"/>
      <c r="H2066" s="103"/>
      <c r="I2066" s="103"/>
      <c r="J2066" s="103"/>
      <c r="K2066" s="103"/>
      <c r="L2066" s="103"/>
      <c r="M2066" s="103"/>
      <c r="N2066" s="103"/>
      <c r="O2066" s="103"/>
      <c r="P2066" s="103"/>
      <c r="Q2066" s="103"/>
      <c r="R2066" s="103"/>
      <c r="S2066" s="103"/>
      <c r="T2066" s="103"/>
    </row>
    <row r="2067" spans="1:20">
      <c r="A2067" s="103"/>
      <c r="B2067" s="103"/>
      <c r="C2067" s="103"/>
      <c r="D2067" s="103"/>
      <c r="E2067" s="103"/>
      <c r="F2067" s="103"/>
      <c r="G2067" s="103"/>
      <c r="H2067" s="103"/>
      <c r="I2067" s="103"/>
      <c r="J2067" s="103"/>
      <c r="K2067" s="103"/>
      <c r="L2067" s="103"/>
      <c r="M2067" s="103"/>
      <c r="N2067" s="103"/>
      <c r="O2067" s="103"/>
      <c r="P2067" s="103"/>
      <c r="Q2067" s="103"/>
      <c r="R2067" s="103"/>
      <c r="S2067" s="103"/>
      <c r="T2067" s="103"/>
    </row>
    <row r="2068" spans="1:20">
      <c r="A2068" s="103"/>
      <c r="B2068" s="103"/>
      <c r="C2068" s="103"/>
      <c r="D2068" s="103"/>
      <c r="E2068" s="103"/>
      <c r="F2068" s="103"/>
      <c r="G2068" s="103"/>
      <c r="H2068" s="103"/>
      <c r="I2068" s="103"/>
      <c r="J2068" s="103"/>
      <c r="K2068" s="103"/>
      <c r="L2068" s="103"/>
      <c r="M2068" s="103"/>
      <c r="N2068" s="103"/>
      <c r="O2068" s="103"/>
      <c r="P2068" s="103"/>
      <c r="Q2068" s="103"/>
      <c r="R2068" s="103"/>
      <c r="S2068" s="103"/>
      <c r="T2068" s="103"/>
    </row>
    <row r="2069" spans="1:20">
      <c r="A2069" s="103"/>
      <c r="B2069" s="103"/>
      <c r="C2069" s="103"/>
      <c r="D2069" s="103"/>
      <c r="E2069" s="103"/>
      <c r="F2069" s="103"/>
      <c r="G2069" s="103"/>
      <c r="H2069" s="103"/>
      <c r="I2069" s="103"/>
      <c r="J2069" s="103"/>
      <c r="K2069" s="103"/>
      <c r="L2069" s="103"/>
      <c r="M2069" s="103"/>
      <c r="N2069" s="103"/>
      <c r="O2069" s="103"/>
      <c r="P2069" s="103"/>
      <c r="Q2069" s="103"/>
      <c r="R2069" s="103"/>
      <c r="S2069" s="103"/>
      <c r="T2069" s="103"/>
    </row>
    <row r="2070" spans="1:20">
      <c r="A2070" s="103"/>
      <c r="B2070" s="103"/>
      <c r="C2070" s="103"/>
      <c r="D2070" s="103"/>
      <c r="E2070" s="103"/>
      <c r="F2070" s="103"/>
      <c r="G2070" s="103"/>
      <c r="H2070" s="103"/>
      <c r="I2070" s="103"/>
      <c r="J2070" s="103"/>
      <c r="K2070" s="103"/>
      <c r="L2070" s="103"/>
      <c r="M2070" s="103"/>
      <c r="N2070" s="103"/>
      <c r="O2070" s="103"/>
      <c r="P2070" s="103"/>
      <c r="Q2070" s="103"/>
      <c r="R2070" s="103"/>
      <c r="S2070" s="103"/>
      <c r="T2070" s="103"/>
    </row>
    <row r="2071" spans="1:20">
      <c r="A2071" s="103"/>
      <c r="B2071" s="103"/>
      <c r="C2071" s="103"/>
      <c r="D2071" s="103"/>
      <c r="E2071" s="103"/>
      <c r="F2071" s="103"/>
      <c r="G2071" s="103"/>
      <c r="H2071" s="103"/>
      <c r="I2071" s="103"/>
      <c r="J2071" s="103"/>
      <c r="K2071" s="103"/>
      <c r="L2071" s="103"/>
      <c r="M2071" s="103"/>
      <c r="N2071" s="103"/>
      <c r="O2071" s="103"/>
      <c r="P2071" s="103"/>
      <c r="Q2071" s="103"/>
      <c r="R2071" s="103"/>
      <c r="S2071" s="103"/>
      <c r="T2071" s="103"/>
    </row>
    <row r="2072" spans="1:20">
      <c r="A2072" s="103"/>
      <c r="B2072" s="103"/>
      <c r="C2072" s="103"/>
      <c r="D2072" s="103"/>
      <c r="E2072" s="103"/>
      <c r="F2072" s="103"/>
      <c r="G2072" s="103"/>
      <c r="H2072" s="103"/>
      <c r="I2072" s="103"/>
      <c r="J2072" s="103"/>
      <c r="K2072" s="103"/>
      <c r="L2072" s="103"/>
      <c r="M2072" s="103"/>
      <c r="N2072" s="103"/>
      <c r="O2072" s="103"/>
      <c r="P2072" s="103"/>
      <c r="Q2072" s="103"/>
      <c r="R2072" s="103"/>
      <c r="S2072" s="103"/>
      <c r="T2072" s="103"/>
    </row>
    <row r="2073" spans="1:20">
      <c r="A2073" s="103"/>
      <c r="B2073" s="103"/>
      <c r="C2073" s="103"/>
      <c r="D2073" s="103"/>
      <c r="E2073" s="103"/>
      <c r="F2073" s="103"/>
      <c r="G2073" s="103"/>
      <c r="H2073" s="103"/>
      <c r="I2073" s="103"/>
      <c r="J2073" s="103"/>
      <c r="K2073" s="103"/>
      <c r="L2073" s="103"/>
      <c r="M2073" s="103"/>
      <c r="N2073" s="103"/>
      <c r="O2073" s="103"/>
      <c r="P2073" s="103"/>
      <c r="Q2073" s="103"/>
      <c r="R2073" s="103"/>
      <c r="S2073" s="103"/>
      <c r="T2073" s="103"/>
    </row>
    <row r="2074" spans="1:20">
      <c r="A2074" s="103"/>
      <c r="B2074" s="103"/>
      <c r="C2074" s="103"/>
      <c r="D2074" s="103"/>
      <c r="E2074" s="103"/>
      <c r="F2074" s="103"/>
      <c r="G2074" s="103"/>
      <c r="H2074" s="103"/>
      <c r="I2074" s="103"/>
      <c r="J2074" s="103"/>
      <c r="K2074" s="103"/>
      <c r="L2074" s="103"/>
      <c r="M2074" s="103"/>
      <c r="N2074" s="103"/>
      <c r="O2074" s="103"/>
      <c r="P2074" s="103"/>
      <c r="Q2074" s="103"/>
      <c r="R2074" s="103"/>
      <c r="S2074" s="103"/>
      <c r="T2074" s="103"/>
    </row>
    <row r="2075" spans="1:20">
      <c r="A2075" s="103"/>
      <c r="B2075" s="103"/>
      <c r="C2075" s="103"/>
      <c r="D2075" s="103"/>
      <c r="E2075" s="103"/>
      <c r="F2075" s="103"/>
      <c r="G2075" s="103"/>
      <c r="H2075" s="103"/>
      <c r="I2075" s="103"/>
      <c r="J2075" s="103"/>
      <c r="K2075" s="103"/>
      <c r="L2075" s="103"/>
      <c r="M2075" s="103"/>
      <c r="N2075" s="103"/>
      <c r="O2075" s="103"/>
      <c r="P2075" s="103"/>
      <c r="Q2075" s="103"/>
      <c r="R2075" s="103"/>
      <c r="S2075" s="103"/>
      <c r="T2075" s="103"/>
    </row>
    <row r="2076" spans="1:20">
      <c r="A2076" s="103"/>
      <c r="B2076" s="103"/>
      <c r="C2076" s="103"/>
      <c r="D2076" s="103"/>
      <c r="E2076" s="103"/>
      <c r="F2076" s="103"/>
      <c r="G2076" s="103"/>
      <c r="H2076" s="103"/>
      <c r="I2076" s="103"/>
      <c r="J2076" s="103"/>
      <c r="K2076" s="103"/>
      <c r="L2076" s="103"/>
      <c r="M2076" s="103"/>
      <c r="N2076" s="103"/>
      <c r="O2076" s="103"/>
      <c r="P2076" s="103"/>
      <c r="Q2076" s="103"/>
      <c r="R2076" s="103"/>
      <c r="S2076" s="103"/>
      <c r="T2076" s="103"/>
    </row>
    <row r="2077" spans="1:20">
      <c r="A2077" s="103"/>
      <c r="B2077" s="103"/>
      <c r="C2077" s="103"/>
      <c r="D2077" s="103"/>
      <c r="E2077" s="103"/>
      <c r="F2077" s="103"/>
      <c r="G2077" s="103"/>
      <c r="H2077" s="103"/>
      <c r="I2077" s="103"/>
      <c r="J2077" s="103"/>
      <c r="K2077" s="103"/>
      <c r="L2077" s="103"/>
      <c r="M2077" s="103"/>
      <c r="N2077" s="103"/>
      <c r="O2077" s="103"/>
      <c r="P2077" s="103"/>
      <c r="Q2077" s="103"/>
      <c r="R2077" s="103"/>
      <c r="S2077" s="103"/>
      <c r="T2077" s="103"/>
    </row>
    <row r="2078" spans="1:20">
      <c r="A2078" s="103"/>
      <c r="B2078" s="103"/>
      <c r="C2078" s="103"/>
      <c r="D2078" s="103"/>
      <c r="E2078" s="103"/>
      <c r="F2078" s="103"/>
      <c r="G2078" s="103"/>
      <c r="H2078" s="103"/>
      <c r="I2078" s="103"/>
      <c r="J2078" s="103"/>
      <c r="K2078" s="103"/>
      <c r="L2078" s="103"/>
      <c r="M2078" s="103"/>
      <c r="N2078" s="103"/>
      <c r="O2078" s="103"/>
      <c r="P2078" s="103"/>
      <c r="Q2078" s="103"/>
      <c r="R2078" s="103"/>
      <c r="S2078" s="103"/>
      <c r="T2078" s="103"/>
    </row>
    <row r="2079" spans="1:20">
      <c r="A2079" s="103"/>
      <c r="B2079" s="103"/>
      <c r="C2079" s="103"/>
      <c r="D2079" s="103"/>
      <c r="E2079" s="103"/>
      <c r="F2079" s="103"/>
      <c r="G2079" s="103"/>
      <c r="H2079" s="103"/>
      <c r="I2079" s="103"/>
      <c r="J2079" s="103"/>
      <c r="K2079" s="103"/>
      <c r="L2079" s="103"/>
      <c r="M2079" s="103"/>
      <c r="N2079" s="103"/>
      <c r="O2079" s="103"/>
      <c r="P2079" s="103"/>
      <c r="Q2079" s="103"/>
      <c r="R2079" s="103"/>
      <c r="S2079" s="103"/>
      <c r="T2079" s="103"/>
    </row>
    <row r="2080" spans="1:20">
      <c r="A2080" s="103"/>
      <c r="B2080" s="103"/>
      <c r="C2080" s="103"/>
      <c r="D2080" s="103"/>
      <c r="E2080" s="103"/>
      <c r="F2080" s="103"/>
      <c r="G2080" s="103"/>
      <c r="H2080" s="103"/>
      <c r="I2080" s="103"/>
      <c r="J2080" s="103"/>
      <c r="K2080" s="103"/>
      <c r="L2080" s="103"/>
      <c r="M2080" s="103"/>
      <c r="N2080" s="103"/>
      <c r="O2080" s="103"/>
      <c r="P2080" s="103"/>
      <c r="Q2080" s="103"/>
      <c r="R2080" s="103"/>
      <c r="S2080" s="103"/>
      <c r="T2080" s="103"/>
    </row>
    <row r="2081" spans="1:20">
      <c r="A2081" s="103"/>
      <c r="B2081" s="103"/>
      <c r="C2081" s="103"/>
      <c r="D2081" s="103"/>
      <c r="E2081" s="103"/>
      <c r="F2081" s="103"/>
      <c r="G2081" s="103"/>
      <c r="H2081" s="103"/>
      <c r="I2081" s="103"/>
      <c r="J2081" s="103"/>
      <c r="K2081" s="103"/>
      <c r="L2081" s="103"/>
      <c r="M2081" s="103"/>
      <c r="N2081" s="103"/>
      <c r="O2081" s="103"/>
      <c r="P2081" s="103"/>
      <c r="Q2081" s="103"/>
      <c r="R2081" s="103"/>
      <c r="S2081" s="103"/>
      <c r="T2081" s="103"/>
    </row>
    <row r="2082" spans="1:20">
      <c r="A2082" s="103"/>
      <c r="B2082" s="103"/>
      <c r="C2082" s="103"/>
      <c r="D2082" s="103"/>
      <c r="E2082" s="103"/>
      <c r="F2082" s="103"/>
      <c r="G2082" s="103"/>
      <c r="H2082" s="103"/>
      <c r="I2082" s="103"/>
      <c r="J2082" s="103"/>
      <c r="K2082" s="103"/>
      <c r="L2082" s="103"/>
      <c r="M2082" s="103"/>
      <c r="N2082" s="103"/>
      <c r="O2082" s="103"/>
      <c r="P2082" s="103"/>
      <c r="Q2082" s="103"/>
      <c r="R2082" s="103"/>
      <c r="S2082" s="103"/>
      <c r="T2082" s="103"/>
    </row>
    <row r="2083" spans="1:20">
      <c r="A2083" s="103"/>
      <c r="B2083" s="103"/>
      <c r="C2083" s="103"/>
      <c r="D2083" s="103"/>
      <c r="E2083" s="103"/>
      <c r="F2083" s="103"/>
      <c r="G2083" s="103"/>
      <c r="H2083" s="103"/>
      <c r="I2083" s="103"/>
      <c r="J2083" s="103"/>
      <c r="K2083" s="103"/>
      <c r="L2083" s="103"/>
      <c r="M2083" s="103"/>
      <c r="N2083" s="103"/>
      <c r="O2083" s="103"/>
      <c r="P2083" s="103"/>
      <c r="Q2083" s="103"/>
      <c r="R2083" s="103"/>
      <c r="S2083" s="103"/>
      <c r="T2083" s="103"/>
    </row>
    <row r="2084" spans="1:20">
      <c r="A2084" s="103"/>
      <c r="B2084" s="103"/>
      <c r="C2084" s="103"/>
      <c r="D2084" s="103"/>
      <c r="E2084" s="103"/>
      <c r="F2084" s="103"/>
      <c r="G2084" s="103"/>
      <c r="H2084" s="103"/>
      <c r="I2084" s="103"/>
      <c r="J2084" s="103"/>
      <c r="K2084" s="103"/>
      <c r="L2084" s="103"/>
      <c r="M2084" s="103"/>
      <c r="N2084" s="103"/>
      <c r="O2084" s="103"/>
      <c r="P2084" s="103"/>
      <c r="Q2084" s="103"/>
      <c r="R2084" s="103"/>
      <c r="S2084" s="103"/>
      <c r="T2084" s="103"/>
    </row>
    <row r="2085" spans="1:20">
      <c r="A2085" s="103"/>
      <c r="B2085" s="103"/>
      <c r="C2085" s="103"/>
      <c r="D2085" s="103"/>
      <c r="E2085" s="103"/>
      <c r="F2085" s="103"/>
      <c r="G2085" s="103"/>
      <c r="H2085" s="103"/>
      <c r="I2085" s="103"/>
      <c r="J2085" s="103"/>
      <c r="K2085" s="103"/>
      <c r="L2085" s="103"/>
      <c r="M2085" s="103"/>
      <c r="N2085" s="103"/>
      <c r="O2085" s="103"/>
      <c r="P2085" s="103"/>
      <c r="Q2085" s="103"/>
      <c r="R2085" s="103"/>
      <c r="S2085" s="103"/>
      <c r="T2085" s="103"/>
    </row>
    <row r="2086" spans="1:20">
      <c r="A2086" s="103"/>
      <c r="B2086" s="103"/>
      <c r="C2086" s="103"/>
      <c r="D2086" s="103"/>
      <c r="E2086" s="103"/>
      <c r="F2086" s="103"/>
      <c r="G2086" s="103"/>
      <c r="H2086" s="103"/>
      <c r="I2086" s="103"/>
      <c r="J2086" s="103"/>
      <c r="K2086" s="103"/>
      <c r="L2086" s="103"/>
      <c r="M2086" s="103"/>
      <c r="N2086" s="103"/>
      <c r="O2086" s="103"/>
      <c r="P2086" s="103"/>
      <c r="Q2086" s="103"/>
      <c r="R2086" s="103"/>
      <c r="S2086" s="103"/>
      <c r="T2086" s="103"/>
    </row>
    <row r="2087" spans="1:20">
      <c r="A2087" s="103"/>
      <c r="B2087" s="103"/>
      <c r="C2087" s="103"/>
      <c r="D2087" s="103"/>
      <c r="E2087" s="103"/>
      <c r="F2087" s="103"/>
      <c r="G2087" s="103"/>
      <c r="H2087" s="103"/>
      <c r="I2087" s="103"/>
      <c r="J2087" s="103"/>
      <c r="K2087" s="103"/>
      <c r="L2087" s="103"/>
      <c r="M2087" s="103"/>
      <c r="N2087" s="103"/>
      <c r="O2087" s="103"/>
      <c r="P2087" s="103"/>
      <c r="Q2087" s="103"/>
      <c r="R2087" s="103"/>
      <c r="S2087" s="103"/>
      <c r="T2087" s="103"/>
    </row>
    <row r="2088" spans="1:20">
      <c r="A2088" s="103"/>
      <c r="B2088" s="103"/>
      <c r="C2088" s="103"/>
      <c r="D2088" s="103"/>
      <c r="E2088" s="103"/>
      <c r="F2088" s="103"/>
      <c r="G2088" s="103"/>
      <c r="H2088" s="103"/>
      <c r="I2088" s="103"/>
      <c r="J2088" s="103"/>
      <c r="K2088" s="103"/>
      <c r="L2088" s="103"/>
      <c r="M2088" s="103"/>
      <c r="N2088" s="103"/>
      <c r="O2088" s="103"/>
      <c r="P2088" s="103"/>
      <c r="Q2088" s="103"/>
      <c r="R2088" s="103"/>
      <c r="S2088" s="103"/>
      <c r="T2088" s="103"/>
    </row>
    <row r="2089" spans="1:20">
      <c r="A2089" s="103"/>
      <c r="B2089" s="103"/>
      <c r="C2089" s="103"/>
      <c r="D2089" s="103"/>
      <c r="E2089" s="103"/>
      <c r="F2089" s="103"/>
      <c r="G2089" s="103"/>
      <c r="H2089" s="103"/>
      <c r="I2089" s="103"/>
      <c r="J2089" s="103"/>
      <c r="K2089" s="103"/>
      <c r="L2089" s="103"/>
      <c r="M2089" s="103"/>
      <c r="N2089" s="103"/>
      <c r="O2089" s="103"/>
      <c r="P2089" s="103"/>
      <c r="Q2089" s="103"/>
      <c r="R2089" s="103"/>
      <c r="S2089" s="103"/>
      <c r="T2089" s="103"/>
    </row>
    <row r="2090" spans="1:20">
      <c r="A2090" s="103"/>
      <c r="B2090" s="103"/>
      <c r="C2090" s="103"/>
      <c r="D2090" s="103"/>
      <c r="E2090" s="103"/>
      <c r="F2090" s="103"/>
      <c r="G2090" s="103"/>
      <c r="H2090" s="103"/>
      <c r="I2090" s="103"/>
      <c r="J2090" s="103"/>
      <c r="K2090" s="103"/>
      <c r="L2090" s="103"/>
      <c r="M2090" s="103"/>
      <c r="N2090" s="103"/>
      <c r="O2090" s="103"/>
      <c r="P2090" s="103"/>
      <c r="Q2090" s="103"/>
      <c r="R2090" s="103"/>
      <c r="S2090" s="103"/>
      <c r="T2090" s="103"/>
    </row>
    <row r="2091" spans="1:20">
      <c r="A2091" s="103"/>
      <c r="B2091" s="103"/>
      <c r="C2091" s="103"/>
      <c r="D2091" s="103"/>
      <c r="E2091" s="103"/>
      <c r="F2091" s="103"/>
      <c r="G2091" s="103"/>
      <c r="H2091" s="103"/>
      <c r="I2091" s="103"/>
      <c r="J2091" s="103"/>
      <c r="K2091" s="103"/>
      <c r="L2091" s="103"/>
      <c r="M2091" s="103"/>
      <c r="N2091" s="103"/>
      <c r="O2091" s="103"/>
      <c r="P2091" s="103"/>
      <c r="Q2091" s="103"/>
      <c r="R2091" s="103"/>
      <c r="S2091" s="103"/>
      <c r="T2091" s="103"/>
    </row>
    <row r="2092" spans="1:20">
      <c r="A2092" s="103"/>
      <c r="B2092" s="103"/>
      <c r="C2092" s="103"/>
      <c r="D2092" s="103"/>
      <c r="E2092" s="103"/>
      <c r="F2092" s="103"/>
      <c r="G2092" s="103"/>
      <c r="H2092" s="103"/>
      <c r="I2092" s="103"/>
      <c r="J2092" s="103"/>
      <c r="K2092" s="103"/>
      <c r="L2092" s="103"/>
      <c r="M2092" s="103"/>
      <c r="N2092" s="103"/>
      <c r="O2092" s="103"/>
      <c r="P2092" s="103"/>
      <c r="Q2092" s="103"/>
      <c r="R2092" s="103"/>
      <c r="S2092" s="103"/>
      <c r="T2092" s="103"/>
    </row>
    <row r="2093" spans="1:20">
      <c r="A2093" s="103"/>
      <c r="B2093" s="103"/>
      <c r="C2093" s="103"/>
      <c r="D2093" s="103"/>
      <c r="E2093" s="103"/>
      <c r="F2093" s="103"/>
      <c r="G2093" s="103"/>
      <c r="H2093" s="103"/>
      <c r="I2093" s="103"/>
      <c r="J2093" s="103"/>
      <c r="K2093" s="103"/>
      <c r="L2093" s="103"/>
      <c r="M2093" s="103"/>
      <c r="N2093" s="103"/>
      <c r="O2093" s="103"/>
      <c r="P2093" s="103"/>
      <c r="Q2093" s="103"/>
      <c r="R2093" s="103"/>
      <c r="S2093" s="103"/>
      <c r="T2093" s="103"/>
    </row>
    <row r="2094" spans="1:20">
      <c r="A2094" s="103"/>
      <c r="B2094" s="103"/>
      <c r="C2094" s="103"/>
      <c r="D2094" s="103"/>
      <c r="E2094" s="103"/>
      <c r="F2094" s="103"/>
      <c r="G2094" s="103"/>
      <c r="H2094" s="103"/>
      <c r="I2094" s="103"/>
      <c r="J2094" s="103"/>
      <c r="K2094" s="103"/>
      <c r="L2094" s="103"/>
      <c r="M2094" s="103"/>
      <c r="N2094" s="103"/>
      <c r="O2094" s="103"/>
      <c r="P2094" s="103"/>
      <c r="Q2094" s="103"/>
      <c r="R2094" s="103"/>
      <c r="S2094" s="103"/>
      <c r="T2094" s="103"/>
    </row>
    <row r="2095" spans="1:20">
      <c r="A2095" s="103"/>
      <c r="B2095" s="103"/>
      <c r="C2095" s="103"/>
      <c r="D2095" s="103"/>
      <c r="E2095" s="103"/>
      <c r="F2095" s="103"/>
      <c r="G2095" s="103"/>
      <c r="H2095" s="103"/>
      <c r="I2095" s="103"/>
      <c r="J2095" s="103"/>
      <c r="K2095" s="103"/>
      <c r="L2095" s="103"/>
      <c r="M2095" s="103"/>
      <c r="N2095" s="103"/>
      <c r="O2095" s="103"/>
      <c r="P2095" s="103"/>
      <c r="Q2095" s="103"/>
      <c r="R2095" s="103"/>
      <c r="S2095" s="103"/>
      <c r="T2095" s="103"/>
    </row>
    <row r="2096" spans="1:20">
      <c r="A2096" s="103"/>
      <c r="B2096" s="103"/>
      <c r="C2096" s="103"/>
      <c r="D2096" s="103"/>
      <c r="E2096" s="103"/>
      <c r="F2096" s="103"/>
      <c r="G2096" s="103"/>
      <c r="H2096" s="103"/>
      <c r="I2096" s="103"/>
      <c r="J2096" s="103"/>
      <c r="K2096" s="103"/>
      <c r="L2096" s="103"/>
      <c r="M2096" s="103"/>
      <c r="N2096" s="103"/>
      <c r="O2096" s="103"/>
      <c r="P2096" s="103"/>
      <c r="Q2096" s="103"/>
      <c r="R2096" s="103"/>
      <c r="S2096" s="103"/>
      <c r="T2096" s="103"/>
    </row>
    <row r="2097" spans="1:20">
      <c r="A2097" s="103"/>
      <c r="B2097" s="103"/>
      <c r="C2097" s="103"/>
      <c r="D2097" s="103"/>
      <c r="E2097" s="103"/>
      <c r="F2097" s="103"/>
      <c r="G2097" s="103"/>
      <c r="H2097" s="103"/>
      <c r="I2097" s="103"/>
      <c r="J2097" s="103"/>
      <c r="K2097" s="103"/>
      <c r="L2097" s="103"/>
      <c r="M2097" s="103"/>
      <c r="N2097" s="103"/>
      <c r="O2097" s="103"/>
      <c r="P2097" s="103"/>
      <c r="Q2097" s="103"/>
      <c r="R2097" s="103"/>
      <c r="S2097" s="103"/>
      <c r="T2097" s="103"/>
    </row>
    <row r="2098" spans="1:20">
      <c r="A2098" s="103"/>
      <c r="B2098" s="103"/>
      <c r="C2098" s="103"/>
      <c r="D2098" s="103"/>
      <c r="E2098" s="103"/>
      <c r="F2098" s="103"/>
      <c r="G2098" s="103"/>
      <c r="H2098" s="103"/>
      <c r="I2098" s="103"/>
      <c r="J2098" s="103"/>
      <c r="K2098" s="103"/>
      <c r="L2098" s="103"/>
      <c r="M2098" s="103"/>
      <c r="N2098" s="103"/>
      <c r="O2098" s="103"/>
      <c r="P2098" s="103"/>
      <c r="Q2098" s="103"/>
      <c r="R2098" s="103"/>
      <c r="S2098" s="103"/>
      <c r="T2098" s="103"/>
    </row>
    <row r="2099" spans="1:20">
      <c r="A2099" s="103"/>
      <c r="B2099" s="103"/>
      <c r="C2099" s="103"/>
      <c r="D2099" s="103"/>
      <c r="E2099" s="103"/>
      <c r="F2099" s="103"/>
      <c r="G2099" s="103"/>
      <c r="H2099" s="103"/>
      <c r="I2099" s="103"/>
      <c r="J2099" s="103"/>
      <c r="K2099" s="103"/>
      <c r="L2099" s="103"/>
      <c r="M2099" s="103"/>
      <c r="N2099" s="103"/>
      <c r="O2099" s="103"/>
      <c r="P2099" s="103"/>
      <c r="Q2099" s="103"/>
      <c r="R2099" s="103"/>
      <c r="S2099" s="103"/>
      <c r="T2099" s="103"/>
    </row>
    <row r="2100" spans="1:20">
      <c r="A2100" s="103"/>
      <c r="B2100" s="103"/>
      <c r="C2100" s="103"/>
      <c r="D2100" s="103"/>
      <c r="E2100" s="103"/>
      <c r="F2100" s="103"/>
      <c r="G2100" s="103"/>
      <c r="H2100" s="103"/>
      <c r="I2100" s="103"/>
      <c r="J2100" s="103"/>
      <c r="K2100" s="103"/>
      <c r="L2100" s="103"/>
      <c r="M2100" s="103"/>
      <c r="N2100" s="103"/>
      <c r="O2100" s="103"/>
      <c r="P2100" s="103"/>
      <c r="Q2100" s="103"/>
      <c r="R2100" s="103"/>
      <c r="S2100" s="103"/>
      <c r="T2100" s="103"/>
    </row>
    <row r="2101" spans="1:20">
      <c r="A2101" s="103"/>
      <c r="B2101" s="103"/>
      <c r="C2101" s="103"/>
      <c r="D2101" s="103"/>
      <c r="E2101" s="103"/>
      <c r="F2101" s="103"/>
      <c r="G2101" s="103"/>
      <c r="H2101" s="103"/>
      <c r="I2101" s="103"/>
      <c r="J2101" s="103"/>
      <c r="K2101" s="103"/>
      <c r="L2101" s="103"/>
      <c r="M2101" s="103"/>
      <c r="N2101" s="103"/>
      <c r="O2101" s="103"/>
      <c r="P2101" s="103"/>
      <c r="Q2101" s="103"/>
      <c r="R2101" s="103"/>
      <c r="S2101" s="103"/>
      <c r="T2101" s="103"/>
    </row>
    <row r="2102" spans="1:20">
      <c r="A2102" s="103"/>
      <c r="B2102" s="103"/>
      <c r="C2102" s="103"/>
      <c r="D2102" s="103"/>
      <c r="E2102" s="103"/>
      <c r="F2102" s="103"/>
      <c r="G2102" s="103"/>
      <c r="H2102" s="103"/>
      <c r="I2102" s="103"/>
      <c r="J2102" s="103"/>
      <c r="K2102" s="103"/>
      <c r="L2102" s="103"/>
      <c r="M2102" s="103"/>
      <c r="N2102" s="103"/>
      <c r="O2102" s="103"/>
      <c r="P2102" s="103"/>
      <c r="Q2102" s="103"/>
      <c r="R2102" s="103"/>
      <c r="S2102" s="103"/>
      <c r="T2102" s="103"/>
    </row>
    <row r="2103" spans="1:20">
      <c r="A2103" s="103"/>
      <c r="B2103" s="103"/>
      <c r="C2103" s="103"/>
      <c r="D2103" s="103"/>
      <c r="E2103" s="103"/>
      <c r="F2103" s="103"/>
      <c r="G2103" s="103"/>
      <c r="H2103" s="103"/>
      <c r="I2103" s="103"/>
      <c r="J2103" s="103"/>
      <c r="K2103" s="103"/>
      <c r="L2103" s="103"/>
      <c r="M2103" s="103"/>
      <c r="N2103" s="103"/>
      <c r="O2103" s="103"/>
      <c r="P2103" s="103"/>
      <c r="Q2103" s="103"/>
      <c r="R2103" s="103"/>
      <c r="S2103" s="103"/>
      <c r="T2103" s="103"/>
    </row>
    <row r="2104" spans="1:20">
      <c r="A2104" s="103"/>
      <c r="B2104" s="103"/>
      <c r="C2104" s="103"/>
      <c r="D2104" s="103"/>
      <c r="E2104" s="103"/>
      <c r="F2104" s="103"/>
      <c r="G2104" s="103"/>
      <c r="H2104" s="103"/>
      <c r="I2104" s="103"/>
      <c r="J2104" s="103"/>
      <c r="K2104" s="103"/>
      <c r="L2104" s="103"/>
      <c r="M2104" s="103"/>
      <c r="N2104" s="103"/>
      <c r="O2104" s="103"/>
      <c r="P2104" s="103"/>
      <c r="Q2104" s="103"/>
      <c r="R2104" s="103"/>
      <c r="S2104" s="103"/>
      <c r="T2104" s="103"/>
    </row>
    <row r="2105" spans="1:20">
      <c r="A2105" s="103"/>
      <c r="B2105" s="103"/>
      <c r="C2105" s="103"/>
      <c r="D2105" s="103"/>
      <c r="E2105" s="103"/>
      <c r="F2105" s="103"/>
      <c r="G2105" s="103"/>
      <c r="H2105" s="103"/>
      <c r="I2105" s="103"/>
      <c r="J2105" s="103"/>
      <c r="K2105" s="103"/>
      <c r="L2105" s="103"/>
      <c r="M2105" s="103"/>
      <c r="N2105" s="103"/>
      <c r="O2105" s="103"/>
      <c r="P2105" s="103"/>
      <c r="Q2105" s="103"/>
      <c r="R2105" s="103"/>
      <c r="S2105" s="103"/>
      <c r="T2105" s="103"/>
    </row>
    <row r="2106" spans="1:20">
      <c r="A2106" s="103"/>
      <c r="B2106" s="103"/>
      <c r="C2106" s="103"/>
      <c r="D2106" s="103"/>
      <c r="E2106" s="103"/>
      <c r="F2106" s="103"/>
      <c r="G2106" s="103"/>
      <c r="H2106" s="103"/>
      <c r="I2106" s="103"/>
      <c r="J2106" s="103"/>
      <c r="K2106" s="103"/>
      <c r="L2106" s="103"/>
      <c r="M2106" s="103"/>
      <c r="N2106" s="103"/>
      <c r="O2106" s="103"/>
      <c r="P2106" s="103"/>
      <c r="Q2106" s="103"/>
      <c r="R2106" s="103"/>
      <c r="S2106" s="103"/>
      <c r="T2106" s="103"/>
    </row>
    <row r="2107" spans="1:20">
      <c r="A2107" s="103"/>
      <c r="B2107" s="103"/>
      <c r="C2107" s="103"/>
      <c r="D2107" s="103"/>
      <c r="E2107" s="103"/>
      <c r="F2107" s="103"/>
      <c r="G2107" s="103"/>
      <c r="H2107" s="103"/>
      <c r="I2107" s="103"/>
      <c r="J2107" s="103"/>
      <c r="K2107" s="103"/>
      <c r="L2107" s="103"/>
      <c r="M2107" s="103"/>
      <c r="N2107" s="103"/>
      <c r="O2107" s="103"/>
      <c r="P2107" s="103"/>
      <c r="Q2107" s="103"/>
      <c r="R2107" s="103"/>
      <c r="S2107" s="103"/>
      <c r="T2107" s="103"/>
    </row>
    <row r="2108" spans="1:20">
      <c r="A2108" s="103"/>
      <c r="B2108" s="103"/>
      <c r="C2108" s="103"/>
      <c r="D2108" s="103"/>
      <c r="E2108" s="103"/>
      <c r="F2108" s="103"/>
      <c r="G2108" s="103"/>
      <c r="H2108" s="103"/>
      <c r="I2108" s="103"/>
      <c r="J2108" s="103"/>
      <c r="K2108" s="103"/>
      <c r="L2108" s="103"/>
      <c r="M2108" s="103"/>
      <c r="N2108" s="103"/>
      <c r="O2108" s="103"/>
      <c r="P2108" s="103"/>
      <c r="Q2108" s="103"/>
      <c r="R2108" s="103"/>
      <c r="S2108" s="103"/>
      <c r="T2108" s="103"/>
    </row>
    <row r="2109" spans="1:20">
      <c r="A2109" s="103"/>
      <c r="B2109" s="103"/>
      <c r="C2109" s="103"/>
      <c r="D2109" s="103"/>
      <c r="E2109" s="103"/>
      <c r="F2109" s="103"/>
      <c r="G2109" s="103"/>
      <c r="H2109" s="103"/>
      <c r="I2109" s="103"/>
      <c r="J2109" s="103"/>
      <c r="K2109" s="103"/>
      <c r="L2109" s="103"/>
      <c r="M2109" s="103"/>
      <c r="N2109" s="103"/>
      <c r="O2109" s="103"/>
      <c r="P2109" s="103"/>
      <c r="Q2109" s="103"/>
      <c r="R2109" s="103"/>
      <c r="S2109" s="103"/>
      <c r="T2109" s="103"/>
    </row>
    <row r="2110" spans="1:20">
      <c r="A2110" s="103"/>
      <c r="B2110" s="103"/>
      <c r="C2110" s="103"/>
      <c r="D2110" s="103"/>
      <c r="E2110" s="103"/>
      <c r="F2110" s="103"/>
      <c r="G2110" s="103"/>
      <c r="H2110" s="103"/>
      <c r="I2110" s="103"/>
      <c r="J2110" s="103"/>
      <c r="K2110" s="103"/>
      <c r="L2110" s="103"/>
      <c r="M2110" s="103"/>
      <c r="N2110" s="103"/>
      <c r="O2110" s="103"/>
      <c r="P2110" s="103"/>
      <c r="Q2110" s="103"/>
      <c r="R2110" s="103"/>
      <c r="S2110" s="103"/>
      <c r="T2110" s="103"/>
    </row>
    <row r="2111" spans="1:20">
      <c r="A2111" s="103"/>
      <c r="B2111" s="103"/>
      <c r="C2111" s="103"/>
      <c r="D2111" s="103"/>
      <c r="E2111" s="103"/>
      <c r="F2111" s="103"/>
      <c r="G2111" s="103"/>
      <c r="H2111" s="103"/>
      <c r="I2111" s="103"/>
      <c r="J2111" s="103"/>
      <c r="K2111" s="103"/>
      <c r="L2111" s="103"/>
      <c r="M2111" s="103"/>
      <c r="N2111" s="103"/>
      <c r="O2111" s="103"/>
      <c r="P2111" s="103"/>
      <c r="Q2111" s="103"/>
      <c r="R2111" s="103"/>
      <c r="S2111" s="103"/>
      <c r="T2111" s="103"/>
    </row>
    <row r="2112" spans="1:20">
      <c r="A2112" s="103"/>
      <c r="B2112" s="103"/>
      <c r="C2112" s="103"/>
      <c r="D2112" s="103"/>
      <c r="E2112" s="103"/>
      <c r="F2112" s="103"/>
      <c r="G2112" s="103"/>
      <c r="H2112" s="103"/>
      <c r="I2112" s="103"/>
      <c r="J2112" s="103"/>
      <c r="K2112" s="103"/>
      <c r="L2112" s="103"/>
      <c r="M2112" s="103"/>
      <c r="N2112" s="103"/>
      <c r="O2112" s="103"/>
      <c r="P2112" s="103"/>
      <c r="Q2112" s="103"/>
      <c r="R2112" s="103"/>
      <c r="S2112" s="103"/>
      <c r="T2112" s="103"/>
    </row>
    <row r="2113" spans="1:20">
      <c r="A2113" s="103"/>
      <c r="B2113" s="103"/>
      <c r="C2113" s="103"/>
      <c r="D2113" s="103"/>
      <c r="E2113" s="103"/>
      <c r="F2113" s="103"/>
      <c r="G2113" s="103"/>
      <c r="H2113" s="103"/>
      <c r="I2113" s="103"/>
      <c r="J2113" s="103"/>
      <c r="K2113" s="103"/>
      <c r="L2113" s="103"/>
      <c r="M2113" s="103"/>
      <c r="N2113" s="103"/>
      <c r="O2113" s="103"/>
      <c r="P2113" s="103"/>
      <c r="Q2113" s="103"/>
      <c r="R2113" s="103"/>
      <c r="S2113" s="103"/>
      <c r="T2113" s="103"/>
    </row>
    <row r="2114" spans="1:20">
      <c r="A2114" s="103"/>
      <c r="B2114" s="103"/>
      <c r="C2114" s="103"/>
      <c r="D2114" s="103"/>
      <c r="E2114" s="103"/>
      <c r="F2114" s="103"/>
      <c r="G2114" s="103"/>
      <c r="H2114" s="103"/>
      <c r="I2114" s="103"/>
      <c r="J2114" s="103"/>
      <c r="K2114" s="103"/>
      <c r="L2114" s="103"/>
      <c r="M2114" s="103"/>
      <c r="N2114" s="103"/>
      <c r="O2114" s="103"/>
      <c r="P2114" s="103"/>
      <c r="Q2114" s="103"/>
      <c r="R2114" s="103"/>
      <c r="S2114" s="103"/>
      <c r="T2114" s="103"/>
    </row>
    <row r="2115" spans="1:20">
      <c r="A2115" s="103"/>
      <c r="B2115" s="103"/>
      <c r="C2115" s="103"/>
      <c r="D2115" s="103"/>
      <c r="E2115" s="103"/>
      <c r="F2115" s="103"/>
      <c r="G2115" s="103"/>
      <c r="H2115" s="103"/>
      <c r="I2115" s="103"/>
      <c r="J2115" s="103"/>
      <c r="K2115" s="103"/>
      <c r="L2115" s="103"/>
      <c r="M2115" s="103"/>
      <c r="N2115" s="103"/>
      <c r="O2115" s="103"/>
      <c r="P2115" s="103"/>
      <c r="Q2115" s="103"/>
      <c r="R2115" s="103"/>
      <c r="S2115" s="103"/>
      <c r="T2115" s="103"/>
    </row>
    <row r="2116" spans="1:20">
      <c r="A2116" s="103"/>
      <c r="B2116" s="103"/>
      <c r="C2116" s="103"/>
      <c r="D2116" s="103"/>
      <c r="E2116" s="103"/>
      <c r="F2116" s="103"/>
      <c r="G2116" s="103"/>
      <c r="H2116" s="103"/>
      <c r="I2116" s="103"/>
      <c r="J2116" s="103"/>
      <c r="K2116" s="103"/>
      <c r="L2116" s="103"/>
      <c r="M2116" s="103"/>
      <c r="N2116" s="103"/>
      <c r="O2116" s="103"/>
      <c r="P2116" s="103"/>
      <c r="Q2116" s="103"/>
      <c r="R2116" s="103"/>
      <c r="S2116" s="103"/>
      <c r="T2116" s="103"/>
    </row>
    <row r="2117" spans="1:20">
      <c r="A2117" s="103"/>
      <c r="B2117" s="103"/>
      <c r="C2117" s="103"/>
      <c r="D2117" s="103"/>
      <c r="E2117" s="103"/>
      <c r="F2117" s="103"/>
      <c r="G2117" s="103"/>
      <c r="H2117" s="103"/>
      <c r="I2117" s="103"/>
      <c r="J2117" s="103"/>
      <c r="K2117" s="103"/>
      <c r="L2117" s="103"/>
      <c r="M2117" s="103"/>
      <c r="N2117" s="103"/>
      <c r="O2117" s="103"/>
      <c r="P2117" s="103"/>
      <c r="Q2117" s="103"/>
      <c r="R2117" s="103"/>
      <c r="S2117" s="103"/>
      <c r="T2117" s="103"/>
    </row>
    <row r="2118" spans="1:20">
      <c r="A2118" s="103"/>
      <c r="B2118" s="103"/>
      <c r="C2118" s="103"/>
      <c r="D2118" s="103"/>
      <c r="E2118" s="103"/>
      <c r="F2118" s="103"/>
      <c r="G2118" s="103"/>
      <c r="H2118" s="103"/>
      <c r="I2118" s="103"/>
      <c r="J2118" s="103"/>
      <c r="K2118" s="103"/>
      <c r="L2118" s="103"/>
      <c r="M2118" s="103"/>
      <c r="N2118" s="103"/>
      <c r="O2118" s="103"/>
      <c r="P2118" s="103"/>
      <c r="Q2118" s="103"/>
      <c r="R2118" s="103"/>
      <c r="S2118" s="103"/>
      <c r="T2118" s="103"/>
    </row>
    <row r="2119" spans="1:20">
      <c r="A2119" s="103"/>
      <c r="B2119" s="103"/>
      <c r="C2119" s="103"/>
      <c r="D2119" s="103"/>
      <c r="E2119" s="103"/>
      <c r="F2119" s="103"/>
      <c r="G2119" s="103"/>
      <c r="H2119" s="103"/>
      <c r="I2119" s="103"/>
      <c r="J2119" s="103"/>
      <c r="K2119" s="103"/>
      <c r="L2119" s="103"/>
      <c r="M2119" s="103"/>
      <c r="N2119" s="103"/>
      <c r="O2119" s="103"/>
      <c r="P2119" s="103"/>
      <c r="Q2119" s="103"/>
      <c r="R2119" s="103"/>
      <c r="S2119" s="103"/>
      <c r="T2119" s="103"/>
    </row>
    <row r="2120" spans="1:20">
      <c r="A2120" s="103"/>
      <c r="B2120" s="103"/>
      <c r="C2120" s="103"/>
      <c r="D2120" s="103"/>
      <c r="E2120" s="103"/>
      <c r="F2120" s="103"/>
      <c r="G2120" s="103"/>
      <c r="H2120" s="103"/>
      <c r="I2120" s="103"/>
      <c r="J2120" s="103"/>
      <c r="K2120" s="103"/>
      <c r="L2120" s="103"/>
      <c r="M2120" s="103"/>
      <c r="N2120" s="103"/>
      <c r="O2120" s="103"/>
      <c r="P2120" s="103"/>
      <c r="Q2120" s="103"/>
      <c r="R2120" s="103"/>
      <c r="S2120" s="103"/>
      <c r="T2120" s="103"/>
    </row>
    <row r="2121" spans="1:20">
      <c r="A2121" s="103"/>
      <c r="B2121" s="103"/>
      <c r="C2121" s="103"/>
      <c r="D2121" s="103"/>
      <c r="E2121" s="103"/>
      <c r="F2121" s="103"/>
      <c r="G2121" s="103"/>
      <c r="H2121" s="103"/>
      <c r="I2121" s="103"/>
      <c r="J2121" s="103"/>
      <c r="K2121" s="103"/>
      <c r="L2121" s="103"/>
      <c r="M2121" s="103"/>
      <c r="N2121" s="103"/>
      <c r="O2121" s="103"/>
      <c r="P2121" s="103"/>
      <c r="Q2121" s="103"/>
      <c r="R2121" s="103"/>
      <c r="S2121" s="103"/>
      <c r="T2121" s="103"/>
    </row>
    <row r="2122" spans="1:20">
      <c r="A2122" s="103"/>
      <c r="B2122" s="103"/>
      <c r="C2122" s="103"/>
      <c r="D2122" s="103"/>
      <c r="E2122" s="103"/>
      <c r="F2122" s="103"/>
      <c r="G2122" s="103"/>
      <c r="H2122" s="103"/>
      <c r="I2122" s="103"/>
      <c r="J2122" s="103"/>
      <c r="K2122" s="103"/>
      <c r="L2122" s="103"/>
      <c r="M2122" s="103"/>
      <c r="N2122" s="103"/>
      <c r="O2122" s="103"/>
      <c r="P2122" s="103"/>
      <c r="Q2122" s="103"/>
      <c r="R2122" s="103"/>
      <c r="S2122" s="103"/>
      <c r="T2122" s="103"/>
    </row>
    <row r="2123" spans="1:20">
      <c r="A2123" s="103"/>
      <c r="B2123" s="103"/>
      <c r="C2123" s="103"/>
      <c r="D2123" s="103"/>
      <c r="E2123" s="103"/>
      <c r="F2123" s="103"/>
      <c r="G2123" s="103"/>
      <c r="H2123" s="103"/>
      <c r="I2123" s="103"/>
      <c r="J2123" s="103"/>
      <c r="K2123" s="103"/>
      <c r="L2123" s="103"/>
      <c r="M2123" s="103"/>
      <c r="N2123" s="103"/>
      <c r="O2123" s="103"/>
      <c r="P2123" s="103"/>
      <c r="Q2123" s="103"/>
      <c r="R2123" s="103"/>
      <c r="S2123" s="103"/>
      <c r="T2123" s="103"/>
    </row>
    <row r="2124" spans="1:20">
      <c r="A2124" s="103"/>
      <c r="B2124" s="103"/>
      <c r="C2124" s="103"/>
      <c r="D2124" s="103"/>
      <c r="E2124" s="103"/>
      <c r="F2124" s="103"/>
      <c r="G2124" s="103"/>
      <c r="H2124" s="103"/>
      <c r="I2124" s="103"/>
      <c r="J2124" s="103"/>
      <c r="K2124" s="103"/>
      <c r="L2124" s="103"/>
      <c r="M2124" s="103"/>
      <c r="N2124" s="103"/>
      <c r="O2124" s="103"/>
      <c r="P2124" s="103"/>
      <c r="Q2124" s="103"/>
      <c r="R2124" s="103"/>
      <c r="S2124" s="103"/>
      <c r="T2124" s="103"/>
    </row>
    <row r="2125" spans="1:20">
      <c r="A2125" s="103"/>
      <c r="B2125" s="103"/>
      <c r="C2125" s="103"/>
      <c r="D2125" s="103"/>
      <c r="E2125" s="103"/>
      <c r="F2125" s="103"/>
      <c r="G2125" s="103"/>
      <c r="H2125" s="103"/>
      <c r="I2125" s="103"/>
      <c r="J2125" s="103"/>
      <c r="K2125" s="103"/>
      <c r="L2125" s="103"/>
      <c r="M2125" s="103"/>
      <c r="N2125" s="103"/>
      <c r="O2125" s="103"/>
      <c r="P2125" s="103"/>
      <c r="Q2125" s="103"/>
      <c r="R2125" s="103"/>
      <c r="S2125" s="103"/>
      <c r="T2125" s="103"/>
    </row>
    <row r="2126" spans="1:20">
      <c r="A2126" s="103"/>
      <c r="B2126" s="103"/>
      <c r="C2126" s="103"/>
      <c r="D2126" s="103"/>
      <c r="E2126" s="103"/>
      <c r="F2126" s="103"/>
      <c r="G2126" s="103"/>
      <c r="H2126" s="103"/>
      <c r="I2126" s="103"/>
      <c r="J2126" s="103"/>
      <c r="K2126" s="103"/>
      <c r="L2126" s="103"/>
      <c r="M2126" s="103"/>
      <c r="N2126" s="103"/>
      <c r="O2126" s="103"/>
      <c r="P2126" s="103"/>
      <c r="Q2126" s="103"/>
      <c r="R2126" s="103"/>
      <c r="S2126" s="103"/>
      <c r="T2126" s="103"/>
    </row>
    <row r="2127" spans="1:20">
      <c r="A2127" s="103"/>
      <c r="B2127" s="103"/>
      <c r="C2127" s="103"/>
      <c r="D2127" s="103"/>
      <c r="E2127" s="103"/>
      <c r="F2127" s="103"/>
      <c r="G2127" s="103"/>
      <c r="H2127" s="103"/>
      <c r="I2127" s="103"/>
      <c r="J2127" s="103"/>
      <c r="K2127" s="103"/>
      <c r="L2127" s="103"/>
      <c r="M2127" s="103"/>
      <c r="N2127" s="103"/>
      <c r="O2127" s="103"/>
      <c r="P2127" s="103"/>
      <c r="Q2127" s="103"/>
      <c r="R2127" s="103"/>
      <c r="S2127" s="103"/>
      <c r="T2127" s="103"/>
    </row>
    <row r="2128" spans="1:20">
      <c r="A2128" s="103"/>
      <c r="B2128" s="103"/>
      <c r="C2128" s="103"/>
      <c r="D2128" s="103"/>
      <c r="E2128" s="103"/>
      <c r="F2128" s="103"/>
      <c r="G2128" s="103"/>
      <c r="H2128" s="103"/>
      <c r="I2128" s="103"/>
      <c r="J2128" s="103"/>
      <c r="K2128" s="103"/>
      <c r="L2128" s="103"/>
      <c r="M2128" s="103"/>
      <c r="N2128" s="103"/>
      <c r="O2128" s="103"/>
      <c r="P2128" s="103"/>
      <c r="Q2128" s="103"/>
      <c r="R2128" s="103"/>
      <c r="S2128" s="103"/>
      <c r="T2128" s="103"/>
    </row>
    <row r="2129" spans="1:20">
      <c r="A2129" s="103"/>
      <c r="B2129" s="103"/>
      <c r="C2129" s="103"/>
      <c r="D2129" s="103"/>
      <c r="E2129" s="103"/>
      <c r="F2129" s="103"/>
      <c r="G2129" s="103"/>
      <c r="H2129" s="103"/>
      <c r="I2129" s="103"/>
      <c r="J2129" s="103"/>
      <c r="K2129" s="103"/>
      <c r="L2129" s="103"/>
      <c r="M2129" s="103"/>
      <c r="N2129" s="103"/>
      <c r="O2129" s="103"/>
      <c r="P2129" s="103"/>
      <c r="Q2129" s="103"/>
      <c r="R2129" s="103"/>
      <c r="S2129" s="103"/>
      <c r="T2129" s="103"/>
    </row>
    <row r="2130" spans="1:20">
      <c r="A2130" s="103"/>
      <c r="B2130" s="103"/>
      <c r="C2130" s="103"/>
      <c r="D2130" s="103"/>
      <c r="E2130" s="103"/>
      <c r="F2130" s="103"/>
      <c r="G2130" s="103"/>
      <c r="H2130" s="103"/>
      <c r="I2130" s="103"/>
      <c r="J2130" s="103"/>
      <c r="K2130" s="103"/>
      <c r="L2130" s="103"/>
      <c r="M2130" s="103"/>
      <c r="N2130" s="103"/>
      <c r="O2130" s="103"/>
      <c r="P2130" s="103"/>
      <c r="Q2130" s="103"/>
      <c r="R2130" s="103"/>
      <c r="S2130" s="103"/>
      <c r="T2130" s="103"/>
    </row>
    <row r="2131" spans="1:20">
      <c r="A2131" s="103"/>
      <c r="B2131" s="103"/>
      <c r="C2131" s="103"/>
      <c r="D2131" s="103"/>
      <c r="E2131" s="103"/>
      <c r="F2131" s="103"/>
      <c r="G2131" s="103"/>
      <c r="H2131" s="103"/>
      <c r="I2131" s="103"/>
      <c r="J2131" s="103"/>
      <c r="K2131" s="103"/>
      <c r="L2131" s="103"/>
      <c r="M2131" s="103"/>
      <c r="N2131" s="103"/>
      <c r="O2131" s="103"/>
      <c r="P2131" s="103"/>
      <c r="Q2131" s="103"/>
      <c r="R2131" s="103"/>
      <c r="S2131" s="103"/>
      <c r="T2131" s="103"/>
    </row>
    <row r="2132" spans="1:20">
      <c r="A2132" s="103"/>
      <c r="B2132" s="103"/>
      <c r="C2132" s="103"/>
      <c r="D2132" s="103"/>
      <c r="E2132" s="103"/>
      <c r="F2132" s="103"/>
      <c r="G2132" s="103"/>
      <c r="H2132" s="103"/>
      <c r="I2132" s="103"/>
      <c r="J2132" s="103"/>
      <c r="K2132" s="103"/>
      <c r="L2132" s="103"/>
      <c r="M2132" s="103"/>
      <c r="N2132" s="103"/>
      <c r="O2132" s="103"/>
      <c r="P2132" s="103"/>
      <c r="Q2132" s="103"/>
      <c r="R2132" s="103"/>
      <c r="S2132" s="103"/>
      <c r="T2132" s="103"/>
    </row>
    <row r="2133" spans="1:20">
      <c r="A2133" s="103"/>
      <c r="B2133" s="103"/>
      <c r="C2133" s="103"/>
      <c r="D2133" s="103"/>
      <c r="E2133" s="103"/>
      <c r="F2133" s="103"/>
      <c r="G2133" s="103"/>
      <c r="H2133" s="103"/>
      <c r="I2133" s="103"/>
      <c r="J2133" s="103"/>
      <c r="K2133" s="103"/>
      <c r="L2133" s="103"/>
      <c r="M2133" s="103"/>
      <c r="N2133" s="103"/>
      <c r="O2133" s="103"/>
      <c r="P2133" s="103"/>
      <c r="Q2133" s="103"/>
      <c r="R2133" s="103"/>
      <c r="S2133" s="103"/>
      <c r="T2133" s="103"/>
    </row>
    <row r="2134" spans="1:20">
      <c r="A2134" s="103"/>
      <c r="B2134" s="103"/>
      <c r="C2134" s="103"/>
      <c r="D2134" s="103"/>
      <c r="E2134" s="103"/>
      <c r="F2134" s="103"/>
      <c r="G2134" s="103"/>
      <c r="H2134" s="103"/>
      <c r="I2134" s="103"/>
      <c r="J2134" s="103"/>
      <c r="K2134" s="103"/>
      <c r="L2134" s="103"/>
      <c r="M2134" s="103"/>
      <c r="N2134" s="103"/>
      <c r="O2134" s="103"/>
      <c r="P2134" s="103"/>
      <c r="Q2134" s="103"/>
      <c r="R2134" s="103"/>
      <c r="S2134" s="103"/>
      <c r="T2134" s="103"/>
    </row>
    <row r="2135" spans="1:20">
      <c r="A2135" s="103"/>
      <c r="B2135" s="103"/>
      <c r="C2135" s="103"/>
      <c r="D2135" s="103"/>
      <c r="E2135" s="103"/>
      <c r="F2135" s="103"/>
      <c r="G2135" s="103"/>
      <c r="H2135" s="103"/>
      <c r="I2135" s="103"/>
      <c r="J2135" s="103"/>
      <c r="K2135" s="103"/>
      <c r="L2135" s="103"/>
      <c r="M2135" s="103"/>
      <c r="N2135" s="103"/>
      <c r="O2135" s="103"/>
      <c r="P2135" s="103"/>
      <c r="Q2135" s="103"/>
      <c r="R2135" s="103"/>
      <c r="S2135" s="103"/>
      <c r="T2135" s="103"/>
    </row>
    <row r="2136" spans="1:20">
      <c r="A2136" s="103"/>
      <c r="B2136" s="103"/>
      <c r="C2136" s="103"/>
      <c r="D2136" s="103"/>
      <c r="E2136" s="103"/>
      <c r="F2136" s="103"/>
      <c r="G2136" s="103"/>
      <c r="H2136" s="103"/>
      <c r="I2136" s="103"/>
      <c r="J2136" s="103"/>
      <c r="K2136" s="103"/>
      <c r="L2136" s="103"/>
      <c r="M2136" s="103"/>
      <c r="N2136" s="103"/>
      <c r="O2136" s="103"/>
      <c r="P2136" s="103"/>
      <c r="Q2136" s="103"/>
      <c r="R2136" s="103"/>
      <c r="S2136" s="103"/>
      <c r="T2136" s="103"/>
    </row>
    <row r="2137" spans="1:20">
      <c r="A2137" s="103"/>
      <c r="B2137" s="103"/>
      <c r="C2137" s="103"/>
      <c r="D2137" s="103"/>
      <c r="E2137" s="103"/>
      <c r="F2137" s="103"/>
      <c r="G2137" s="103"/>
      <c r="H2137" s="103"/>
      <c r="I2137" s="103"/>
      <c r="J2137" s="103"/>
      <c r="K2137" s="103"/>
      <c r="L2137" s="103"/>
      <c r="M2137" s="103"/>
      <c r="N2137" s="103"/>
      <c r="O2137" s="103"/>
      <c r="P2137" s="103"/>
      <c r="Q2137" s="103"/>
      <c r="R2137" s="103"/>
      <c r="S2137" s="103"/>
      <c r="T2137" s="103"/>
    </row>
    <row r="2138" spans="1:20">
      <c r="A2138" s="103"/>
      <c r="B2138" s="103"/>
      <c r="C2138" s="103"/>
      <c r="D2138" s="103"/>
      <c r="E2138" s="103"/>
      <c r="F2138" s="103"/>
      <c r="G2138" s="103"/>
      <c r="H2138" s="103"/>
      <c r="I2138" s="103"/>
      <c r="J2138" s="103"/>
      <c r="K2138" s="103"/>
      <c r="L2138" s="103"/>
      <c r="M2138" s="103"/>
      <c r="N2138" s="103"/>
      <c r="O2138" s="103"/>
      <c r="P2138" s="103"/>
      <c r="Q2138" s="103"/>
      <c r="R2138" s="103"/>
      <c r="S2138" s="103"/>
      <c r="T2138" s="103"/>
    </row>
    <row r="2139" spans="1:20">
      <c r="A2139" s="103"/>
      <c r="B2139" s="103"/>
      <c r="C2139" s="103"/>
      <c r="D2139" s="103"/>
      <c r="E2139" s="103"/>
      <c r="F2139" s="103"/>
      <c r="G2139" s="103"/>
      <c r="H2139" s="103"/>
      <c r="I2139" s="103"/>
      <c r="J2139" s="103"/>
      <c r="K2139" s="103"/>
      <c r="L2139" s="103"/>
      <c r="M2139" s="103"/>
      <c r="N2139" s="103"/>
      <c r="O2139" s="103"/>
      <c r="P2139" s="103"/>
      <c r="Q2139" s="103"/>
      <c r="R2139" s="103"/>
      <c r="S2139" s="103"/>
      <c r="T2139" s="103"/>
    </row>
    <row r="2140" spans="1:20">
      <c r="A2140" s="103"/>
      <c r="B2140" s="103"/>
      <c r="C2140" s="103"/>
      <c r="D2140" s="103"/>
      <c r="E2140" s="103"/>
      <c r="F2140" s="103"/>
      <c r="G2140" s="103"/>
      <c r="H2140" s="103"/>
      <c r="I2140" s="103"/>
      <c r="J2140" s="103"/>
      <c r="K2140" s="103"/>
      <c r="L2140" s="103"/>
      <c r="M2140" s="103"/>
      <c r="N2140" s="103"/>
      <c r="O2140" s="103"/>
      <c r="P2140" s="103"/>
      <c r="Q2140" s="103"/>
      <c r="R2140" s="103"/>
      <c r="S2140" s="103"/>
      <c r="T2140" s="103"/>
    </row>
    <row r="2141" spans="1:20">
      <c r="A2141" s="103"/>
      <c r="B2141" s="103"/>
      <c r="C2141" s="103"/>
      <c r="D2141" s="103"/>
      <c r="E2141" s="103"/>
      <c r="F2141" s="103"/>
      <c r="G2141" s="103"/>
      <c r="H2141" s="103"/>
      <c r="I2141" s="103"/>
      <c r="J2141" s="103"/>
      <c r="K2141" s="103"/>
      <c r="L2141" s="103"/>
      <c r="M2141" s="103"/>
      <c r="N2141" s="103"/>
      <c r="O2141" s="103"/>
      <c r="P2141" s="103"/>
      <c r="Q2141" s="103"/>
      <c r="R2141" s="103"/>
      <c r="S2141" s="103"/>
      <c r="T2141" s="103"/>
    </row>
    <row r="2142" spans="1:20">
      <c r="A2142" s="103"/>
      <c r="B2142" s="103"/>
      <c r="C2142" s="103"/>
      <c r="D2142" s="103"/>
      <c r="E2142" s="103"/>
      <c r="F2142" s="103"/>
      <c r="G2142" s="103"/>
      <c r="H2142" s="103"/>
      <c r="I2142" s="103"/>
      <c r="J2142" s="103"/>
      <c r="K2142" s="103"/>
      <c r="L2142" s="103"/>
      <c r="M2142" s="103"/>
      <c r="N2142" s="103"/>
      <c r="O2142" s="103"/>
      <c r="P2142" s="103"/>
      <c r="Q2142" s="103"/>
      <c r="R2142" s="103"/>
      <c r="S2142" s="103"/>
      <c r="T2142" s="103"/>
    </row>
    <row r="2143" spans="1:20">
      <c r="A2143" s="103"/>
      <c r="B2143" s="103"/>
      <c r="C2143" s="103"/>
      <c r="D2143" s="103"/>
      <c r="E2143" s="103"/>
      <c r="F2143" s="103"/>
      <c r="G2143" s="103"/>
      <c r="H2143" s="103"/>
      <c r="I2143" s="103"/>
      <c r="J2143" s="103"/>
      <c r="K2143" s="103"/>
      <c r="L2143" s="103"/>
      <c r="M2143" s="103"/>
      <c r="N2143" s="103"/>
      <c r="O2143" s="103"/>
      <c r="P2143" s="103"/>
      <c r="Q2143" s="103"/>
      <c r="R2143" s="103"/>
      <c r="S2143" s="103"/>
      <c r="T2143" s="103"/>
    </row>
    <row r="2144" spans="1:20">
      <c r="A2144" s="103"/>
      <c r="B2144" s="103"/>
      <c r="C2144" s="103"/>
      <c r="D2144" s="103"/>
      <c r="E2144" s="103"/>
      <c r="F2144" s="103"/>
      <c r="G2144" s="103"/>
      <c r="H2144" s="103"/>
      <c r="I2144" s="103"/>
      <c r="J2144" s="103"/>
      <c r="K2144" s="103"/>
      <c r="L2144" s="103"/>
      <c r="M2144" s="103"/>
      <c r="N2144" s="103"/>
      <c r="O2144" s="103"/>
      <c r="P2144" s="103"/>
      <c r="Q2144" s="103"/>
      <c r="R2144" s="103"/>
      <c r="S2144" s="103"/>
      <c r="T2144" s="103"/>
    </row>
    <row r="2145" spans="1:20">
      <c r="A2145" s="103"/>
      <c r="B2145" s="103"/>
      <c r="C2145" s="103"/>
      <c r="D2145" s="103"/>
      <c r="E2145" s="103"/>
      <c r="F2145" s="103"/>
      <c r="G2145" s="103"/>
      <c r="H2145" s="103"/>
      <c r="I2145" s="103"/>
      <c r="J2145" s="103"/>
      <c r="K2145" s="103"/>
      <c r="L2145" s="103"/>
      <c r="M2145" s="103"/>
      <c r="N2145" s="103"/>
      <c r="O2145" s="103"/>
      <c r="P2145" s="103"/>
      <c r="Q2145" s="103"/>
      <c r="R2145" s="103"/>
      <c r="S2145" s="103"/>
      <c r="T2145" s="103"/>
    </row>
    <row r="2146" spans="1:20">
      <c r="A2146" s="103"/>
      <c r="B2146" s="103"/>
      <c r="C2146" s="103"/>
      <c r="D2146" s="103"/>
      <c r="E2146" s="103"/>
      <c r="F2146" s="103"/>
      <c r="G2146" s="103"/>
      <c r="H2146" s="103"/>
      <c r="I2146" s="103"/>
      <c r="J2146" s="103"/>
      <c r="K2146" s="103"/>
      <c r="L2146" s="103"/>
      <c r="M2146" s="103"/>
      <c r="N2146" s="103"/>
      <c r="O2146" s="103"/>
      <c r="P2146" s="103"/>
      <c r="Q2146" s="103"/>
      <c r="R2146" s="103"/>
      <c r="S2146" s="103"/>
      <c r="T2146" s="103"/>
    </row>
    <row r="2147" spans="1:20">
      <c r="A2147" s="103"/>
      <c r="B2147" s="103"/>
      <c r="C2147" s="103"/>
      <c r="D2147" s="103"/>
      <c r="E2147" s="103"/>
      <c r="F2147" s="103"/>
      <c r="G2147" s="103"/>
      <c r="H2147" s="103"/>
      <c r="I2147" s="103"/>
      <c r="J2147" s="103"/>
      <c r="K2147" s="103"/>
      <c r="L2147" s="103"/>
      <c r="M2147" s="103"/>
      <c r="N2147" s="103"/>
      <c r="O2147" s="103"/>
      <c r="P2147" s="103"/>
      <c r="Q2147" s="103"/>
      <c r="R2147" s="103"/>
      <c r="S2147" s="103"/>
      <c r="T2147" s="103"/>
    </row>
    <row r="2148" spans="1:20">
      <c r="A2148" s="103"/>
      <c r="B2148" s="103"/>
      <c r="C2148" s="103"/>
      <c r="D2148" s="103"/>
      <c r="E2148" s="103"/>
      <c r="F2148" s="103"/>
      <c r="G2148" s="103"/>
      <c r="H2148" s="103"/>
      <c r="I2148" s="103"/>
      <c r="J2148" s="103"/>
      <c r="K2148" s="103"/>
      <c r="L2148" s="103"/>
      <c r="M2148" s="103"/>
      <c r="N2148" s="103"/>
      <c r="O2148" s="103"/>
      <c r="P2148" s="103"/>
      <c r="Q2148" s="103"/>
      <c r="R2148" s="103"/>
      <c r="S2148" s="103"/>
      <c r="T2148" s="103"/>
    </row>
    <row r="2149" spans="1:20">
      <c r="A2149" s="103"/>
      <c r="B2149" s="103"/>
      <c r="C2149" s="103"/>
      <c r="D2149" s="103"/>
      <c r="E2149" s="103"/>
      <c r="F2149" s="103"/>
      <c r="G2149" s="103"/>
      <c r="H2149" s="103"/>
      <c r="I2149" s="103"/>
      <c r="J2149" s="103"/>
      <c r="K2149" s="103"/>
      <c r="L2149" s="103"/>
      <c r="M2149" s="103"/>
      <c r="N2149" s="103"/>
      <c r="O2149" s="103"/>
      <c r="P2149" s="103"/>
      <c r="Q2149" s="103"/>
      <c r="R2149" s="103"/>
      <c r="S2149" s="103"/>
      <c r="T2149" s="103"/>
    </row>
    <row r="2150" spans="1:20">
      <c r="A2150" s="103"/>
      <c r="B2150" s="103"/>
      <c r="C2150" s="103"/>
      <c r="D2150" s="103"/>
      <c r="E2150" s="103"/>
      <c r="F2150" s="103"/>
      <c r="G2150" s="103"/>
      <c r="H2150" s="103"/>
      <c r="I2150" s="103"/>
      <c r="J2150" s="103"/>
      <c r="K2150" s="103"/>
      <c r="L2150" s="103"/>
      <c r="M2150" s="103"/>
      <c r="N2150" s="103"/>
      <c r="O2150" s="103"/>
      <c r="P2150" s="103"/>
      <c r="Q2150" s="103"/>
      <c r="R2150" s="103"/>
      <c r="S2150" s="103"/>
      <c r="T2150" s="103"/>
    </row>
    <row r="2151" spans="1:20">
      <c r="A2151" s="103"/>
      <c r="B2151" s="103"/>
      <c r="C2151" s="103"/>
      <c r="D2151" s="103"/>
      <c r="E2151" s="103"/>
      <c r="F2151" s="103"/>
      <c r="G2151" s="103"/>
      <c r="H2151" s="103"/>
      <c r="I2151" s="103"/>
      <c r="J2151" s="103"/>
      <c r="K2151" s="103"/>
      <c r="L2151" s="103"/>
      <c r="M2151" s="103"/>
      <c r="N2151" s="103"/>
      <c r="O2151" s="103"/>
      <c r="P2151" s="103"/>
      <c r="Q2151" s="103"/>
      <c r="R2151" s="103"/>
      <c r="S2151" s="103"/>
      <c r="T2151" s="103"/>
    </row>
    <row r="2152" spans="1:20">
      <c r="A2152" s="103"/>
      <c r="B2152" s="103"/>
      <c r="C2152" s="103"/>
      <c r="D2152" s="103"/>
      <c r="E2152" s="103"/>
      <c r="F2152" s="103"/>
      <c r="G2152" s="103"/>
      <c r="H2152" s="103"/>
      <c r="I2152" s="103"/>
      <c r="J2152" s="103"/>
      <c r="K2152" s="103"/>
      <c r="L2152" s="103"/>
      <c r="M2152" s="103"/>
      <c r="N2152" s="103"/>
      <c r="O2152" s="103"/>
      <c r="P2152" s="103"/>
      <c r="Q2152" s="103"/>
      <c r="R2152" s="103"/>
      <c r="S2152" s="103"/>
      <c r="T2152" s="103"/>
    </row>
    <row r="2153" spans="1:20">
      <c r="A2153" s="103"/>
      <c r="B2153" s="103"/>
      <c r="C2153" s="103"/>
      <c r="D2153" s="103"/>
      <c r="E2153" s="103"/>
      <c r="F2153" s="103"/>
      <c r="G2153" s="103"/>
      <c r="H2153" s="103"/>
      <c r="I2153" s="103"/>
      <c r="J2153" s="103"/>
      <c r="K2153" s="103"/>
      <c r="L2153" s="103"/>
      <c r="M2153" s="103"/>
      <c r="N2153" s="103"/>
      <c r="O2153" s="103"/>
      <c r="P2153" s="103"/>
      <c r="Q2153" s="103"/>
      <c r="R2153" s="103"/>
      <c r="S2153" s="103"/>
      <c r="T2153" s="103"/>
    </row>
    <row r="2154" spans="1:20">
      <c r="A2154" s="103"/>
      <c r="B2154" s="103"/>
      <c r="C2154" s="103"/>
      <c r="D2154" s="103"/>
      <c r="E2154" s="103"/>
      <c r="F2154" s="103"/>
      <c r="G2154" s="103"/>
      <c r="H2154" s="103"/>
      <c r="I2154" s="103"/>
      <c r="J2154" s="103"/>
      <c r="K2154" s="103"/>
      <c r="L2154" s="103"/>
      <c r="M2154" s="103"/>
      <c r="N2154" s="103"/>
      <c r="O2154" s="103"/>
      <c r="P2154" s="103"/>
      <c r="Q2154" s="103"/>
      <c r="R2154" s="103"/>
      <c r="S2154" s="103"/>
      <c r="T2154" s="103"/>
    </row>
    <row r="2155" spans="1:20">
      <c r="A2155" s="103"/>
      <c r="B2155" s="103"/>
      <c r="C2155" s="103"/>
      <c r="D2155" s="103"/>
      <c r="E2155" s="103"/>
      <c r="F2155" s="103"/>
      <c r="G2155" s="103"/>
      <c r="H2155" s="103"/>
      <c r="I2155" s="103"/>
      <c r="J2155" s="103"/>
      <c r="K2155" s="103"/>
      <c r="L2155" s="103"/>
      <c r="M2155" s="103"/>
      <c r="N2155" s="103"/>
      <c r="O2155" s="103"/>
      <c r="P2155" s="103"/>
      <c r="Q2155" s="103"/>
      <c r="R2155" s="103"/>
      <c r="S2155" s="103"/>
      <c r="T2155" s="103"/>
    </row>
    <row r="2156" spans="1:20">
      <c r="A2156" s="103"/>
      <c r="B2156" s="103"/>
      <c r="C2156" s="103"/>
      <c r="D2156" s="103"/>
      <c r="E2156" s="103"/>
      <c r="F2156" s="103"/>
      <c r="G2156" s="103"/>
      <c r="H2156" s="103"/>
      <c r="I2156" s="103"/>
      <c r="J2156" s="103"/>
      <c r="K2156" s="103"/>
      <c r="L2156" s="103"/>
      <c r="M2156" s="103"/>
      <c r="N2156" s="103"/>
      <c r="O2156" s="103"/>
      <c r="P2156" s="103"/>
      <c r="Q2156" s="103"/>
      <c r="R2156" s="103"/>
      <c r="S2156" s="103"/>
      <c r="T2156" s="103"/>
    </row>
    <row r="2157" spans="1:20">
      <c r="A2157" s="103"/>
      <c r="B2157" s="103"/>
      <c r="C2157" s="103"/>
      <c r="D2157" s="103"/>
      <c r="E2157" s="103"/>
      <c r="F2157" s="103"/>
      <c r="G2157" s="103"/>
      <c r="H2157" s="103"/>
      <c r="I2157" s="103"/>
      <c r="J2157" s="103"/>
      <c r="K2157" s="103"/>
      <c r="L2157" s="103"/>
      <c r="M2157" s="103"/>
      <c r="N2157" s="103"/>
      <c r="O2157" s="103"/>
      <c r="P2157" s="103"/>
      <c r="Q2157" s="103"/>
      <c r="R2157" s="103"/>
      <c r="S2157" s="103"/>
      <c r="T2157" s="103"/>
    </row>
    <row r="2158" spans="1:20">
      <c r="A2158" s="103"/>
      <c r="B2158" s="103"/>
      <c r="C2158" s="103"/>
      <c r="D2158" s="103"/>
      <c r="E2158" s="103"/>
      <c r="F2158" s="103"/>
      <c r="G2158" s="103"/>
      <c r="H2158" s="103"/>
      <c r="I2158" s="103"/>
      <c r="J2158" s="103"/>
      <c r="K2158" s="103"/>
      <c r="L2158" s="103"/>
      <c r="M2158" s="103"/>
      <c r="N2158" s="103"/>
      <c r="O2158" s="103"/>
      <c r="P2158" s="103"/>
      <c r="Q2158" s="103"/>
      <c r="R2158" s="103"/>
      <c r="S2158" s="103"/>
      <c r="T2158" s="103"/>
    </row>
    <row r="2159" spans="1:20">
      <c r="A2159" s="103"/>
      <c r="B2159" s="103"/>
      <c r="C2159" s="103"/>
      <c r="D2159" s="103"/>
      <c r="E2159" s="103"/>
      <c r="F2159" s="103"/>
      <c r="G2159" s="103"/>
      <c r="H2159" s="103"/>
      <c r="I2159" s="103"/>
      <c r="J2159" s="103"/>
      <c r="K2159" s="103"/>
      <c r="L2159" s="103"/>
      <c r="M2159" s="103"/>
      <c r="N2159" s="103"/>
      <c r="O2159" s="103"/>
      <c r="P2159" s="103"/>
      <c r="Q2159" s="103"/>
      <c r="R2159" s="103"/>
      <c r="S2159" s="103"/>
      <c r="T2159" s="103"/>
    </row>
    <row r="2160" spans="1:20">
      <c r="A2160" s="103"/>
      <c r="B2160" s="103"/>
      <c r="C2160" s="103"/>
      <c r="D2160" s="103"/>
      <c r="E2160" s="103"/>
      <c r="F2160" s="103"/>
      <c r="G2160" s="103"/>
      <c r="H2160" s="103"/>
      <c r="I2160" s="103"/>
      <c r="J2160" s="103"/>
      <c r="K2160" s="103"/>
      <c r="L2160" s="103"/>
      <c r="M2160" s="103"/>
      <c r="N2160" s="103"/>
      <c r="O2160" s="103"/>
      <c r="P2160" s="103"/>
      <c r="Q2160" s="103"/>
      <c r="R2160" s="103"/>
      <c r="S2160" s="103"/>
      <c r="T2160" s="103"/>
    </row>
    <row r="2161" spans="1:20">
      <c r="A2161" s="103"/>
      <c r="B2161" s="103"/>
      <c r="C2161" s="103"/>
      <c r="D2161" s="103"/>
      <c r="E2161" s="103"/>
      <c r="F2161" s="103"/>
      <c r="G2161" s="103"/>
      <c r="H2161" s="103"/>
      <c r="I2161" s="103"/>
      <c r="J2161" s="103"/>
      <c r="K2161" s="103"/>
      <c r="L2161" s="103"/>
      <c r="M2161" s="103"/>
      <c r="N2161" s="103"/>
      <c r="O2161" s="103"/>
      <c r="P2161" s="103"/>
      <c r="Q2161" s="103"/>
      <c r="R2161" s="103"/>
      <c r="S2161" s="103"/>
      <c r="T2161" s="103"/>
    </row>
    <row r="2162" spans="1:20">
      <c r="A2162" s="103"/>
      <c r="B2162" s="103"/>
      <c r="C2162" s="103"/>
      <c r="D2162" s="103"/>
      <c r="E2162" s="103"/>
      <c r="F2162" s="103"/>
      <c r="G2162" s="103"/>
      <c r="H2162" s="103"/>
      <c r="I2162" s="103"/>
      <c r="J2162" s="103"/>
      <c r="K2162" s="103"/>
      <c r="L2162" s="103"/>
      <c r="M2162" s="103"/>
      <c r="N2162" s="103"/>
      <c r="O2162" s="103"/>
      <c r="P2162" s="103"/>
      <c r="Q2162" s="103"/>
      <c r="R2162" s="103"/>
      <c r="S2162" s="103"/>
      <c r="T2162" s="103"/>
    </row>
    <row r="2163" spans="1:20">
      <c r="A2163" s="103"/>
      <c r="B2163" s="103"/>
      <c r="C2163" s="103"/>
      <c r="D2163" s="103"/>
      <c r="E2163" s="103"/>
      <c r="F2163" s="103"/>
      <c r="G2163" s="103"/>
      <c r="H2163" s="103"/>
      <c r="I2163" s="103"/>
      <c r="J2163" s="103"/>
      <c r="K2163" s="103"/>
      <c r="L2163" s="103"/>
      <c r="M2163" s="103"/>
      <c r="N2163" s="103"/>
      <c r="O2163" s="103"/>
      <c r="P2163" s="103"/>
      <c r="Q2163" s="103"/>
      <c r="R2163" s="103"/>
      <c r="S2163" s="103"/>
      <c r="T2163" s="103"/>
    </row>
    <row r="2164" spans="1:20">
      <c r="A2164" s="103"/>
      <c r="B2164" s="103"/>
      <c r="C2164" s="103"/>
      <c r="D2164" s="103"/>
      <c r="E2164" s="103"/>
      <c r="F2164" s="103"/>
      <c r="G2164" s="103"/>
      <c r="H2164" s="103"/>
      <c r="I2164" s="103"/>
      <c r="J2164" s="103"/>
      <c r="K2164" s="103"/>
      <c r="L2164" s="103"/>
      <c r="M2164" s="103"/>
      <c r="N2164" s="103"/>
      <c r="O2164" s="103"/>
      <c r="P2164" s="103"/>
      <c r="Q2164" s="103"/>
      <c r="R2164" s="103"/>
      <c r="S2164" s="103"/>
      <c r="T2164" s="103"/>
    </row>
    <row r="2165" spans="1:20">
      <c r="A2165" s="103"/>
      <c r="B2165" s="103"/>
      <c r="C2165" s="103"/>
      <c r="D2165" s="103"/>
      <c r="E2165" s="103"/>
      <c r="F2165" s="103"/>
      <c r="G2165" s="103"/>
      <c r="H2165" s="103"/>
      <c r="I2165" s="103"/>
      <c r="J2165" s="103"/>
      <c r="K2165" s="103"/>
      <c r="L2165" s="103"/>
      <c r="M2165" s="103"/>
      <c r="N2165" s="103"/>
      <c r="O2165" s="103"/>
      <c r="P2165" s="103"/>
      <c r="Q2165" s="103"/>
      <c r="R2165" s="103"/>
      <c r="S2165" s="103"/>
      <c r="T2165" s="103"/>
    </row>
    <row r="2166" spans="1:20">
      <c r="A2166" s="103"/>
      <c r="B2166" s="103"/>
      <c r="C2166" s="103"/>
      <c r="D2166" s="103"/>
      <c r="E2166" s="103"/>
      <c r="F2166" s="103"/>
      <c r="G2166" s="103"/>
      <c r="H2166" s="103"/>
      <c r="I2166" s="103"/>
      <c r="J2166" s="103"/>
      <c r="K2166" s="103"/>
      <c r="L2166" s="103"/>
      <c r="M2166" s="103"/>
      <c r="N2166" s="103"/>
      <c r="O2166" s="103"/>
      <c r="P2166" s="103"/>
      <c r="Q2166" s="103"/>
      <c r="R2166" s="103"/>
      <c r="S2166" s="103"/>
      <c r="T2166" s="103"/>
    </row>
    <row r="2167" spans="1:20">
      <c r="A2167" s="103"/>
      <c r="B2167" s="103"/>
      <c r="C2167" s="103"/>
      <c r="D2167" s="103"/>
      <c r="E2167" s="103"/>
      <c r="F2167" s="103"/>
      <c r="G2167" s="103"/>
      <c r="H2167" s="103"/>
      <c r="I2167" s="103"/>
      <c r="J2167" s="103"/>
      <c r="K2167" s="103"/>
      <c r="L2167" s="103"/>
      <c r="M2167" s="103"/>
      <c r="N2167" s="103"/>
      <c r="O2167" s="103"/>
      <c r="P2167" s="103"/>
      <c r="Q2167" s="103"/>
      <c r="R2167" s="103"/>
      <c r="S2167" s="103"/>
      <c r="T2167" s="103"/>
    </row>
    <row r="2168" spans="1:20">
      <c r="A2168" s="103"/>
      <c r="B2168" s="103"/>
      <c r="C2168" s="103"/>
      <c r="D2168" s="103"/>
      <c r="E2168" s="103"/>
      <c r="F2168" s="103"/>
      <c r="G2168" s="103"/>
      <c r="H2168" s="103"/>
      <c r="I2168" s="103"/>
      <c r="J2168" s="103"/>
      <c r="K2168" s="103"/>
      <c r="L2168" s="103"/>
      <c r="M2168" s="103"/>
      <c r="N2168" s="103"/>
      <c r="O2168" s="103"/>
      <c r="P2168" s="103"/>
      <c r="Q2168" s="103"/>
      <c r="R2168" s="103"/>
      <c r="S2168" s="103"/>
      <c r="T2168" s="103"/>
    </row>
    <row r="2169" spans="1:20">
      <c r="A2169" s="103"/>
      <c r="B2169" s="103"/>
      <c r="C2169" s="103"/>
      <c r="D2169" s="103"/>
      <c r="E2169" s="103"/>
      <c r="F2169" s="103"/>
      <c r="G2169" s="103"/>
      <c r="H2169" s="103"/>
      <c r="I2169" s="103"/>
      <c r="J2169" s="103"/>
      <c r="K2169" s="103"/>
      <c r="L2169" s="103"/>
      <c r="M2169" s="103"/>
      <c r="N2169" s="103"/>
      <c r="O2169" s="103"/>
      <c r="P2169" s="103"/>
      <c r="Q2169" s="103"/>
      <c r="R2169" s="103"/>
      <c r="S2169" s="103"/>
      <c r="T2169" s="103"/>
    </row>
    <row r="2170" spans="1:20">
      <c r="A2170" s="103"/>
      <c r="B2170" s="103"/>
      <c r="C2170" s="103"/>
      <c r="D2170" s="103"/>
      <c r="E2170" s="103"/>
      <c r="F2170" s="103"/>
      <c r="G2170" s="103"/>
      <c r="H2170" s="103"/>
      <c r="I2170" s="103"/>
      <c r="J2170" s="103"/>
      <c r="K2170" s="103"/>
      <c r="L2170" s="103"/>
      <c r="M2170" s="103"/>
      <c r="N2170" s="103"/>
      <c r="O2170" s="103"/>
      <c r="P2170" s="103"/>
      <c r="Q2170" s="103"/>
      <c r="R2170" s="103"/>
      <c r="S2170" s="103"/>
      <c r="T2170" s="103"/>
    </row>
    <row r="2171" spans="1:20">
      <c r="A2171" s="103"/>
      <c r="B2171" s="103"/>
      <c r="C2171" s="103"/>
      <c r="D2171" s="103"/>
      <c r="E2171" s="103"/>
      <c r="F2171" s="103"/>
      <c r="G2171" s="103"/>
      <c r="H2171" s="103"/>
      <c r="I2171" s="103"/>
      <c r="J2171" s="103"/>
      <c r="K2171" s="103"/>
      <c r="L2171" s="103"/>
      <c r="M2171" s="103"/>
      <c r="N2171" s="103"/>
      <c r="O2171" s="103"/>
      <c r="P2171" s="103"/>
      <c r="Q2171" s="103"/>
      <c r="R2171" s="103"/>
      <c r="S2171" s="103"/>
      <c r="T2171" s="103"/>
    </row>
    <row r="2172" spans="1:20">
      <c r="A2172" s="103"/>
      <c r="B2172" s="103"/>
      <c r="C2172" s="103"/>
      <c r="D2172" s="103"/>
      <c r="E2172" s="103"/>
      <c r="F2172" s="103"/>
      <c r="G2172" s="103"/>
      <c r="H2172" s="103"/>
      <c r="I2172" s="103"/>
      <c r="J2172" s="103"/>
      <c r="K2172" s="103"/>
      <c r="L2172" s="103"/>
      <c r="M2172" s="103"/>
      <c r="N2172" s="103"/>
      <c r="O2172" s="103"/>
      <c r="P2172" s="103"/>
      <c r="Q2172" s="103"/>
      <c r="R2172" s="103"/>
      <c r="S2172" s="103"/>
      <c r="T2172" s="103"/>
    </row>
    <row r="2173" spans="1:20">
      <c r="A2173" s="103"/>
      <c r="B2173" s="103"/>
      <c r="C2173" s="103"/>
      <c r="D2173" s="103"/>
      <c r="E2173" s="103"/>
      <c r="F2173" s="103"/>
      <c r="G2173" s="103"/>
      <c r="H2173" s="103"/>
      <c r="I2173" s="103"/>
      <c r="J2173" s="103"/>
      <c r="K2173" s="103"/>
      <c r="L2173" s="103"/>
      <c r="M2173" s="103"/>
      <c r="N2173" s="103"/>
      <c r="O2173" s="103"/>
      <c r="P2173" s="103"/>
      <c r="Q2173" s="103"/>
      <c r="R2173" s="103"/>
      <c r="S2173" s="103"/>
      <c r="T2173" s="103"/>
    </row>
    <row r="2174" spans="1:20">
      <c r="A2174" s="103"/>
      <c r="B2174" s="103"/>
      <c r="C2174" s="103"/>
      <c r="D2174" s="103"/>
      <c r="E2174" s="103"/>
      <c r="F2174" s="103"/>
      <c r="G2174" s="103"/>
      <c r="H2174" s="103"/>
      <c r="I2174" s="103"/>
      <c r="J2174" s="103"/>
      <c r="K2174" s="103"/>
      <c r="L2174" s="103"/>
      <c r="M2174" s="103"/>
      <c r="N2174" s="103"/>
      <c r="O2174" s="103"/>
      <c r="P2174" s="103"/>
      <c r="Q2174" s="103"/>
      <c r="R2174" s="103"/>
      <c r="S2174" s="103"/>
      <c r="T2174" s="103"/>
    </row>
    <row r="2175" spans="1:20">
      <c r="A2175" s="103"/>
      <c r="B2175" s="103"/>
      <c r="C2175" s="103"/>
      <c r="D2175" s="103"/>
      <c r="E2175" s="103"/>
      <c r="F2175" s="103"/>
      <c r="G2175" s="103"/>
      <c r="H2175" s="103"/>
      <c r="I2175" s="103"/>
      <c r="J2175" s="103"/>
      <c r="K2175" s="103"/>
      <c r="L2175" s="103"/>
      <c r="M2175" s="103"/>
      <c r="N2175" s="103"/>
      <c r="O2175" s="103"/>
      <c r="P2175" s="103"/>
      <c r="Q2175" s="103"/>
      <c r="R2175" s="103"/>
      <c r="S2175" s="103"/>
      <c r="T2175" s="103"/>
    </row>
    <row r="2176" spans="1:20">
      <c r="A2176" s="103"/>
      <c r="B2176" s="103"/>
      <c r="C2176" s="103"/>
      <c r="D2176" s="103"/>
      <c r="E2176" s="103"/>
      <c r="F2176" s="103"/>
      <c r="G2176" s="103"/>
      <c r="H2176" s="103"/>
      <c r="I2176" s="103"/>
      <c r="J2176" s="103"/>
      <c r="K2176" s="103"/>
      <c r="L2176" s="103"/>
      <c r="M2176" s="103"/>
      <c r="N2176" s="103"/>
      <c r="O2176" s="103"/>
      <c r="P2176" s="103"/>
      <c r="Q2176" s="103"/>
      <c r="R2176" s="103"/>
      <c r="S2176" s="103"/>
      <c r="T2176" s="103"/>
    </row>
    <row r="2177" spans="1:20">
      <c r="A2177" s="103"/>
      <c r="B2177" s="103"/>
      <c r="C2177" s="103"/>
      <c r="D2177" s="103"/>
      <c r="E2177" s="103"/>
      <c r="F2177" s="103"/>
      <c r="G2177" s="103"/>
      <c r="H2177" s="103"/>
      <c r="I2177" s="103"/>
      <c r="J2177" s="103"/>
      <c r="K2177" s="103"/>
      <c r="L2177" s="103"/>
      <c r="M2177" s="103"/>
      <c r="N2177" s="103"/>
      <c r="O2177" s="103"/>
      <c r="P2177" s="103"/>
      <c r="Q2177" s="103"/>
      <c r="R2177" s="103"/>
      <c r="S2177" s="103"/>
      <c r="T2177" s="103"/>
    </row>
    <row r="2178" spans="1:20">
      <c r="A2178" s="103"/>
      <c r="B2178" s="103"/>
      <c r="C2178" s="103"/>
      <c r="D2178" s="103"/>
      <c r="E2178" s="103"/>
      <c r="F2178" s="103"/>
      <c r="G2178" s="103"/>
      <c r="H2178" s="103"/>
      <c r="I2178" s="103"/>
      <c r="J2178" s="103"/>
      <c r="K2178" s="103"/>
      <c r="L2178" s="103"/>
      <c r="M2178" s="103"/>
      <c r="N2178" s="103"/>
      <c r="O2178" s="103"/>
      <c r="P2178" s="103"/>
      <c r="Q2178" s="103"/>
      <c r="R2178" s="103"/>
      <c r="S2178" s="103"/>
      <c r="T2178" s="103"/>
    </row>
    <row r="2179" spans="1:20">
      <c r="A2179" s="103"/>
      <c r="B2179" s="103"/>
      <c r="C2179" s="103"/>
      <c r="D2179" s="103"/>
      <c r="E2179" s="103"/>
      <c r="F2179" s="103"/>
      <c r="G2179" s="103"/>
      <c r="H2179" s="103"/>
      <c r="I2179" s="103"/>
      <c r="J2179" s="103"/>
      <c r="K2179" s="103"/>
      <c r="L2179" s="103"/>
      <c r="M2179" s="103"/>
      <c r="N2179" s="103"/>
      <c r="O2179" s="103"/>
      <c r="P2179" s="103"/>
      <c r="Q2179" s="103"/>
      <c r="R2179" s="103"/>
      <c r="S2179" s="103"/>
      <c r="T2179" s="103"/>
    </row>
    <row r="2180" spans="1:20">
      <c r="A2180" s="103"/>
      <c r="B2180" s="103"/>
      <c r="C2180" s="103"/>
      <c r="D2180" s="103"/>
      <c r="E2180" s="103"/>
      <c r="F2180" s="103"/>
      <c r="G2180" s="103"/>
      <c r="H2180" s="103"/>
      <c r="I2180" s="103"/>
      <c r="J2180" s="103"/>
      <c r="K2180" s="103"/>
      <c r="L2180" s="103"/>
      <c r="M2180" s="103"/>
      <c r="N2180" s="103"/>
      <c r="O2180" s="103"/>
      <c r="P2180" s="103"/>
      <c r="Q2180" s="103"/>
      <c r="R2180" s="103"/>
      <c r="S2180" s="103"/>
      <c r="T2180" s="103"/>
    </row>
    <row r="2181" spans="1:20">
      <c r="A2181" s="103"/>
      <c r="B2181" s="103"/>
      <c r="C2181" s="103"/>
      <c r="D2181" s="103"/>
      <c r="E2181" s="103"/>
      <c r="F2181" s="103"/>
      <c r="G2181" s="103"/>
      <c r="H2181" s="103"/>
      <c r="I2181" s="103"/>
      <c r="J2181" s="103"/>
      <c r="K2181" s="103"/>
      <c r="L2181" s="103"/>
      <c r="M2181" s="103"/>
      <c r="N2181" s="103"/>
      <c r="O2181" s="103"/>
      <c r="P2181" s="103"/>
      <c r="Q2181" s="103"/>
      <c r="R2181" s="103"/>
      <c r="S2181" s="103"/>
      <c r="T2181" s="103"/>
    </row>
    <row r="2182" spans="1:20">
      <c r="A2182" s="103"/>
      <c r="B2182" s="103"/>
      <c r="C2182" s="103"/>
      <c r="D2182" s="103"/>
      <c r="E2182" s="103"/>
      <c r="F2182" s="103"/>
      <c r="G2182" s="103"/>
      <c r="H2182" s="103"/>
      <c r="I2182" s="103"/>
      <c r="J2182" s="103"/>
      <c r="K2182" s="103"/>
      <c r="L2182" s="103"/>
      <c r="M2182" s="103"/>
      <c r="N2182" s="103"/>
      <c r="O2182" s="103"/>
      <c r="P2182" s="103"/>
      <c r="Q2182" s="103"/>
      <c r="R2182" s="103"/>
      <c r="S2182" s="103"/>
      <c r="T2182" s="103"/>
    </row>
    <row r="2183" spans="1:20">
      <c r="A2183" s="103"/>
      <c r="B2183" s="103"/>
      <c r="C2183" s="103"/>
      <c r="D2183" s="103"/>
      <c r="E2183" s="103"/>
      <c r="F2183" s="103"/>
      <c r="G2183" s="103"/>
      <c r="H2183" s="103"/>
      <c r="I2183" s="103"/>
      <c r="J2183" s="103"/>
      <c r="K2183" s="103"/>
      <c r="L2183" s="103"/>
      <c r="M2183" s="103"/>
      <c r="N2183" s="103"/>
      <c r="O2183" s="103"/>
      <c r="P2183" s="103"/>
      <c r="Q2183" s="103"/>
      <c r="R2183" s="103"/>
      <c r="S2183" s="103"/>
      <c r="T2183" s="103"/>
    </row>
    <row r="2184" spans="1:20">
      <c r="A2184" s="103"/>
      <c r="B2184" s="103"/>
      <c r="C2184" s="103"/>
      <c r="D2184" s="103"/>
      <c r="E2184" s="103"/>
      <c r="F2184" s="103"/>
      <c r="G2184" s="103"/>
      <c r="H2184" s="103"/>
      <c r="I2184" s="103"/>
      <c r="J2184" s="103"/>
      <c r="K2184" s="103"/>
      <c r="L2184" s="103"/>
      <c r="M2184" s="103"/>
      <c r="N2184" s="103"/>
      <c r="O2184" s="103"/>
      <c r="P2184" s="103"/>
      <c r="Q2184" s="103"/>
      <c r="R2184" s="103"/>
      <c r="S2184" s="103"/>
      <c r="T2184" s="103"/>
    </row>
    <row r="2185" spans="1:20">
      <c r="A2185" s="103"/>
      <c r="B2185" s="103"/>
      <c r="C2185" s="103"/>
      <c r="D2185" s="103"/>
      <c r="E2185" s="103"/>
      <c r="F2185" s="103"/>
      <c r="G2185" s="103"/>
      <c r="H2185" s="103"/>
      <c r="I2185" s="103"/>
      <c r="J2185" s="103"/>
      <c r="K2185" s="103"/>
      <c r="L2185" s="103"/>
      <c r="M2185" s="103"/>
      <c r="N2185" s="103"/>
      <c r="O2185" s="103"/>
      <c r="P2185" s="103"/>
      <c r="Q2185" s="103"/>
      <c r="R2185" s="103"/>
      <c r="S2185" s="103"/>
      <c r="T2185" s="103"/>
    </row>
    <row r="2186" spans="1:20">
      <c r="A2186" s="103"/>
      <c r="B2186" s="103"/>
      <c r="C2186" s="103"/>
      <c r="D2186" s="103"/>
      <c r="E2186" s="103"/>
      <c r="F2186" s="103"/>
      <c r="G2186" s="103"/>
      <c r="H2186" s="103"/>
      <c r="I2186" s="103"/>
      <c r="J2186" s="103"/>
      <c r="K2186" s="103"/>
      <c r="L2186" s="103"/>
      <c r="M2186" s="103"/>
      <c r="N2186" s="103"/>
      <c r="O2186" s="103"/>
      <c r="P2186" s="103"/>
      <c r="Q2186" s="103"/>
      <c r="R2186" s="103"/>
      <c r="S2186" s="103"/>
      <c r="T2186" s="103"/>
    </row>
    <row r="2187" spans="1:20">
      <c r="A2187" s="103"/>
      <c r="B2187" s="103"/>
      <c r="C2187" s="103"/>
      <c r="D2187" s="103"/>
      <c r="E2187" s="103"/>
      <c r="F2187" s="103"/>
      <c r="G2187" s="103"/>
      <c r="H2187" s="103"/>
      <c r="I2187" s="103"/>
      <c r="J2187" s="103"/>
      <c r="K2187" s="103"/>
      <c r="L2187" s="103"/>
      <c r="M2187" s="103"/>
      <c r="N2187" s="103"/>
      <c r="O2187" s="103"/>
      <c r="P2187" s="103"/>
      <c r="Q2187" s="103"/>
      <c r="R2187" s="103"/>
      <c r="S2187" s="103"/>
      <c r="T2187" s="103"/>
    </row>
    <row r="2188" spans="1:20">
      <c r="A2188" s="103"/>
      <c r="B2188" s="103"/>
      <c r="C2188" s="103"/>
      <c r="D2188" s="103"/>
      <c r="E2188" s="103"/>
      <c r="F2188" s="103"/>
      <c r="G2188" s="103"/>
      <c r="H2188" s="103"/>
      <c r="I2188" s="103"/>
      <c r="J2188" s="103"/>
      <c r="K2188" s="103"/>
      <c r="L2188" s="103"/>
      <c r="M2188" s="103"/>
      <c r="N2188" s="103"/>
      <c r="O2188" s="103"/>
      <c r="P2188" s="103"/>
      <c r="Q2188" s="103"/>
      <c r="R2188" s="103"/>
      <c r="S2188" s="103"/>
      <c r="T2188" s="103"/>
    </row>
    <row r="2189" spans="1:20">
      <c r="A2189" s="103"/>
      <c r="B2189" s="103"/>
      <c r="C2189" s="103"/>
      <c r="D2189" s="103"/>
      <c r="E2189" s="103"/>
      <c r="F2189" s="103"/>
      <c r="G2189" s="103"/>
      <c r="H2189" s="103"/>
      <c r="I2189" s="103"/>
      <c r="J2189" s="103"/>
      <c r="K2189" s="103"/>
      <c r="L2189" s="103"/>
      <c r="M2189" s="103"/>
      <c r="N2189" s="103"/>
      <c r="O2189" s="103"/>
      <c r="P2189" s="103"/>
      <c r="Q2189" s="103"/>
      <c r="R2189" s="103"/>
      <c r="S2189" s="103"/>
      <c r="T2189" s="103"/>
    </row>
    <row r="2190" spans="1:20">
      <c r="A2190" s="103"/>
      <c r="B2190" s="103"/>
      <c r="C2190" s="103"/>
      <c r="D2190" s="103"/>
      <c r="E2190" s="103"/>
      <c r="F2190" s="103"/>
      <c r="G2190" s="103"/>
      <c r="H2190" s="103"/>
      <c r="I2190" s="103"/>
      <c r="J2190" s="103"/>
      <c r="K2190" s="103"/>
      <c r="L2190" s="103"/>
      <c r="M2190" s="103"/>
      <c r="N2190" s="103"/>
      <c r="O2190" s="103"/>
      <c r="P2190" s="103"/>
      <c r="Q2190" s="103"/>
      <c r="R2190" s="103"/>
      <c r="S2190" s="103"/>
      <c r="T2190" s="103"/>
    </row>
    <row r="2191" spans="1:20">
      <c r="A2191" s="103"/>
      <c r="B2191" s="103"/>
      <c r="C2191" s="103"/>
      <c r="D2191" s="103"/>
      <c r="E2191" s="103"/>
      <c r="F2191" s="103"/>
      <c r="G2191" s="103"/>
      <c r="H2191" s="103"/>
      <c r="I2191" s="103"/>
      <c r="J2191" s="103"/>
      <c r="K2191" s="103"/>
      <c r="L2191" s="103"/>
      <c r="M2191" s="103"/>
      <c r="N2191" s="103"/>
      <c r="O2191" s="103"/>
      <c r="P2191" s="103"/>
      <c r="Q2191" s="103"/>
      <c r="R2191" s="103"/>
      <c r="S2191" s="103"/>
      <c r="T2191" s="103"/>
    </row>
    <row r="2192" spans="1:20">
      <c r="A2192" s="103"/>
      <c r="B2192" s="103"/>
      <c r="C2192" s="103"/>
      <c r="D2192" s="103"/>
      <c r="E2192" s="103"/>
      <c r="F2192" s="103"/>
      <c r="G2192" s="103"/>
      <c r="H2192" s="103"/>
      <c r="I2192" s="103"/>
      <c r="J2192" s="103"/>
      <c r="K2192" s="103"/>
      <c r="L2192" s="103"/>
      <c r="M2192" s="103"/>
      <c r="N2192" s="103"/>
      <c r="O2192" s="103"/>
      <c r="P2192" s="103"/>
      <c r="Q2192" s="103"/>
      <c r="R2192" s="103"/>
      <c r="S2192" s="103"/>
      <c r="T2192" s="103"/>
    </row>
    <row r="2193" spans="1:20">
      <c r="A2193" s="103"/>
      <c r="B2193" s="103"/>
      <c r="C2193" s="103"/>
      <c r="D2193" s="103"/>
      <c r="E2193" s="103"/>
      <c r="F2193" s="103"/>
      <c r="G2193" s="103"/>
      <c r="H2193" s="103"/>
      <c r="I2193" s="103"/>
      <c r="J2193" s="103"/>
      <c r="K2193" s="103"/>
      <c r="L2193" s="103"/>
      <c r="M2193" s="103"/>
      <c r="N2193" s="103"/>
      <c r="O2193" s="103"/>
      <c r="P2193" s="103"/>
      <c r="Q2193" s="103"/>
      <c r="R2193" s="103"/>
      <c r="S2193" s="103"/>
      <c r="T2193" s="103"/>
    </row>
    <row r="2194" spans="1:20">
      <c r="A2194" s="103"/>
      <c r="B2194" s="103"/>
      <c r="C2194" s="103"/>
      <c r="D2194" s="103"/>
      <c r="E2194" s="103"/>
      <c r="F2194" s="103"/>
      <c r="G2194" s="103"/>
      <c r="H2194" s="103"/>
      <c r="I2194" s="103"/>
      <c r="J2194" s="103"/>
      <c r="K2194" s="103"/>
      <c r="L2194" s="103"/>
      <c r="M2194" s="103"/>
      <c r="N2194" s="103"/>
      <c r="O2194" s="103"/>
      <c r="P2194" s="103"/>
      <c r="Q2194" s="103"/>
      <c r="R2194" s="103"/>
      <c r="S2194" s="103"/>
      <c r="T2194" s="103"/>
    </row>
    <row r="2195" spans="1:20">
      <c r="A2195" s="103"/>
      <c r="B2195" s="103"/>
      <c r="C2195" s="103"/>
      <c r="D2195" s="103"/>
      <c r="E2195" s="103"/>
      <c r="F2195" s="103"/>
      <c r="G2195" s="103"/>
      <c r="H2195" s="103"/>
      <c r="I2195" s="103"/>
      <c r="J2195" s="103"/>
      <c r="K2195" s="103"/>
      <c r="L2195" s="103"/>
      <c r="M2195" s="103"/>
      <c r="N2195" s="103"/>
      <c r="O2195" s="103"/>
      <c r="P2195" s="103"/>
      <c r="Q2195" s="103"/>
      <c r="R2195" s="103"/>
      <c r="S2195" s="103"/>
      <c r="T2195" s="103"/>
    </row>
    <row r="2196" spans="1:20">
      <c r="A2196" s="103"/>
      <c r="B2196" s="103"/>
      <c r="C2196" s="103"/>
      <c r="D2196" s="103"/>
      <c r="E2196" s="103"/>
      <c r="F2196" s="103"/>
      <c r="G2196" s="103"/>
      <c r="H2196" s="103"/>
      <c r="I2196" s="103"/>
      <c r="J2196" s="103"/>
      <c r="K2196" s="103"/>
      <c r="L2196" s="103"/>
      <c r="M2196" s="103"/>
      <c r="N2196" s="103"/>
      <c r="O2196" s="103"/>
      <c r="P2196" s="103"/>
      <c r="Q2196" s="103"/>
      <c r="R2196" s="103"/>
      <c r="S2196" s="103"/>
      <c r="T2196" s="103"/>
    </row>
    <row r="2197" spans="1:20">
      <c r="A2197" s="103"/>
      <c r="B2197" s="103"/>
      <c r="C2197" s="103"/>
      <c r="D2197" s="103"/>
      <c r="E2197" s="103"/>
      <c r="F2197" s="103"/>
      <c r="G2197" s="103"/>
      <c r="H2197" s="103"/>
      <c r="I2197" s="103"/>
      <c r="J2197" s="103"/>
      <c r="K2197" s="103"/>
      <c r="L2197" s="103"/>
      <c r="M2197" s="103"/>
      <c r="N2197" s="103"/>
      <c r="O2197" s="103"/>
      <c r="P2197" s="103"/>
      <c r="Q2197" s="103"/>
      <c r="R2197" s="103"/>
      <c r="S2197" s="103"/>
      <c r="T2197" s="103"/>
    </row>
    <row r="2198" spans="1:20">
      <c r="A2198" s="103"/>
      <c r="B2198" s="103"/>
      <c r="C2198" s="103"/>
      <c r="D2198" s="103"/>
      <c r="E2198" s="103"/>
      <c r="F2198" s="103"/>
      <c r="G2198" s="103"/>
      <c r="H2198" s="103"/>
      <c r="I2198" s="103"/>
      <c r="J2198" s="103"/>
      <c r="K2198" s="103"/>
      <c r="L2198" s="103"/>
      <c r="M2198" s="103"/>
      <c r="N2198" s="103"/>
      <c r="O2198" s="103"/>
      <c r="P2198" s="103"/>
      <c r="Q2198" s="103"/>
      <c r="R2198" s="103"/>
      <c r="S2198" s="103"/>
      <c r="T2198" s="103"/>
    </row>
    <row r="2199" spans="1:20">
      <c r="A2199" s="103"/>
      <c r="B2199" s="103"/>
      <c r="C2199" s="103"/>
      <c r="D2199" s="103"/>
      <c r="E2199" s="103"/>
      <c r="F2199" s="103"/>
      <c r="G2199" s="103"/>
      <c r="H2199" s="103"/>
      <c r="I2199" s="103"/>
      <c r="J2199" s="103"/>
      <c r="K2199" s="103"/>
      <c r="L2199" s="103"/>
      <c r="M2199" s="103"/>
      <c r="N2199" s="103"/>
      <c r="O2199" s="103"/>
      <c r="P2199" s="103"/>
      <c r="Q2199" s="103"/>
      <c r="R2199" s="103"/>
      <c r="S2199" s="103"/>
      <c r="T2199" s="103"/>
    </row>
    <row r="2200" spans="1:20">
      <c r="A2200" s="103"/>
      <c r="B2200" s="103"/>
      <c r="C2200" s="103"/>
      <c r="D2200" s="103"/>
      <c r="E2200" s="103"/>
      <c r="F2200" s="103"/>
      <c r="G2200" s="103"/>
      <c r="H2200" s="103"/>
      <c r="I2200" s="103"/>
      <c r="J2200" s="103"/>
      <c r="K2200" s="103"/>
      <c r="L2200" s="103"/>
      <c r="M2200" s="103"/>
      <c r="N2200" s="103"/>
      <c r="O2200" s="103"/>
      <c r="P2200" s="103"/>
      <c r="Q2200" s="103"/>
      <c r="R2200" s="103"/>
      <c r="S2200" s="103"/>
      <c r="T2200" s="103"/>
    </row>
    <row r="2201" spans="1:20">
      <c r="A2201" s="103"/>
      <c r="B2201" s="103"/>
      <c r="C2201" s="103"/>
      <c r="D2201" s="103"/>
      <c r="E2201" s="103"/>
      <c r="F2201" s="103"/>
      <c r="G2201" s="103"/>
      <c r="H2201" s="103"/>
      <c r="I2201" s="103"/>
      <c r="J2201" s="103"/>
      <c r="K2201" s="103"/>
      <c r="L2201" s="103"/>
      <c r="M2201" s="103"/>
      <c r="N2201" s="103"/>
      <c r="O2201" s="103"/>
      <c r="P2201" s="103"/>
      <c r="Q2201" s="103"/>
      <c r="R2201" s="103"/>
      <c r="S2201" s="103"/>
      <c r="T2201" s="103"/>
    </row>
    <row r="2202" spans="1:20">
      <c r="A2202" s="103"/>
      <c r="B2202" s="103"/>
      <c r="C2202" s="103"/>
      <c r="D2202" s="103"/>
      <c r="E2202" s="103"/>
      <c r="F2202" s="103"/>
      <c r="G2202" s="103"/>
      <c r="H2202" s="103"/>
      <c r="I2202" s="103"/>
      <c r="J2202" s="103"/>
      <c r="K2202" s="103"/>
      <c r="L2202" s="103"/>
      <c r="M2202" s="103"/>
      <c r="N2202" s="103"/>
      <c r="O2202" s="103"/>
      <c r="P2202" s="103"/>
      <c r="Q2202" s="103"/>
      <c r="R2202" s="103"/>
      <c r="S2202" s="103"/>
      <c r="T2202" s="103"/>
    </row>
    <row r="2203" spans="1:20">
      <c r="A2203" s="103"/>
      <c r="B2203" s="103"/>
      <c r="C2203" s="103"/>
      <c r="D2203" s="103"/>
      <c r="E2203" s="103"/>
      <c r="F2203" s="103"/>
      <c r="G2203" s="103"/>
      <c r="H2203" s="103"/>
      <c r="I2203" s="103"/>
      <c r="J2203" s="103"/>
      <c r="K2203" s="103"/>
      <c r="L2203" s="103"/>
      <c r="M2203" s="103"/>
      <c r="N2203" s="103"/>
      <c r="O2203" s="103"/>
      <c r="P2203" s="103"/>
      <c r="Q2203" s="103"/>
      <c r="R2203" s="103"/>
      <c r="S2203" s="103"/>
      <c r="T2203" s="103"/>
    </row>
    <row r="2204" spans="1:20">
      <c r="A2204" s="103"/>
      <c r="B2204" s="103"/>
      <c r="C2204" s="103"/>
      <c r="D2204" s="103"/>
      <c r="E2204" s="103"/>
      <c r="F2204" s="103"/>
      <c r="G2204" s="103"/>
      <c r="H2204" s="103"/>
      <c r="I2204" s="103"/>
      <c r="J2204" s="103"/>
      <c r="K2204" s="103"/>
      <c r="L2204" s="103"/>
      <c r="M2204" s="103"/>
      <c r="N2204" s="103"/>
      <c r="O2204" s="103"/>
      <c r="P2204" s="103"/>
      <c r="Q2204" s="103"/>
      <c r="R2204" s="103"/>
      <c r="S2204" s="103"/>
      <c r="T2204" s="103"/>
    </row>
    <row r="2205" spans="1:20">
      <c r="A2205" s="103"/>
      <c r="B2205" s="103"/>
      <c r="C2205" s="103"/>
      <c r="D2205" s="103"/>
      <c r="E2205" s="103"/>
      <c r="F2205" s="103"/>
      <c r="G2205" s="103"/>
      <c r="H2205" s="103"/>
      <c r="I2205" s="103"/>
      <c r="J2205" s="103"/>
      <c r="K2205" s="103"/>
      <c r="L2205" s="103"/>
      <c r="M2205" s="103"/>
      <c r="N2205" s="103"/>
      <c r="O2205" s="103"/>
      <c r="P2205" s="103"/>
      <c r="Q2205" s="103"/>
      <c r="R2205" s="103"/>
      <c r="S2205" s="103"/>
      <c r="T2205" s="103"/>
    </row>
    <row r="2206" spans="1:20">
      <c r="A2206" s="103"/>
      <c r="B2206" s="103"/>
      <c r="C2206" s="103"/>
      <c r="D2206" s="103"/>
      <c r="E2206" s="103"/>
      <c r="F2206" s="103"/>
      <c r="G2206" s="103"/>
      <c r="H2206" s="103"/>
      <c r="I2206" s="103"/>
      <c r="J2206" s="103"/>
      <c r="K2206" s="103"/>
      <c r="L2206" s="103"/>
      <c r="M2206" s="103"/>
      <c r="N2206" s="103"/>
      <c r="O2206" s="103"/>
      <c r="P2206" s="103"/>
      <c r="Q2206" s="103"/>
      <c r="R2206" s="103"/>
      <c r="S2206" s="103"/>
      <c r="T2206" s="103"/>
    </row>
    <row r="2207" spans="1:20">
      <c r="A2207" s="103"/>
      <c r="B2207" s="103"/>
      <c r="C2207" s="103"/>
      <c r="D2207" s="103"/>
      <c r="E2207" s="103"/>
      <c r="F2207" s="103"/>
      <c r="G2207" s="103"/>
      <c r="H2207" s="103"/>
      <c r="I2207" s="103"/>
      <c r="J2207" s="103"/>
      <c r="K2207" s="103"/>
      <c r="L2207" s="103"/>
      <c r="M2207" s="103"/>
      <c r="N2207" s="103"/>
      <c r="O2207" s="103"/>
      <c r="P2207" s="103"/>
      <c r="Q2207" s="103"/>
      <c r="R2207" s="103"/>
      <c r="S2207" s="103"/>
      <c r="T2207" s="103"/>
    </row>
    <row r="2208" spans="1:20">
      <c r="A2208" s="103"/>
      <c r="B2208" s="103"/>
      <c r="C2208" s="103"/>
      <c r="D2208" s="103"/>
      <c r="E2208" s="103"/>
      <c r="F2208" s="103"/>
      <c r="G2208" s="103"/>
      <c r="H2208" s="103"/>
      <c r="I2208" s="103"/>
      <c r="J2208" s="103"/>
      <c r="K2208" s="103"/>
      <c r="L2208" s="103"/>
      <c r="M2208" s="103"/>
      <c r="N2208" s="103"/>
      <c r="O2208" s="103"/>
      <c r="P2208" s="103"/>
      <c r="Q2208" s="103"/>
      <c r="R2208" s="103"/>
      <c r="S2208" s="103"/>
      <c r="T2208" s="103"/>
    </row>
    <row r="2209" spans="1:20">
      <c r="A2209" s="103"/>
      <c r="B2209" s="103"/>
      <c r="C2209" s="103"/>
      <c r="D2209" s="103"/>
      <c r="E2209" s="103"/>
      <c r="F2209" s="103"/>
      <c r="G2209" s="103"/>
      <c r="H2209" s="103"/>
      <c r="I2209" s="103"/>
      <c r="J2209" s="103"/>
      <c r="K2209" s="103"/>
      <c r="L2209" s="103"/>
      <c r="M2209" s="103"/>
      <c r="N2209" s="103"/>
      <c r="O2209" s="103"/>
      <c r="P2209" s="103"/>
      <c r="Q2209" s="103"/>
      <c r="R2209" s="103"/>
      <c r="S2209" s="103"/>
      <c r="T2209" s="103"/>
    </row>
    <row r="2210" spans="1:20">
      <c r="A2210" s="103"/>
      <c r="B2210" s="103"/>
      <c r="C2210" s="103"/>
      <c r="D2210" s="103"/>
      <c r="E2210" s="103"/>
      <c r="F2210" s="103"/>
      <c r="G2210" s="103"/>
      <c r="H2210" s="103"/>
      <c r="I2210" s="103"/>
      <c r="J2210" s="103"/>
      <c r="K2210" s="103"/>
      <c r="L2210" s="103"/>
      <c r="M2210" s="103"/>
      <c r="N2210" s="103"/>
      <c r="O2210" s="103"/>
      <c r="P2210" s="103"/>
      <c r="Q2210" s="103"/>
      <c r="R2210" s="103"/>
      <c r="S2210" s="103"/>
      <c r="T2210" s="103"/>
    </row>
    <row r="2211" spans="1:20">
      <c r="A2211" s="103"/>
      <c r="B2211" s="103"/>
      <c r="C2211" s="103"/>
      <c r="D2211" s="103"/>
      <c r="E2211" s="103"/>
      <c r="F2211" s="103"/>
      <c r="G2211" s="103"/>
      <c r="H2211" s="103"/>
      <c r="I2211" s="103"/>
      <c r="J2211" s="103"/>
      <c r="K2211" s="103"/>
      <c r="L2211" s="103"/>
      <c r="M2211" s="103"/>
      <c r="N2211" s="103"/>
      <c r="O2211" s="103"/>
      <c r="P2211" s="103"/>
      <c r="Q2211" s="103"/>
      <c r="R2211" s="103"/>
      <c r="S2211" s="103"/>
      <c r="T2211" s="103"/>
    </row>
    <row r="2212" spans="1:20">
      <c r="A2212" s="103"/>
      <c r="B2212" s="103"/>
      <c r="C2212" s="103"/>
      <c r="D2212" s="103"/>
      <c r="E2212" s="103"/>
      <c r="F2212" s="103"/>
      <c r="G2212" s="103"/>
      <c r="H2212" s="103"/>
      <c r="I2212" s="103"/>
      <c r="J2212" s="103"/>
      <c r="K2212" s="103"/>
      <c r="L2212" s="103"/>
      <c r="M2212" s="103"/>
      <c r="N2212" s="103"/>
      <c r="O2212" s="103"/>
      <c r="P2212" s="103"/>
      <c r="Q2212" s="103"/>
      <c r="R2212" s="103"/>
      <c r="S2212" s="103"/>
      <c r="T2212" s="103"/>
    </row>
    <row r="2213" spans="1:20">
      <c r="A2213" s="103"/>
      <c r="B2213" s="103"/>
      <c r="C2213" s="103"/>
      <c r="D2213" s="103"/>
      <c r="E2213" s="103"/>
      <c r="F2213" s="103"/>
      <c r="G2213" s="103"/>
      <c r="H2213" s="103"/>
      <c r="I2213" s="103"/>
      <c r="J2213" s="103"/>
      <c r="K2213" s="103"/>
      <c r="L2213" s="103"/>
      <c r="M2213" s="103"/>
      <c r="N2213" s="103"/>
      <c r="O2213" s="103"/>
      <c r="P2213" s="103"/>
      <c r="Q2213" s="103"/>
      <c r="R2213" s="103"/>
      <c r="S2213" s="103"/>
      <c r="T2213" s="103"/>
    </row>
    <row r="2214" spans="1:20">
      <c r="A2214" s="103"/>
      <c r="B2214" s="103"/>
      <c r="C2214" s="103"/>
      <c r="D2214" s="103"/>
      <c r="E2214" s="103"/>
      <c r="F2214" s="103"/>
      <c r="G2214" s="103"/>
      <c r="H2214" s="103"/>
      <c r="I2214" s="103"/>
      <c r="J2214" s="103"/>
      <c r="K2214" s="103"/>
      <c r="L2214" s="103"/>
      <c r="M2214" s="103"/>
      <c r="N2214" s="103"/>
      <c r="O2214" s="103"/>
      <c r="P2214" s="103"/>
      <c r="Q2214" s="103"/>
      <c r="R2214" s="103"/>
      <c r="S2214" s="103"/>
      <c r="T2214" s="103"/>
    </row>
    <row r="2215" spans="1:20">
      <c r="A2215" s="103"/>
      <c r="B2215" s="103"/>
      <c r="C2215" s="103"/>
      <c r="D2215" s="103"/>
      <c r="E2215" s="103"/>
      <c r="F2215" s="103"/>
      <c r="G2215" s="103"/>
      <c r="H2215" s="103"/>
      <c r="I2215" s="103"/>
      <c r="J2215" s="103"/>
      <c r="K2215" s="103"/>
      <c r="L2215" s="103"/>
      <c r="M2215" s="103"/>
      <c r="N2215" s="103"/>
      <c r="O2215" s="103"/>
      <c r="P2215" s="103"/>
      <c r="Q2215" s="103"/>
      <c r="R2215" s="103"/>
      <c r="S2215" s="103"/>
      <c r="T2215" s="103"/>
    </row>
    <row r="2216" spans="1:20">
      <c r="A2216" s="103"/>
      <c r="B2216" s="103"/>
      <c r="C2216" s="103"/>
      <c r="D2216" s="103"/>
      <c r="E2216" s="103"/>
      <c r="F2216" s="103"/>
      <c r="G2216" s="103"/>
      <c r="H2216" s="103"/>
      <c r="I2216" s="103"/>
      <c r="J2216" s="103"/>
      <c r="K2216" s="103"/>
      <c r="L2216" s="103"/>
      <c r="M2216" s="103"/>
      <c r="N2216" s="103"/>
      <c r="O2216" s="103"/>
      <c r="P2216" s="103"/>
      <c r="Q2216" s="103"/>
      <c r="R2216" s="103"/>
      <c r="S2216" s="103"/>
      <c r="T2216" s="103"/>
    </row>
    <row r="2217" spans="1:20">
      <c r="A2217" s="103"/>
      <c r="B2217" s="103"/>
      <c r="C2217" s="103"/>
      <c r="D2217" s="103"/>
      <c r="E2217" s="103"/>
      <c r="F2217" s="103"/>
      <c r="G2217" s="103"/>
      <c r="H2217" s="103"/>
      <c r="I2217" s="103"/>
      <c r="J2217" s="103"/>
      <c r="K2217" s="103"/>
      <c r="L2217" s="103"/>
      <c r="M2217" s="103"/>
      <c r="N2217" s="103"/>
      <c r="O2217" s="103"/>
      <c r="P2217" s="103"/>
      <c r="Q2217" s="103"/>
      <c r="R2217" s="103"/>
      <c r="S2217" s="103"/>
      <c r="T2217" s="103"/>
    </row>
    <row r="2218" spans="1:20">
      <c r="A2218" s="103"/>
      <c r="B2218" s="103"/>
      <c r="C2218" s="103"/>
      <c r="D2218" s="103"/>
      <c r="E2218" s="103"/>
      <c r="F2218" s="103"/>
      <c r="G2218" s="103"/>
      <c r="H2218" s="103"/>
      <c r="I2218" s="103"/>
      <c r="J2218" s="103"/>
      <c r="K2218" s="103"/>
      <c r="L2218" s="103"/>
      <c r="M2218" s="103"/>
      <c r="N2218" s="103"/>
      <c r="O2218" s="103"/>
      <c r="P2218" s="103"/>
      <c r="Q2218" s="103"/>
      <c r="R2218" s="103"/>
      <c r="S2218" s="103"/>
      <c r="T2218" s="103"/>
    </row>
  </sheetData>
  <mergeCells count="6">
    <mergeCell ref="B7:J7"/>
    <mergeCell ref="B2:J2"/>
    <mergeCell ref="B3:J3"/>
    <mergeCell ref="B4:J4"/>
    <mergeCell ref="B5:J5"/>
    <mergeCell ref="B6:J6"/>
  </mergeCells>
  <printOptions horizontalCentered="1" verticalCentered="1"/>
  <pageMargins left="0.25" right="0.25" top="0.25" bottom="0.35" header="0.5" footer="0.25"/>
  <pageSetup scale="50" orientation="landscape" r:id="rId1"/>
  <headerFooter alignWithMargins="0">
    <oddFooter>&amp;LExhibit No.____(RMM-4)&amp;CTAB  4 - Page  5&amp;R&amp;F.xls</oddFooter>
  </headerFooter>
  <rowBreaks count="2" manualBreakCount="2">
    <brk id="61" max="9" man="1"/>
    <brk id="109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BA411"/>
  <sheetViews>
    <sheetView view="pageBreakPreview" zoomScale="75" zoomScaleNormal="75" zoomScaleSheetLayoutView="75" workbookViewId="0">
      <selection activeCell="F16" sqref="F16"/>
    </sheetView>
  </sheetViews>
  <sheetFormatPr defaultRowHeight="12.75"/>
  <cols>
    <col min="1" max="1" width="4.85546875" style="9" customWidth="1"/>
    <col min="2" max="2" width="3.140625" style="9" customWidth="1"/>
    <col min="3" max="3" width="48.5703125" style="9" bestFit="1" customWidth="1"/>
    <col min="4" max="4" width="7.7109375" style="9" bestFit="1" customWidth="1"/>
    <col min="5" max="5" width="15.85546875" style="9" customWidth="1"/>
    <col min="6" max="6" width="18.7109375" style="9" bestFit="1" customWidth="1"/>
    <col min="7" max="7" width="17.85546875" style="9" bestFit="1" customWidth="1"/>
    <col min="8" max="9" width="18.140625" style="9" customWidth="1"/>
    <col min="10" max="10" width="19.5703125" style="9" bestFit="1" customWidth="1"/>
    <col min="11" max="11" width="17.28515625" style="9" bestFit="1" customWidth="1"/>
    <col min="12" max="12" width="16.28515625" style="9" bestFit="1" customWidth="1"/>
    <col min="13" max="13" width="13" style="9" hidden="1" customWidth="1"/>
    <col min="14" max="14" width="13.42578125" style="9" hidden="1" customWidth="1"/>
    <col min="15" max="15" width="14.42578125" style="9" bestFit="1" customWidth="1"/>
    <col min="16" max="16" width="11.42578125" style="9" customWidth="1"/>
    <col min="17" max="17" width="6.28515625" style="9" customWidth="1"/>
    <col min="18" max="18" width="5.7109375" style="9" customWidth="1"/>
    <col min="19" max="19" width="13.140625" style="9" customWidth="1"/>
    <col min="20" max="16384" width="9.140625" style="9"/>
  </cols>
  <sheetData>
    <row r="1" spans="1:16">
      <c r="C1" s="10" t="s">
        <v>28</v>
      </c>
    </row>
    <row r="2" spans="1:16">
      <c r="A2" s="11"/>
      <c r="B2" s="12"/>
      <c r="C2" s="12" t="s">
        <v>1126</v>
      </c>
      <c r="D2" s="13"/>
      <c r="E2" s="14"/>
      <c r="F2" s="12"/>
      <c r="G2" s="13"/>
      <c r="H2" s="13"/>
      <c r="I2" s="13"/>
      <c r="J2" s="12"/>
      <c r="K2" s="12"/>
      <c r="L2" s="12"/>
      <c r="M2" s="12"/>
      <c r="N2" s="12"/>
    </row>
    <row r="3" spans="1:16">
      <c r="A3" s="11"/>
      <c r="B3" s="12"/>
      <c r="C3" s="13" t="s">
        <v>29</v>
      </c>
      <c r="D3" s="13"/>
      <c r="E3" s="14"/>
      <c r="F3" s="12"/>
      <c r="G3" s="13"/>
      <c r="H3" s="12"/>
      <c r="I3" s="12"/>
      <c r="J3" s="12"/>
      <c r="K3" s="12"/>
      <c r="L3" s="12"/>
      <c r="M3" s="12"/>
      <c r="N3" s="12"/>
    </row>
    <row r="4" spans="1:16">
      <c r="A4" s="11"/>
      <c r="B4" s="12"/>
      <c r="C4" s="12" t="s">
        <v>1110</v>
      </c>
      <c r="D4" s="13"/>
      <c r="E4" s="14"/>
      <c r="F4" s="12"/>
      <c r="G4" s="13"/>
      <c r="H4" s="12"/>
      <c r="I4" s="12"/>
      <c r="J4" s="12"/>
      <c r="K4" s="12"/>
      <c r="L4" s="12"/>
      <c r="M4" s="12"/>
      <c r="N4" s="12"/>
    </row>
    <row r="5" spans="1:16">
      <c r="A5" s="11"/>
      <c r="B5" s="12"/>
      <c r="C5" s="15" t="s">
        <v>1121</v>
      </c>
      <c r="D5" s="13"/>
      <c r="E5" s="14"/>
      <c r="F5" s="12"/>
      <c r="G5" s="13"/>
      <c r="H5" s="12"/>
      <c r="I5" s="12"/>
      <c r="J5" s="12"/>
      <c r="K5" s="12"/>
      <c r="L5" s="12"/>
      <c r="M5" s="12"/>
      <c r="N5" s="12"/>
    </row>
    <row r="6" spans="1:16">
      <c r="A6" s="11"/>
      <c r="B6" s="16"/>
      <c r="C6" s="12" t="s">
        <v>1127</v>
      </c>
      <c r="D6" s="13"/>
      <c r="E6" s="14"/>
      <c r="F6" s="12"/>
      <c r="G6" s="13"/>
      <c r="H6" s="12"/>
      <c r="I6" s="12"/>
      <c r="J6" s="12"/>
      <c r="K6" s="12"/>
      <c r="L6" s="12"/>
      <c r="M6" s="12"/>
      <c r="N6" s="12"/>
    </row>
    <row r="7" spans="1:16">
      <c r="A7" s="11"/>
      <c r="E7" s="17"/>
      <c r="F7" s="18"/>
      <c r="G7" s="18"/>
      <c r="H7" s="18"/>
      <c r="I7" s="18"/>
      <c r="J7" s="18"/>
      <c r="K7" s="18"/>
      <c r="L7" s="18"/>
      <c r="M7" s="18"/>
      <c r="N7" s="18"/>
    </row>
    <row r="8" spans="1:16">
      <c r="A8" s="11"/>
      <c r="E8" s="17"/>
      <c r="F8" s="18"/>
      <c r="G8" s="18"/>
      <c r="H8" s="18"/>
      <c r="I8" s="18"/>
      <c r="J8" s="18"/>
      <c r="K8" s="18"/>
      <c r="L8" s="18"/>
      <c r="M8" s="18"/>
      <c r="N8" s="18"/>
    </row>
    <row r="9" spans="1:16">
      <c r="A9" s="11"/>
      <c r="B9" s="10"/>
      <c r="C9" s="19" t="s">
        <v>25</v>
      </c>
      <c r="D9" s="19" t="s">
        <v>26</v>
      </c>
      <c r="E9" s="19" t="s">
        <v>27</v>
      </c>
      <c r="F9" s="20" t="s">
        <v>30</v>
      </c>
      <c r="G9" s="19" t="s">
        <v>31</v>
      </c>
      <c r="H9" s="20" t="s">
        <v>32</v>
      </c>
      <c r="I9" s="19" t="s">
        <v>33</v>
      </c>
      <c r="J9" s="20" t="s">
        <v>34</v>
      </c>
      <c r="K9" s="20" t="s">
        <v>35</v>
      </c>
      <c r="L9" s="19" t="s">
        <v>36</v>
      </c>
      <c r="M9" s="19" t="s">
        <v>37</v>
      </c>
      <c r="N9" s="20" t="s">
        <v>38</v>
      </c>
      <c r="O9" s="303"/>
    </row>
    <row r="10" spans="1:16">
      <c r="A10" s="11"/>
      <c r="B10" s="10"/>
      <c r="C10" s="10"/>
      <c r="D10" s="10"/>
      <c r="E10" s="19" t="s">
        <v>1128</v>
      </c>
      <c r="F10" s="22"/>
      <c r="G10" s="303" t="s">
        <v>1129</v>
      </c>
      <c r="H10" s="303" t="s">
        <v>1130</v>
      </c>
      <c r="I10" s="303" t="s">
        <v>1130</v>
      </c>
      <c r="J10" s="303" t="s">
        <v>1130</v>
      </c>
      <c r="K10" s="19" t="s">
        <v>1131</v>
      </c>
      <c r="L10" s="303" t="s">
        <v>1132</v>
      </c>
      <c r="M10" s="303"/>
      <c r="N10" s="303"/>
      <c r="O10" s="23" t="s">
        <v>39</v>
      </c>
    </row>
    <row r="11" spans="1:16">
      <c r="A11" s="11"/>
      <c r="B11" s="10"/>
      <c r="C11" s="10"/>
      <c r="D11" s="19"/>
      <c r="E11" s="19" t="s">
        <v>1133</v>
      </c>
      <c r="F11" s="303" t="s">
        <v>115</v>
      </c>
      <c r="G11" s="303" t="s">
        <v>111</v>
      </c>
      <c r="H11" s="303" t="s">
        <v>1134</v>
      </c>
      <c r="I11" s="303" t="s">
        <v>1135</v>
      </c>
      <c r="J11" s="303" t="s">
        <v>122</v>
      </c>
      <c r="K11" s="303" t="s">
        <v>1136</v>
      </c>
      <c r="L11" s="303" t="s">
        <v>1137</v>
      </c>
      <c r="M11" s="303"/>
      <c r="N11" s="303"/>
      <c r="O11" s="24"/>
    </row>
    <row r="12" spans="1:16">
      <c r="A12" s="11"/>
      <c r="B12" s="25"/>
      <c r="C12" s="26" t="s">
        <v>40</v>
      </c>
      <c r="D12" s="26"/>
      <c r="E12" s="26" t="s">
        <v>1139</v>
      </c>
      <c r="F12" s="27" t="s">
        <v>1140</v>
      </c>
      <c r="G12" s="27" t="s">
        <v>1141</v>
      </c>
      <c r="H12" s="27" t="s">
        <v>1142</v>
      </c>
      <c r="I12" s="27" t="s">
        <v>1143</v>
      </c>
      <c r="J12" s="27" t="s">
        <v>1143</v>
      </c>
      <c r="K12" s="27" t="s">
        <v>1144</v>
      </c>
      <c r="L12" s="27" t="s">
        <v>1145</v>
      </c>
      <c r="M12" s="27"/>
      <c r="N12" s="27"/>
      <c r="O12" s="28" t="e">
        <f>ROUND(SUM(O15:O68),0)</f>
        <v>#NAME?</v>
      </c>
    </row>
    <row r="13" spans="1:16">
      <c r="A13" s="11"/>
      <c r="B13" s="10"/>
      <c r="C13" s="10"/>
      <c r="D13" s="10"/>
      <c r="E13" s="29"/>
      <c r="F13" s="22"/>
      <c r="G13" s="22"/>
      <c r="H13" s="22"/>
      <c r="I13" s="22"/>
      <c r="J13" s="22"/>
      <c r="K13" s="22"/>
      <c r="L13" s="22"/>
      <c r="M13" s="22"/>
      <c r="N13" s="22"/>
    </row>
    <row r="14" spans="1:16">
      <c r="A14" s="11">
        <v>14</v>
      </c>
      <c r="B14" s="10"/>
      <c r="C14" s="10" t="s">
        <v>41</v>
      </c>
      <c r="D14" s="10"/>
      <c r="E14" s="29"/>
      <c r="F14" s="22"/>
      <c r="G14" s="22"/>
      <c r="H14" s="22"/>
      <c r="I14" s="22"/>
      <c r="J14" s="22"/>
      <c r="K14" s="22"/>
      <c r="L14" s="22"/>
      <c r="M14" s="22"/>
      <c r="N14" s="22"/>
    </row>
    <row r="15" spans="1:16">
      <c r="A15" s="11">
        <f>A14+1</f>
        <v>15</v>
      </c>
      <c r="B15" s="10"/>
      <c r="C15" s="10" t="s">
        <v>42</v>
      </c>
      <c r="D15" s="10"/>
      <c r="E15" s="30">
        <v>14302751.047295677</v>
      </c>
      <c r="F15" s="30">
        <v>8043806.3519603573</v>
      </c>
      <c r="G15" s="30">
        <v>2107552.2348502283</v>
      </c>
      <c r="H15" s="30">
        <v>2069787.7453499222</v>
      </c>
      <c r="I15" s="30">
        <v>751573.76450901036</v>
      </c>
      <c r="J15" s="30">
        <v>303144.02018192725</v>
      </c>
      <c r="K15" s="30">
        <v>720574.28767330723</v>
      </c>
      <c r="L15" s="30">
        <v>306312.64277092449</v>
      </c>
      <c r="M15" s="30">
        <v>0</v>
      </c>
      <c r="N15" s="30">
        <v>0</v>
      </c>
      <c r="O15" s="31">
        <f t="shared" ref="O15:O23" si="0">ROUND(SUM(F15:N15)-E15,0)</f>
        <v>0</v>
      </c>
      <c r="P15" s="32"/>
    </row>
    <row r="16" spans="1:16">
      <c r="A16" s="11">
        <f t="shared" ref="A16:A68" si="1">A15+1</f>
        <v>16</v>
      </c>
      <c r="B16" s="10"/>
      <c r="C16" s="10" t="s">
        <v>43</v>
      </c>
      <c r="D16" s="10"/>
      <c r="E16" s="30">
        <v>12705096.758870691</v>
      </c>
      <c r="F16" s="30">
        <v>7547608.4637171794</v>
      </c>
      <c r="G16" s="30">
        <v>1904905.019311276</v>
      </c>
      <c r="H16" s="30">
        <v>1768095.2789974678</v>
      </c>
      <c r="I16" s="30">
        <v>614849.2593083689</v>
      </c>
      <c r="J16" s="30">
        <v>69617.854129551706</v>
      </c>
      <c r="K16" s="30">
        <v>612203.65762598149</v>
      </c>
      <c r="L16" s="30">
        <v>187817.22578086454</v>
      </c>
      <c r="M16" s="30">
        <v>0</v>
      </c>
      <c r="N16" s="30">
        <v>0</v>
      </c>
      <c r="O16" s="31">
        <f t="shared" si="0"/>
        <v>0</v>
      </c>
      <c r="P16" s="32"/>
    </row>
    <row r="17" spans="1:16">
      <c r="A17" s="11">
        <f t="shared" si="1"/>
        <v>17</v>
      </c>
      <c r="B17" s="10"/>
      <c r="C17" s="10" t="s">
        <v>44</v>
      </c>
      <c r="D17" s="10"/>
      <c r="E17" s="30">
        <v>442417.08881035889</v>
      </c>
      <c r="F17" s="30">
        <v>244305.52191952744</v>
      </c>
      <c r="G17" s="30">
        <v>64833.438921067209</v>
      </c>
      <c r="H17" s="30">
        <v>69862.170145708573</v>
      </c>
      <c r="I17" s="30">
        <v>25416.812356274553</v>
      </c>
      <c r="J17" s="30">
        <v>13265.2480821996</v>
      </c>
      <c r="K17" s="30">
        <v>19954.06316653507</v>
      </c>
      <c r="L17" s="30">
        <v>4779.8342190464246</v>
      </c>
      <c r="M17" s="30">
        <v>0</v>
      </c>
      <c r="N17" s="30">
        <v>0</v>
      </c>
      <c r="O17" s="31">
        <f t="shared" si="0"/>
        <v>0</v>
      </c>
      <c r="P17" s="32"/>
    </row>
    <row r="18" spans="1:16">
      <c r="A18" s="11">
        <f t="shared" si="1"/>
        <v>18</v>
      </c>
      <c r="B18" s="10"/>
      <c r="C18" s="10" t="s">
        <v>45</v>
      </c>
      <c r="D18" s="10"/>
      <c r="E18" s="30">
        <v>5446399.2412101272</v>
      </c>
      <c r="F18" s="30">
        <v>3246431.2409321573</v>
      </c>
      <c r="G18" s="30">
        <v>821932.79012039781</v>
      </c>
      <c r="H18" s="30">
        <v>752143.45535635133</v>
      </c>
      <c r="I18" s="30">
        <v>260172.09438720313</v>
      </c>
      <c r="J18" s="30">
        <v>43514.887974045065</v>
      </c>
      <c r="K18" s="30">
        <v>258210.3227127798</v>
      </c>
      <c r="L18" s="30">
        <v>63994.449727192157</v>
      </c>
      <c r="M18" s="30">
        <v>0</v>
      </c>
      <c r="N18" s="30">
        <v>0</v>
      </c>
      <c r="O18" s="31">
        <f t="shared" si="0"/>
        <v>0</v>
      </c>
      <c r="P18" s="32"/>
    </row>
    <row r="19" spans="1:16">
      <c r="A19" s="11">
        <f t="shared" si="1"/>
        <v>19</v>
      </c>
      <c r="B19" s="10"/>
      <c r="C19" s="10" t="s">
        <v>46</v>
      </c>
      <c r="D19" s="10"/>
      <c r="E19" s="30">
        <v>992796.08196250652</v>
      </c>
      <c r="F19" s="30">
        <v>591775.2396796383</v>
      </c>
      <c r="G19" s="30">
        <v>149825.89735502639</v>
      </c>
      <c r="H19" s="30">
        <v>137104.35876632747</v>
      </c>
      <c r="I19" s="30">
        <v>47425.431831949922</v>
      </c>
      <c r="J19" s="30">
        <v>7932.1049328859835</v>
      </c>
      <c r="K19" s="30">
        <v>47067.830571775005</v>
      </c>
      <c r="L19" s="30">
        <v>11665.218824903217</v>
      </c>
      <c r="M19" s="30">
        <v>0</v>
      </c>
      <c r="N19" s="30">
        <v>0</v>
      </c>
      <c r="O19" s="31">
        <f t="shared" si="0"/>
        <v>0</v>
      </c>
      <c r="P19" s="32"/>
    </row>
    <row r="20" spans="1:16">
      <c r="A20" s="11">
        <f t="shared" si="1"/>
        <v>20</v>
      </c>
      <c r="B20" s="10"/>
      <c r="C20" s="10" t="s">
        <v>47</v>
      </c>
      <c r="D20" s="10"/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1">
        <f t="shared" si="0"/>
        <v>0</v>
      </c>
      <c r="P20" s="32"/>
    </row>
    <row r="21" spans="1:16">
      <c r="A21" s="11">
        <f t="shared" si="1"/>
        <v>21</v>
      </c>
      <c r="B21" s="10"/>
      <c r="C21" s="10" t="s">
        <v>48</v>
      </c>
      <c r="D21" s="10"/>
      <c r="E21" s="30">
        <v>1855545.7602510424</v>
      </c>
      <c r="F21" s="30">
        <v>1106033.8139515002</v>
      </c>
      <c r="G21" s="30">
        <v>280026.09363986808</v>
      </c>
      <c r="H21" s="30">
        <v>256249.41137751634</v>
      </c>
      <c r="I21" s="30">
        <v>88638.60420348926</v>
      </c>
      <c r="J21" s="30">
        <v>14825.183081895775</v>
      </c>
      <c r="K21" s="30">
        <v>87970.243888381694</v>
      </c>
      <c r="L21" s="30">
        <v>21802.410108390468</v>
      </c>
      <c r="M21" s="30">
        <v>0</v>
      </c>
      <c r="N21" s="30">
        <v>0</v>
      </c>
      <c r="O21" s="31">
        <f t="shared" si="0"/>
        <v>0</v>
      </c>
      <c r="P21" s="32"/>
    </row>
    <row r="22" spans="1:16">
      <c r="A22" s="11">
        <f t="shared" si="1"/>
        <v>22</v>
      </c>
      <c r="B22" s="10"/>
      <c r="C22" s="10" t="s">
        <v>49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1">
        <f t="shared" si="0"/>
        <v>0</v>
      </c>
      <c r="P22" s="32"/>
    </row>
    <row r="23" spans="1:16">
      <c r="A23" s="11">
        <f t="shared" si="1"/>
        <v>23</v>
      </c>
      <c r="B23" s="10"/>
      <c r="C23" s="10" t="s">
        <v>50</v>
      </c>
      <c r="E23" s="30">
        <v>3674.2548731014076</v>
      </c>
      <c r="F23" s="30">
        <v>1558.8945673561968</v>
      </c>
      <c r="G23" s="30">
        <v>495.84377661184976</v>
      </c>
      <c r="H23" s="30">
        <v>785.62165688284995</v>
      </c>
      <c r="I23" s="30">
        <v>310.44713871580939</v>
      </c>
      <c r="J23" s="30">
        <v>383.82924020354164</v>
      </c>
      <c r="K23" s="30">
        <v>130.80378630848043</v>
      </c>
      <c r="L23" s="30">
        <v>8.814707022679606</v>
      </c>
      <c r="M23" s="30">
        <v>0</v>
      </c>
      <c r="N23" s="30">
        <v>0</v>
      </c>
      <c r="O23" s="31">
        <f t="shared" si="0"/>
        <v>0</v>
      </c>
      <c r="P23" s="32"/>
    </row>
    <row r="24" spans="1:16">
      <c r="A24" s="11">
        <f t="shared" si="1"/>
        <v>24</v>
      </c>
      <c r="B24" s="10"/>
      <c r="D24" s="1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  <c r="P24" s="32"/>
    </row>
    <row r="25" spans="1:16">
      <c r="A25" s="11">
        <f t="shared" si="1"/>
        <v>25</v>
      </c>
      <c r="B25" s="10"/>
      <c r="C25" s="10" t="s">
        <v>51</v>
      </c>
      <c r="D25" s="10"/>
      <c r="E25" s="33">
        <f>SUM(E15:E23)</f>
        <v>35748680.233273506</v>
      </c>
      <c r="F25" s="33">
        <f t="shared" ref="F25:N25" si="2">SUM(F15:F23)</f>
        <v>20781519.526727717</v>
      </c>
      <c r="G25" s="33">
        <f t="shared" si="2"/>
        <v>5329571.3179744761</v>
      </c>
      <c r="H25" s="33">
        <f t="shared" si="2"/>
        <v>5054028.041650177</v>
      </c>
      <c r="I25" s="33">
        <f t="shared" si="2"/>
        <v>1788386.4137350118</v>
      </c>
      <c r="J25" s="33">
        <f>SUM(J15:J23)</f>
        <v>452683.12762270885</v>
      </c>
      <c r="K25" s="33">
        <f t="shared" si="2"/>
        <v>1746111.2094250687</v>
      </c>
      <c r="L25" s="33">
        <f t="shared" si="2"/>
        <v>596380.59613834391</v>
      </c>
      <c r="M25" s="33">
        <f t="shared" si="2"/>
        <v>0</v>
      </c>
      <c r="N25" s="33">
        <f t="shared" si="2"/>
        <v>0</v>
      </c>
      <c r="O25" s="31">
        <f>ROUND(SUM(F25:N25)-E25,0)</f>
        <v>0</v>
      </c>
      <c r="P25" s="32"/>
    </row>
    <row r="26" spans="1:16">
      <c r="A26" s="11">
        <f t="shared" si="1"/>
        <v>26</v>
      </c>
      <c r="B26" s="10"/>
      <c r="C26" s="10"/>
      <c r="D26" s="1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32"/>
    </row>
    <row r="27" spans="1:16">
      <c r="A27" s="11">
        <f t="shared" si="1"/>
        <v>27</v>
      </c>
      <c r="B27" s="10"/>
      <c r="C27" s="10"/>
      <c r="D27" s="1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/>
      <c r="P27" s="32"/>
    </row>
    <row r="28" spans="1:16">
      <c r="A28" s="11">
        <f t="shared" si="1"/>
        <v>28</v>
      </c>
      <c r="B28" s="10"/>
      <c r="C28" s="10" t="s">
        <v>52</v>
      </c>
      <c r="D28" s="1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/>
      <c r="P28" s="32"/>
    </row>
    <row r="29" spans="1:16">
      <c r="A29" s="11">
        <f t="shared" si="1"/>
        <v>29</v>
      </c>
      <c r="B29" s="10"/>
      <c r="C29" s="10" t="s">
        <v>53</v>
      </c>
      <c r="D29" s="10"/>
      <c r="E29" s="30">
        <v>458649616.57378644</v>
      </c>
      <c r="F29" s="30">
        <v>271535136.19833577</v>
      </c>
      <c r="G29" s="30">
        <v>68867431.723238885</v>
      </c>
      <c r="H29" s="30">
        <v>64442996.830431648</v>
      </c>
      <c r="I29" s="30">
        <v>22488245.262116887</v>
      </c>
      <c r="J29" s="30">
        <v>3117642.2852687975</v>
      </c>
      <c r="K29" s="30">
        <v>22042917.057402991</v>
      </c>
      <c r="L29" s="30">
        <v>6155247.2169914022</v>
      </c>
      <c r="M29" s="30">
        <v>0</v>
      </c>
      <c r="N29" s="30">
        <v>0</v>
      </c>
      <c r="O29" s="31">
        <f t="shared" ref="O29:O39" si="3">ROUND(SUM(F29:N29)-E29,0)</f>
        <v>0</v>
      </c>
      <c r="P29" s="32"/>
    </row>
    <row r="30" spans="1:16">
      <c r="A30" s="11">
        <f t="shared" si="1"/>
        <v>30</v>
      </c>
      <c r="B30" s="10"/>
      <c r="C30" s="10" t="s">
        <v>54</v>
      </c>
      <c r="D30" s="10"/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1">
        <f t="shared" si="3"/>
        <v>0</v>
      </c>
      <c r="P30" s="32"/>
    </row>
    <row r="31" spans="1:16">
      <c r="A31" s="11">
        <f t="shared" si="1"/>
        <v>31</v>
      </c>
      <c r="B31" s="10"/>
      <c r="C31" s="10" t="s">
        <v>55</v>
      </c>
      <c r="D31" s="10"/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1">
        <f t="shared" si="3"/>
        <v>0</v>
      </c>
      <c r="P31" s="32"/>
    </row>
    <row r="32" spans="1:16">
      <c r="A32" s="11">
        <f t="shared" si="1"/>
        <v>32</v>
      </c>
      <c r="B32" s="10"/>
      <c r="C32" s="10" t="s">
        <v>56</v>
      </c>
      <c r="D32" s="10"/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1">
        <f t="shared" si="3"/>
        <v>0</v>
      </c>
      <c r="P32" s="32"/>
    </row>
    <row r="33" spans="1:16">
      <c r="A33" s="11">
        <f t="shared" si="1"/>
        <v>33</v>
      </c>
      <c r="B33" s="10"/>
      <c r="C33" s="10" t="s">
        <v>57</v>
      </c>
      <c r="D33" s="10"/>
      <c r="E33" s="30">
        <v>-6.4062846943359198E-9</v>
      </c>
      <c r="F33" s="30">
        <v>-5.1690314736969717E-9</v>
      </c>
      <c r="G33" s="30">
        <v>-8.7794068734323085E-10</v>
      </c>
      <c r="H33" s="30">
        <v>-5.3318854636484715E-11</v>
      </c>
      <c r="I33" s="30">
        <v>-1.0935234818579041E-11</v>
      </c>
      <c r="J33" s="30">
        <v>-1.8882627602831269E-13</v>
      </c>
      <c r="K33" s="30">
        <v>-1.5639684994152107E-10</v>
      </c>
      <c r="L33" s="30">
        <v>-1.384727676231039E-10</v>
      </c>
      <c r="M33" s="30">
        <v>0</v>
      </c>
      <c r="N33" s="30">
        <v>0</v>
      </c>
      <c r="O33" s="31">
        <f t="shared" si="3"/>
        <v>0</v>
      </c>
      <c r="P33" s="32"/>
    </row>
    <row r="34" spans="1:16">
      <c r="A34" s="11">
        <f t="shared" si="1"/>
        <v>34</v>
      </c>
      <c r="B34" s="10"/>
      <c r="C34" s="10" t="s">
        <v>58</v>
      </c>
      <c r="D34" s="10"/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1">
        <f t="shared" si="3"/>
        <v>0</v>
      </c>
      <c r="P34" s="32"/>
    </row>
    <row r="35" spans="1:16">
      <c r="A35" s="11">
        <f t="shared" si="1"/>
        <v>35</v>
      </c>
      <c r="B35" s="10"/>
      <c r="C35" s="10" t="s">
        <v>59</v>
      </c>
      <c r="D35" s="10"/>
      <c r="E35" s="30">
        <v>3.0886988376085263E-5</v>
      </c>
      <c r="F35" s="30">
        <v>1.8288787189319099E-5</v>
      </c>
      <c r="G35" s="30">
        <v>4.6380070784947705E-6</v>
      </c>
      <c r="H35" s="30">
        <v>4.3386214067848872E-6</v>
      </c>
      <c r="I35" s="30">
        <v>1.5138604094216387E-6</v>
      </c>
      <c r="J35" s="30">
        <v>2.0837502358280016E-7</v>
      </c>
      <c r="K35" s="30">
        <v>1.4846444803242308E-6</v>
      </c>
      <c r="L35" s="30">
        <v>4.1469278815783158E-7</v>
      </c>
      <c r="M35" s="30">
        <v>0</v>
      </c>
      <c r="N35" s="30">
        <v>0</v>
      </c>
      <c r="O35" s="31">
        <f t="shared" si="3"/>
        <v>0</v>
      </c>
      <c r="P35" s="32"/>
    </row>
    <row r="36" spans="1:16">
      <c r="A36" s="11">
        <f t="shared" si="1"/>
        <v>36</v>
      </c>
      <c r="B36" s="10"/>
      <c r="C36" s="10" t="s">
        <v>60</v>
      </c>
      <c r="D36" s="10"/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1">
        <f t="shared" si="3"/>
        <v>0</v>
      </c>
      <c r="P36" s="32"/>
    </row>
    <row r="37" spans="1:16">
      <c r="A37" s="11">
        <f t="shared" si="1"/>
        <v>37</v>
      </c>
      <c r="B37" s="10"/>
      <c r="C37" s="10" t="s">
        <v>61</v>
      </c>
      <c r="E37" s="30">
        <v>2699749.1117159673</v>
      </c>
      <c r="F37" s="30">
        <v>1518327.4169920115</v>
      </c>
      <c r="G37" s="30">
        <v>397815.93450916768</v>
      </c>
      <c r="H37" s="30">
        <v>390687.61026960571</v>
      </c>
      <c r="I37" s="30">
        <v>141865.0577369782</v>
      </c>
      <c r="J37" s="30">
        <v>57220.656117265535</v>
      </c>
      <c r="K37" s="30">
        <v>136013.67923125546</v>
      </c>
      <c r="L37" s="30">
        <v>57818.756859683606</v>
      </c>
      <c r="M37" s="30">
        <v>0</v>
      </c>
      <c r="N37" s="30">
        <v>0</v>
      </c>
      <c r="O37" s="31">
        <f t="shared" si="3"/>
        <v>0</v>
      </c>
      <c r="P37" s="32"/>
    </row>
    <row r="38" spans="1:16">
      <c r="A38" s="11">
        <f t="shared" si="1"/>
        <v>38</v>
      </c>
      <c r="B38" s="10"/>
      <c r="C38" s="10" t="s">
        <v>62</v>
      </c>
      <c r="D38" s="10"/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1">
        <f t="shared" si="3"/>
        <v>0</v>
      </c>
      <c r="P38" s="32"/>
    </row>
    <row r="39" spans="1:16">
      <c r="A39" s="11">
        <f t="shared" si="1"/>
        <v>39</v>
      </c>
      <c r="B39" s="10"/>
      <c r="C39" s="10" t="s">
        <v>63</v>
      </c>
      <c r="D39" s="10"/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1">
        <f t="shared" si="3"/>
        <v>0</v>
      </c>
      <c r="P39" s="32"/>
    </row>
    <row r="40" spans="1:16">
      <c r="A40" s="11">
        <f t="shared" si="1"/>
        <v>40</v>
      </c>
      <c r="B40" s="10"/>
      <c r="C40" s="10"/>
      <c r="D40" s="1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  <c r="P40" s="32"/>
    </row>
    <row r="41" spans="1:16">
      <c r="A41" s="11">
        <f t="shared" si="1"/>
        <v>41</v>
      </c>
      <c r="B41" s="10"/>
      <c r="C41" s="10" t="s">
        <v>64</v>
      </c>
      <c r="D41" s="10"/>
      <c r="E41" s="33">
        <f t="shared" ref="E41:N41" si="4">SUM(E29:E39)</f>
        <v>461349365.68553329</v>
      </c>
      <c r="F41" s="33">
        <f t="shared" si="4"/>
        <v>273053463.61534607</v>
      </c>
      <c r="G41" s="33">
        <f t="shared" si="4"/>
        <v>69265247.657752693</v>
      </c>
      <c r="H41" s="33">
        <f t="shared" si="4"/>
        <v>64833684.44070559</v>
      </c>
      <c r="I41" s="33">
        <f t="shared" si="4"/>
        <v>22630110.319855377</v>
      </c>
      <c r="J41" s="33">
        <f>SUM(J29:J39)</f>
        <v>3174862.9413862713</v>
      </c>
      <c r="K41" s="33">
        <f t="shared" si="4"/>
        <v>22178930.736635733</v>
      </c>
      <c r="L41" s="33">
        <f t="shared" si="4"/>
        <v>6213065.9738515001</v>
      </c>
      <c r="M41" s="33">
        <f t="shared" si="4"/>
        <v>0</v>
      </c>
      <c r="N41" s="33">
        <f t="shared" si="4"/>
        <v>0</v>
      </c>
      <c r="O41" s="31">
        <f>ROUND(SUM(F41:N41)-E41,0)</f>
        <v>0</v>
      </c>
      <c r="P41" s="32"/>
    </row>
    <row r="42" spans="1:16">
      <c r="A42" s="11">
        <f t="shared" si="1"/>
        <v>42</v>
      </c>
      <c r="B42" s="10"/>
      <c r="C42" s="10"/>
      <c r="D42" s="1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32"/>
    </row>
    <row r="43" spans="1:16">
      <c r="A43" s="11">
        <f t="shared" si="1"/>
        <v>43</v>
      </c>
      <c r="B43" s="10"/>
      <c r="C43" s="10" t="s">
        <v>65</v>
      </c>
      <c r="D43" s="1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1"/>
      <c r="P43" s="32"/>
    </row>
    <row r="44" spans="1:16">
      <c r="A44" s="11">
        <f t="shared" si="1"/>
        <v>44</v>
      </c>
      <c r="B44" s="10"/>
      <c r="C44" s="10" t="s">
        <v>66</v>
      </c>
      <c r="D44" s="10"/>
      <c r="E44" s="30">
        <v>-198157814.49079859</v>
      </c>
      <c r="F44" s="30">
        <v>-116400821.22137713</v>
      </c>
      <c r="G44" s="30">
        <v>-29475681.974591628</v>
      </c>
      <c r="H44" s="30">
        <v>-28427388.642816309</v>
      </c>
      <c r="I44" s="30">
        <v>-10024906.752895758</v>
      </c>
      <c r="J44" s="30">
        <v>-988287.67850902677</v>
      </c>
      <c r="K44" s="30">
        <v>-9710167.3779919036</v>
      </c>
      <c r="L44" s="30">
        <v>-3130560.8426168249</v>
      </c>
      <c r="M44" s="30">
        <v>0</v>
      </c>
      <c r="N44" s="30">
        <v>0</v>
      </c>
      <c r="O44" s="31">
        <f t="shared" ref="O44:O50" si="5">ROUND(SUM(F44:N44)-E44,0)</f>
        <v>0</v>
      </c>
      <c r="P44" s="32"/>
    </row>
    <row r="45" spans="1:16">
      <c r="A45" s="11">
        <f t="shared" si="1"/>
        <v>45</v>
      </c>
      <c r="B45" s="10"/>
      <c r="C45" s="10" t="s">
        <v>67</v>
      </c>
      <c r="D45" s="10"/>
      <c r="E45" s="30">
        <v>-7175315.1321535669</v>
      </c>
      <c r="F45" s="30">
        <v>-4070523.1292305766</v>
      </c>
      <c r="G45" s="30">
        <v>-1060721.3358633728</v>
      </c>
      <c r="H45" s="30">
        <v>-1085050.5066773633</v>
      </c>
      <c r="I45" s="30">
        <v>-389300.34376690252</v>
      </c>
      <c r="J45" s="30">
        <v>-154239.99323697909</v>
      </c>
      <c r="K45" s="30">
        <v>-330951.97345867823</v>
      </c>
      <c r="L45" s="30">
        <v>-84527.849919693967</v>
      </c>
      <c r="M45" s="30">
        <v>0</v>
      </c>
      <c r="N45" s="30">
        <v>0</v>
      </c>
      <c r="O45" s="31">
        <f t="shared" si="5"/>
        <v>0</v>
      </c>
      <c r="P45" s="32"/>
    </row>
    <row r="46" spans="1:16">
      <c r="A46" s="11">
        <f t="shared" si="1"/>
        <v>46</v>
      </c>
      <c r="B46" s="10"/>
      <c r="C46" s="10" t="s">
        <v>68</v>
      </c>
      <c r="D46" s="10"/>
      <c r="E46" s="30">
        <v>-60552589.197917826</v>
      </c>
      <c r="F46" s="30">
        <v>-36109952.742110014</v>
      </c>
      <c r="G46" s="30">
        <v>-9162594.6107007712</v>
      </c>
      <c r="H46" s="30">
        <v>-8349807.0715918569</v>
      </c>
      <c r="I46" s="30">
        <v>-2886197.620208553</v>
      </c>
      <c r="J46" s="30">
        <v>-472213.56769738259</v>
      </c>
      <c r="K46" s="30">
        <v>-2868928.5899243033</v>
      </c>
      <c r="L46" s="30">
        <v>-702894.99568492675</v>
      </c>
      <c r="M46" s="30">
        <v>0</v>
      </c>
      <c r="N46" s="30">
        <v>0</v>
      </c>
      <c r="O46" s="31">
        <f t="shared" si="5"/>
        <v>0</v>
      </c>
      <c r="P46" s="32"/>
    </row>
    <row r="47" spans="1:16">
      <c r="A47" s="11">
        <f t="shared" si="1"/>
        <v>47</v>
      </c>
      <c r="B47" s="10"/>
      <c r="C47" s="10" t="s">
        <v>69</v>
      </c>
      <c r="D47" s="10"/>
      <c r="E47" s="30">
        <v>-153928.69549059757</v>
      </c>
      <c r="F47" s="30">
        <v>-91794.469025212267</v>
      </c>
      <c r="G47" s="30">
        <v>-23291.990471737521</v>
      </c>
      <c r="H47" s="30">
        <v>-21225.681917929924</v>
      </c>
      <c r="I47" s="30">
        <v>-7336.8337232340418</v>
      </c>
      <c r="J47" s="30">
        <v>-1200.1856632528902</v>
      </c>
      <c r="K47" s="30">
        <v>-7292.9365421756529</v>
      </c>
      <c r="L47" s="30">
        <v>-1786.5981470552281</v>
      </c>
      <c r="M47" s="30">
        <v>0</v>
      </c>
      <c r="N47" s="30">
        <v>0</v>
      </c>
      <c r="O47" s="31">
        <f t="shared" si="5"/>
        <v>0</v>
      </c>
      <c r="P47" s="32"/>
    </row>
    <row r="48" spans="1:16">
      <c r="A48" s="11">
        <f t="shared" si="1"/>
        <v>48</v>
      </c>
      <c r="B48" s="10"/>
      <c r="C48" s="10" t="s">
        <v>70</v>
      </c>
      <c r="D48" s="10"/>
      <c r="E48" s="30">
        <v>-162155.840417</v>
      </c>
      <c r="F48" s="30">
        <v>-59724.156692356963</v>
      </c>
      <c r="G48" s="30">
        <v>-92795.485534167252</v>
      </c>
      <c r="H48" s="30">
        <v>0</v>
      </c>
      <c r="I48" s="30">
        <v>0</v>
      </c>
      <c r="J48" s="30">
        <v>0</v>
      </c>
      <c r="K48" s="30">
        <v>-9636.1981904757904</v>
      </c>
      <c r="L48" s="30">
        <v>0</v>
      </c>
      <c r="M48" s="30">
        <v>0</v>
      </c>
      <c r="N48" s="30">
        <v>0</v>
      </c>
      <c r="O48" s="31">
        <f t="shared" si="5"/>
        <v>0</v>
      </c>
      <c r="P48" s="32"/>
    </row>
    <row r="49" spans="1:16">
      <c r="A49" s="11">
        <f t="shared" si="1"/>
        <v>49</v>
      </c>
      <c r="B49" s="10"/>
      <c r="C49" s="10" t="s">
        <v>71</v>
      </c>
      <c r="D49" s="10"/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1">
        <f t="shared" si="5"/>
        <v>0</v>
      </c>
      <c r="P49" s="32"/>
    </row>
    <row r="50" spans="1:16">
      <c r="A50" s="11">
        <f t="shared" si="1"/>
        <v>50</v>
      </c>
      <c r="B50" s="10"/>
      <c r="C50" s="10" t="s">
        <v>72</v>
      </c>
      <c r="D50" s="10"/>
      <c r="E50" s="30">
        <v>-202569.45286838623</v>
      </c>
      <c r="F50" s="30">
        <v>-119927.54814696456</v>
      </c>
      <c r="G50" s="30">
        <v>-30416.329722109633</v>
      </c>
      <c r="H50" s="30">
        <v>-28462.211974921731</v>
      </c>
      <c r="I50" s="30">
        <v>-9932.2693710008352</v>
      </c>
      <c r="J50" s="30">
        <v>-1376.9532757576067</v>
      </c>
      <c r="K50" s="30">
        <v>-9735.5835186291661</v>
      </c>
      <c r="L50" s="30">
        <v>-2718.556859002656</v>
      </c>
      <c r="M50" s="30">
        <v>0</v>
      </c>
      <c r="N50" s="30">
        <v>0</v>
      </c>
      <c r="O50" s="31">
        <f t="shared" si="5"/>
        <v>0</v>
      </c>
      <c r="P50" s="32"/>
    </row>
    <row r="51" spans="1:16">
      <c r="A51" s="11">
        <f t="shared" si="1"/>
        <v>51</v>
      </c>
      <c r="B51" s="10"/>
      <c r="C51" s="10"/>
      <c r="D51" s="1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1"/>
      <c r="P51" s="32"/>
    </row>
    <row r="52" spans="1:16">
      <c r="A52" s="11">
        <f t="shared" si="1"/>
        <v>52</v>
      </c>
      <c r="B52" s="10"/>
      <c r="C52" s="10" t="s">
        <v>73</v>
      </c>
      <c r="D52" s="10"/>
      <c r="E52" s="33">
        <f t="shared" ref="E52:N52" si="6">SUM(E44:E50)</f>
        <v>-266404372.80964595</v>
      </c>
      <c r="F52" s="33">
        <f t="shared" si="6"/>
        <v>-156852743.26658225</v>
      </c>
      <c r="G52" s="33">
        <f t="shared" si="6"/>
        <v>-39845501.726883784</v>
      </c>
      <c r="H52" s="33">
        <f t="shared" si="6"/>
        <v>-37911934.114978373</v>
      </c>
      <c r="I52" s="33">
        <f t="shared" si="6"/>
        <v>-13317673.819965448</v>
      </c>
      <c r="J52" s="33">
        <f>SUM(J44:J50)</f>
        <v>-1617318.3783823987</v>
      </c>
      <c r="K52" s="33">
        <f t="shared" si="6"/>
        <v>-12936712.659626165</v>
      </c>
      <c r="L52" s="33">
        <f t="shared" si="6"/>
        <v>-3922488.8432275034</v>
      </c>
      <c r="M52" s="33">
        <f t="shared" si="6"/>
        <v>0</v>
      </c>
      <c r="N52" s="33">
        <f t="shared" si="6"/>
        <v>0</v>
      </c>
      <c r="O52" s="31">
        <f>ROUND(SUM(F52:N52)-E52,0)</f>
        <v>0</v>
      </c>
      <c r="P52" s="32"/>
    </row>
    <row r="53" spans="1:16">
      <c r="A53" s="11">
        <f t="shared" si="1"/>
        <v>53</v>
      </c>
      <c r="B53" s="10"/>
      <c r="C53" s="10"/>
      <c r="D53" s="1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1"/>
      <c r="P53" s="32"/>
    </row>
    <row r="54" spans="1:16" ht="13.5" thickBot="1">
      <c r="A54" s="11">
        <f t="shared" si="1"/>
        <v>54</v>
      </c>
      <c r="B54" s="10"/>
      <c r="C54" s="10" t="s">
        <v>74</v>
      </c>
      <c r="D54" s="10"/>
      <c r="E54" s="34">
        <f>E41+E52</f>
        <v>194944992.87588733</v>
      </c>
      <c r="F54" s="34">
        <f t="shared" ref="F54:N54" si="7">F41+F52</f>
        <v>116200720.34876382</v>
      </c>
      <c r="G54" s="34">
        <f t="shared" si="7"/>
        <v>29419745.930868909</v>
      </c>
      <c r="H54" s="34">
        <f t="shared" si="7"/>
        <v>26921750.325727217</v>
      </c>
      <c r="I54" s="34">
        <f t="shared" si="7"/>
        <v>9312436.4998899288</v>
      </c>
      <c r="J54" s="34">
        <f>J41+J52</f>
        <v>1557544.5630038725</v>
      </c>
      <c r="K54" s="34">
        <f t="shared" si="7"/>
        <v>9242218.077009568</v>
      </c>
      <c r="L54" s="34">
        <f t="shared" si="7"/>
        <v>2290577.1306239967</v>
      </c>
      <c r="M54" s="34">
        <f t="shared" si="7"/>
        <v>0</v>
      </c>
      <c r="N54" s="34">
        <f t="shared" si="7"/>
        <v>0</v>
      </c>
      <c r="O54" s="31">
        <f>ROUND(SUM(F54:N54)-E54,0)</f>
        <v>0</v>
      </c>
      <c r="P54" s="32"/>
    </row>
    <row r="55" spans="1:16" ht="13.5" thickTop="1">
      <c r="A55" s="11">
        <f t="shared" si="1"/>
        <v>55</v>
      </c>
      <c r="B55" s="10"/>
      <c r="C55" s="10"/>
      <c r="D55" s="10"/>
      <c r="E55" s="30"/>
      <c r="F55" s="30"/>
      <c r="G55" s="30"/>
      <c r="H55" s="30"/>
      <c r="I55" s="30"/>
      <c r="J55" s="30"/>
      <c r="K55" s="30"/>
      <c r="L55" s="30"/>
      <c r="M55" s="30">
        <f t="shared" ref="M55:N55" si="8">+M56-M59</f>
        <v>0</v>
      </c>
      <c r="N55" s="30">
        <f t="shared" si="8"/>
        <v>0</v>
      </c>
      <c r="O55" s="31"/>
      <c r="P55" s="32"/>
    </row>
    <row r="56" spans="1:16">
      <c r="A56" s="11">
        <f t="shared" si="1"/>
        <v>56</v>
      </c>
      <c r="B56" s="10"/>
      <c r="D56" s="35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1"/>
      <c r="P56" s="32"/>
    </row>
    <row r="57" spans="1:16">
      <c r="A57" s="11">
        <f t="shared" si="1"/>
        <v>57</v>
      </c>
      <c r="B57" s="10"/>
      <c r="C57" s="10" t="s">
        <v>75</v>
      </c>
      <c r="D57" s="36">
        <v>4.9749670732040424E-2</v>
      </c>
      <c r="E57" s="37">
        <f>$D$57*E54</f>
        <v>9698449.2064353619</v>
      </c>
      <c r="F57" s="37">
        <f t="shared" ref="F57:N57" si="9">$D$57*F54</f>
        <v>5780947.5761769097</v>
      </c>
      <c r="G57" s="37">
        <f t="shared" si="9"/>
        <v>1463622.6730810143</v>
      </c>
      <c r="H57" s="37">
        <f t="shared" si="9"/>
        <v>1339348.2142351312</v>
      </c>
      <c r="I57" s="37">
        <f t="shared" si="9"/>
        <v>463290.64958255895</v>
      </c>
      <c r="J57" s="37">
        <f>$D$57*J54</f>
        <v>77487.329159922447</v>
      </c>
      <c r="K57" s="37">
        <f t="shared" si="9"/>
        <v>459797.30616493785</v>
      </c>
      <c r="L57" s="37">
        <f t="shared" si="9"/>
        <v>113955.45803488579</v>
      </c>
      <c r="M57" s="37">
        <f t="shared" si="9"/>
        <v>0</v>
      </c>
      <c r="N57" s="37">
        <f t="shared" si="9"/>
        <v>0</v>
      </c>
      <c r="O57" s="31">
        <f>ROUND(SUM(F57:N57)-E57,0)</f>
        <v>0</v>
      </c>
      <c r="P57" s="32"/>
    </row>
    <row r="58" spans="1:16">
      <c r="A58" s="11">
        <f t="shared" si="1"/>
        <v>58</v>
      </c>
      <c r="B58" s="10"/>
      <c r="C58" s="10" t="s">
        <v>51</v>
      </c>
      <c r="D58" s="36"/>
      <c r="E58" s="38">
        <f t="shared" ref="E58:N58" si="10">E25</f>
        <v>35748680.233273506</v>
      </c>
      <c r="F58" s="38">
        <f t="shared" si="10"/>
        <v>20781519.526727717</v>
      </c>
      <c r="G58" s="38">
        <f t="shared" si="10"/>
        <v>5329571.3179744761</v>
      </c>
      <c r="H58" s="38">
        <f t="shared" si="10"/>
        <v>5054028.041650177</v>
      </c>
      <c r="I58" s="38">
        <f t="shared" si="10"/>
        <v>1788386.4137350118</v>
      </c>
      <c r="J58" s="38">
        <f>J25</f>
        <v>452683.12762270885</v>
      </c>
      <c r="K58" s="38">
        <f t="shared" si="10"/>
        <v>1746111.2094250687</v>
      </c>
      <c r="L58" s="38">
        <f t="shared" si="10"/>
        <v>596380.59613834391</v>
      </c>
      <c r="M58" s="38">
        <f t="shared" si="10"/>
        <v>0</v>
      </c>
      <c r="N58" s="38">
        <f t="shared" si="10"/>
        <v>0</v>
      </c>
      <c r="O58" s="31">
        <f>ROUND(SUM(F58:N58)-E58,0)</f>
        <v>0</v>
      </c>
      <c r="P58" s="32"/>
    </row>
    <row r="59" spans="1:16">
      <c r="A59" s="11">
        <f t="shared" si="1"/>
        <v>59</v>
      </c>
      <c r="B59" s="10"/>
      <c r="C59" s="10" t="s">
        <v>76</v>
      </c>
      <c r="D59" s="36"/>
      <c r="E59" s="39">
        <v>-1744728.5744824409</v>
      </c>
      <c r="F59" s="40">
        <v>-592775.48864421283</v>
      </c>
      <c r="G59" s="40">
        <v>-303366.15825231379</v>
      </c>
      <c r="H59" s="40">
        <v>-391764.74259038887</v>
      </c>
      <c r="I59" s="40">
        <v>-111682.90827742754</v>
      </c>
      <c r="J59" s="40">
        <v>-74316.127724723483</v>
      </c>
      <c r="K59" s="40">
        <v>-263484.54970734083</v>
      </c>
      <c r="L59" s="40">
        <v>-7338.5992860340111</v>
      </c>
      <c r="M59" s="40">
        <v>0</v>
      </c>
      <c r="N59" s="40">
        <v>0</v>
      </c>
      <c r="O59" s="41">
        <f>ROUND(SUM(F59:N59)-E59,0)</f>
        <v>0</v>
      </c>
      <c r="P59" s="32"/>
    </row>
    <row r="60" spans="1:16">
      <c r="A60" s="11">
        <f t="shared" si="1"/>
        <v>60</v>
      </c>
      <c r="D60" s="42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41"/>
      <c r="P60" s="32"/>
    </row>
    <row r="61" spans="1:16">
      <c r="A61" s="11">
        <f t="shared" si="1"/>
        <v>61</v>
      </c>
      <c r="B61" s="10"/>
      <c r="C61" s="10" t="s">
        <v>77</v>
      </c>
      <c r="D61" s="36"/>
      <c r="E61" s="38">
        <f>E57+E58+E59</f>
        <v>43702400.865226425</v>
      </c>
      <c r="F61" s="38">
        <f t="shared" ref="F61:N61" si="11">F57+F58+F59</f>
        <v>25969691.614260413</v>
      </c>
      <c r="G61" s="38">
        <f t="shared" si="11"/>
        <v>6489827.8328031767</v>
      </c>
      <c r="H61" s="38">
        <f t="shared" si="11"/>
        <v>6001611.5132949194</v>
      </c>
      <c r="I61" s="38">
        <f t="shared" si="11"/>
        <v>2139994.1550401431</v>
      </c>
      <c r="J61" s="38">
        <f>J57+J58+J59</f>
        <v>455854.32905790786</v>
      </c>
      <c r="K61" s="38">
        <f t="shared" si="11"/>
        <v>1942423.9658826657</v>
      </c>
      <c r="L61" s="38">
        <f t="shared" si="11"/>
        <v>702997.45488719572</v>
      </c>
      <c r="M61" s="38">
        <f t="shared" si="11"/>
        <v>0</v>
      </c>
      <c r="N61" s="38">
        <f t="shared" si="11"/>
        <v>0</v>
      </c>
      <c r="O61" s="41">
        <f>ROUND(SUM(F61:N61)-E61,0)</f>
        <v>0</v>
      </c>
      <c r="P61" s="32"/>
    </row>
    <row r="62" spans="1:16">
      <c r="A62" s="11">
        <f t="shared" si="1"/>
        <v>62</v>
      </c>
      <c r="D62" s="42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41">
        <f>ROUND(SUM(F62:N62)-E62,0)</f>
        <v>0</v>
      </c>
      <c r="P62" s="32"/>
    </row>
    <row r="63" spans="1:16">
      <c r="A63" s="11">
        <f t="shared" si="1"/>
        <v>63</v>
      </c>
      <c r="D63" s="42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41"/>
    </row>
    <row r="64" spans="1:16">
      <c r="A64" s="11">
        <f t="shared" si="1"/>
        <v>64</v>
      </c>
      <c r="C64" s="10" t="s">
        <v>78</v>
      </c>
      <c r="D64" s="36">
        <v>7.7499997553865968E-2</v>
      </c>
      <c r="E64" s="37">
        <f>$D64*E54</f>
        <v>15108236.471019687</v>
      </c>
      <c r="F64" s="37">
        <f t="shared" ref="F64:N64" si="12">$D64*F54</f>
        <v>9005555.5427866597</v>
      </c>
      <c r="G64" s="37">
        <f t="shared" si="12"/>
        <v>2280030.2376776985</v>
      </c>
      <c r="H64" s="37">
        <f t="shared" si="12"/>
        <v>2086435.5843896496</v>
      </c>
      <c r="I64" s="37">
        <f t="shared" si="12"/>
        <v>721713.80596200167</v>
      </c>
      <c r="J64" s="37">
        <f>$D64*J54</f>
        <v>120709.69982283736</v>
      </c>
      <c r="K64" s="37">
        <f t="shared" si="12"/>
        <v>716271.87836053735</v>
      </c>
      <c r="L64" s="37">
        <f t="shared" si="12"/>
        <v>177519.72202030107</v>
      </c>
      <c r="M64" s="37">
        <f t="shared" si="12"/>
        <v>0</v>
      </c>
      <c r="N64" s="37">
        <f t="shared" si="12"/>
        <v>0</v>
      </c>
      <c r="O64" s="41">
        <f>ROUND(SUM(F64:N64)-E64,0)</f>
        <v>0</v>
      </c>
    </row>
    <row r="65" spans="1:15">
      <c r="A65" s="11">
        <f t="shared" si="1"/>
        <v>65</v>
      </c>
      <c r="C65" s="10" t="s">
        <v>79</v>
      </c>
      <c r="D65" s="36"/>
      <c r="E65" s="38">
        <v>39072808.47496029</v>
      </c>
      <c r="F65" s="38">
        <v>22762930.234011654</v>
      </c>
      <c r="G65" s="38">
        <v>5831225.6916998532</v>
      </c>
      <c r="H65" s="38">
        <v>5513087.539681836</v>
      </c>
      <c r="I65" s="38">
        <v>1947178.5566443047</v>
      </c>
      <c r="J65" s="38">
        <v>479241.78805910761</v>
      </c>
      <c r="K65" s="38" t="e">
        <f t="shared" ref="K65:N65" si="13">K58+((K64-K57)*(1/Net_to_Gross_Factor))-(K64-K57)</f>
        <v>#NAME?</v>
      </c>
      <c r="L65" s="38" t="e">
        <f t="shared" si="13"/>
        <v>#NAME?</v>
      </c>
      <c r="M65" s="38" t="e">
        <f t="shared" si="13"/>
        <v>#NAME?</v>
      </c>
      <c r="N65" s="38" t="e">
        <f t="shared" si="13"/>
        <v>#NAME?</v>
      </c>
      <c r="O65" s="41" t="e">
        <f>ROUND(SUM(F65:N65)-E65,0)</f>
        <v>#NAME?</v>
      </c>
    </row>
    <row r="66" spans="1:15">
      <c r="A66" s="11">
        <f t="shared" si="1"/>
        <v>66</v>
      </c>
      <c r="C66" s="10" t="s">
        <v>76</v>
      </c>
      <c r="D66" s="36"/>
      <c r="E66" s="39">
        <f>E59</f>
        <v>-1744728.5744824409</v>
      </c>
      <c r="F66" s="39">
        <f t="shared" ref="F66:N66" si="14">F59</f>
        <v>-592775.48864421283</v>
      </c>
      <c r="G66" s="39">
        <f t="shared" si="14"/>
        <v>-303366.15825231379</v>
      </c>
      <c r="H66" s="39">
        <f t="shared" si="14"/>
        <v>-391764.74259038887</v>
      </c>
      <c r="I66" s="39">
        <f t="shared" si="14"/>
        <v>-111682.90827742754</v>
      </c>
      <c r="J66" s="39">
        <f>J59</f>
        <v>-74316.127724723483</v>
      </c>
      <c r="K66" s="39">
        <f t="shared" si="14"/>
        <v>-263484.54970734083</v>
      </c>
      <c r="L66" s="39">
        <f t="shared" si="14"/>
        <v>-7338.5992860340111</v>
      </c>
      <c r="M66" s="39">
        <f t="shared" si="14"/>
        <v>0</v>
      </c>
      <c r="N66" s="39">
        <f t="shared" si="14"/>
        <v>0</v>
      </c>
      <c r="O66" s="41">
        <f>ROUND(SUM(F66:N66)-E66,0)</f>
        <v>0</v>
      </c>
    </row>
    <row r="67" spans="1:15">
      <c r="A67" s="11">
        <f t="shared" si="1"/>
        <v>67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41"/>
    </row>
    <row r="68" spans="1:15">
      <c r="A68" s="11">
        <f t="shared" si="1"/>
        <v>68</v>
      </c>
      <c r="C68" s="10" t="s">
        <v>80</v>
      </c>
      <c r="D68" s="10"/>
      <c r="E68" s="38">
        <f>SUM(E64:E66)</f>
        <v>52436316.371497534</v>
      </c>
      <c r="F68" s="38">
        <f t="shared" ref="F68:N68" si="15">SUM(F64:F66)</f>
        <v>31175710.288154103</v>
      </c>
      <c r="G68" s="38">
        <f t="shared" si="15"/>
        <v>7807889.7711252384</v>
      </c>
      <c r="H68" s="38">
        <f t="shared" si="15"/>
        <v>7207758.3814810961</v>
      </c>
      <c r="I68" s="38">
        <f t="shared" si="15"/>
        <v>2557209.4543288788</v>
      </c>
      <c r="J68" s="38">
        <f>SUM(J64:J66)</f>
        <v>525635.36015722156</v>
      </c>
      <c r="K68" s="38" t="e">
        <f t="shared" si="15"/>
        <v>#NAME?</v>
      </c>
      <c r="L68" s="38" t="e">
        <f t="shared" si="15"/>
        <v>#NAME?</v>
      </c>
      <c r="M68" s="38" t="e">
        <f t="shared" si="15"/>
        <v>#NAME?</v>
      </c>
      <c r="N68" s="38" t="e">
        <f t="shared" si="15"/>
        <v>#NAME?</v>
      </c>
      <c r="O68" s="41" t="e">
        <f>ROUND(SUM(F68:N68)-E68,0)</f>
        <v>#NAME?</v>
      </c>
    </row>
    <row r="69" spans="1:15">
      <c r="C69" s="10"/>
      <c r="O69" s="41"/>
    </row>
    <row r="70" spans="1:15">
      <c r="A70" s="11"/>
      <c r="B70" s="12"/>
      <c r="C70" s="12" t="s">
        <v>1126</v>
      </c>
      <c r="D70" s="13"/>
      <c r="E70" s="14"/>
      <c r="F70" s="12"/>
      <c r="G70" s="13"/>
      <c r="H70" s="13"/>
      <c r="I70" s="13"/>
      <c r="J70" s="12"/>
      <c r="K70" s="12"/>
      <c r="L70" s="12"/>
      <c r="M70" s="12"/>
      <c r="N70" s="12"/>
      <c r="O70" s="31"/>
    </row>
    <row r="71" spans="1:15">
      <c r="A71" s="11"/>
      <c r="B71" s="12"/>
      <c r="C71" s="13" t="s">
        <v>81</v>
      </c>
      <c r="D71" s="13"/>
      <c r="E71" s="14"/>
      <c r="F71" s="12"/>
      <c r="G71" s="13"/>
      <c r="H71" s="12"/>
      <c r="I71" s="12"/>
      <c r="J71" s="12"/>
      <c r="K71" s="12"/>
      <c r="L71" s="12"/>
      <c r="M71" s="12"/>
      <c r="N71" s="12"/>
      <c r="O71" s="31"/>
    </row>
    <row r="72" spans="1:15">
      <c r="A72" s="11"/>
      <c r="B72" s="12"/>
      <c r="C72" s="12" t="s">
        <v>1110</v>
      </c>
      <c r="D72" s="13"/>
      <c r="E72" s="14"/>
      <c r="F72" s="12"/>
      <c r="G72" s="13"/>
      <c r="H72" s="12"/>
      <c r="I72" s="12"/>
      <c r="J72" s="12"/>
      <c r="K72" s="12"/>
      <c r="L72" s="12"/>
      <c r="M72" s="12"/>
      <c r="N72" s="12"/>
      <c r="O72" s="31"/>
    </row>
    <row r="73" spans="1:15">
      <c r="A73" s="11"/>
      <c r="B73" s="12"/>
      <c r="C73" s="15" t="s">
        <v>1121</v>
      </c>
      <c r="D73" s="13"/>
      <c r="E73" s="14"/>
      <c r="F73" s="12"/>
      <c r="G73" s="13"/>
      <c r="H73" s="12"/>
      <c r="I73" s="12"/>
      <c r="J73" s="12"/>
      <c r="K73" s="12"/>
      <c r="L73" s="12"/>
      <c r="M73" s="12"/>
      <c r="N73" s="12"/>
      <c r="O73" s="31"/>
    </row>
    <row r="74" spans="1:15">
      <c r="A74" s="11"/>
      <c r="B74" s="16"/>
      <c r="C74" s="12" t="s">
        <v>1127</v>
      </c>
      <c r="D74" s="13"/>
      <c r="E74" s="14"/>
      <c r="F74" s="12"/>
      <c r="G74" s="13"/>
      <c r="H74" s="12"/>
      <c r="I74" s="12"/>
      <c r="J74" s="12"/>
      <c r="K74" s="12"/>
      <c r="L74" s="12"/>
      <c r="M74" s="12"/>
      <c r="N74" s="12"/>
      <c r="O74" s="31"/>
    </row>
    <row r="75" spans="1:15">
      <c r="A75" s="11"/>
      <c r="E75" s="17"/>
      <c r="F75" s="18"/>
      <c r="G75" s="18"/>
      <c r="H75" s="18"/>
      <c r="I75" s="18"/>
      <c r="J75" s="18"/>
      <c r="K75" s="18"/>
      <c r="L75" s="18"/>
      <c r="M75" s="18"/>
      <c r="N75" s="18"/>
      <c r="O75" s="31"/>
    </row>
    <row r="76" spans="1:15">
      <c r="A76" s="11"/>
      <c r="E76" s="17"/>
      <c r="F76" s="18"/>
      <c r="G76" s="18"/>
      <c r="H76" s="18"/>
      <c r="I76" s="18"/>
      <c r="J76" s="18"/>
      <c r="K76" s="18"/>
      <c r="L76" s="18"/>
      <c r="M76" s="18"/>
      <c r="N76" s="18"/>
      <c r="O76" s="31"/>
    </row>
    <row r="77" spans="1:15">
      <c r="A77" s="11"/>
      <c r="B77" s="10"/>
      <c r="C77" s="19" t="s">
        <v>25</v>
      </c>
      <c r="D77" s="19" t="s">
        <v>26</v>
      </c>
      <c r="E77" s="19" t="s">
        <v>27</v>
      </c>
      <c r="F77" s="20" t="s">
        <v>30</v>
      </c>
      <c r="G77" s="19" t="s">
        <v>31</v>
      </c>
      <c r="H77" s="20" t="s">
        <v>32</v>
      </c>
      <c r="I77" s="19" t="s">
        <v>33</v>
      </c>
      <c r="J77" s="20" t="s">
        <v>34</v>
      </c>
      <c r="K77" s="20" t="s">
        <v>35</v>
      </c>
      <c r="L77" s="19" t="s">
        <v>36</v>
      </c>
      <c r="M77" s="20" t="s">
        <v>38</v>
      </c>
      <c r="N77" s="19" t="s">
        <v>82</v>
      </c>
      <c r="O77" s="31"/>
    </row>
    <row r="78" spans="1:15">
      <c r="A78" s="11"/>
      <c r="B78" s="10"/>
      <c r="C78" s="10"/>
      <c r="D78" s="10"/>
      <c r="E78" s="19" t="s">
        <v>1128</v>
      </c>
      <c r="F78" s="22"/>
      <c r="G78" s="303" t="s">
        <v>1129</v>
      </c>
      <c r="H78" s="303" t="s">
        <v>1130</v>
      </c>
      <c r="I78" s="303" t="s">
        <v>1130</v>
      </c>
      <c r="J78" s="303" t="s">
        <v>1130</v>
      </c>
      <c r="K78" s="19" t="s">
        <v>1131</v>
      </c>
      <c r="L78" s="303" t="s">
        <v>1132</v>
      </c>
      <c r="M78" s="303"/>
      <c r="N78" s="303"/>
      <c r="O78" s="31"/>
    </row>
    <row r="79" spans="1:15">
      <c r="A79" s="11"/>
      <c r="B79" s="10"/>
      <c r="C79" s="10"/>
      <c r="D79" s="19"/>
      <c r="E79" s="19" t="s">
        <v>1133</v>
      </c>
      <c r="F79" s="303" t="s">
        <v>115</v>
      </c>
      <c r="G79" s="303" t="s">
        <v>111</v>
      </c>
      <c r="H79" s="303" t="s">
        <v>1134</v>
      </c>
      <c r="I79" s="303" t="s">
        <v>1135</v>
      </c>
      <c r="J79" s="303" t="s">
        <v>122</v>
      </c>
      <c r="K79" s="303" t="s">
        <v>1136</v>
      </c>
      <c r="L79" s="303" t="s">
        <v>1137</v>
      </c>
      <c r="M79" s="303"/>
      <c r="N79" s="303"/>
      <c r="O79" s="31"/>
    </row>
    <row r="80" spans="1:15">
      <c r="A80" s="11"/>
      <c r="B80" s="25"/>
      <c r="C80" s="26" t="s">
        <v>40</v>
      </c>
      <c r="D80" s="26"/>
      <c r="E80" s="26" t="s">
        <v>1139</v>
      </c>
      <c r="F80" s="27" t="s">
        <v>1140</v>
      </c>
      <c r="G80" s="27" t="s">
        <v>1141</v>
      </c>
      <c r="H80" s="27" t="s">
        <v>1142</v>
      </c>
      <c r="I80" s="27" t="s">
        <v>1143</v>
      </c>
      <c r="J80" s="27" t="s">
        <v>1143</v>
      </c>
      <c r="K80" s="27" t="s">
        <v>1144</v>
      </c>
      <c r="L80" s="27" t="s">
        <v>1145</v>
      </c>
      <c r="M80" s="27"/>
      <c r="N80" s="27"/>
      <c r="O80" s="31"/>
    </row>
    <row r="81" spans="1:15">
      <c r="A81" s="11">
        <v>13</v>
      </c>
      <c r="B81" s="10"/>
      <c r="C81" s="10"/>
      <c r="D81" s="10"/>
      <c r="E81" s="29"/>
      <c r="F81" s="22"/>
      <c r="G81" s="22"/>
      <c r="H81" s="22"/>
      <c r="I81" s="22"/>
      <c r="J81" s="22"/>
      <c r="K81" s="22"/>
      <c r="L81" s="22"/>
      <c r="M81" s="22"/>
      <c r="N81" s="22"/>
      <c r="O81" s="31"/>
    </row>
    <row r="82" spans="1:15">
      <c r="A82" s="11">
        <f t="shared" ref="A82:A136" si="16">A81+1</f>
        <v>14</v>
      </c>
      <c r="B82" s="10"/>
      <c r="C82" s="10" t="s">
        <v>41</v>
      </c>
      <c r="D82" s="10"/>
      <c r="E82" s="29"/>
      <c r="F82" s="22"/>
      <c r="G82" s="22"/>
      <c r="H82" s="22"/>
      <c r="I82" s="22"/>
      <c r="J82" s="22"/>
      <c r="K82" s="22"/>
      <c r="L82" s="22"/>
      <c r="M82" s="22"/>
      <c r="N82" s="22"/>
      <c r="O82" s="31"/>
    </row>
    <row r="83" spans="1:15">
      <c r="A83" s="11">
        <f t="shared" si="16"/>
        <v>15</v>
      </c>
      <c r="B83" s="10"/>
      <c r="C83" s="10" t="s">
        <v>42</v>
      </c>
      <c r="D83" s="10"/>
      <c r="E83" s="30">
        <v>2491984.7627876364</v>
      </c>
      <c r="F83" s="30">
        <v>1230902.9078192068</v>
      </c>
      <c r="G83" s="30">
        <v>333308.98556049669</v>
      </c>
      <c r="H83" s="30">
        <v>453914.52013082482</v>
      </c>
      <c r="I83" s="30">
        <v>172032.1316656445</v>
      </c>
      <c r="J83" s="30">
        <v>129572.9800706815</v>
      </c>
      <c r="K83" s="30">
        <v>156300.43795409097</v>
      </c>
      <c r="L83" s="30">
        <v>15952.799586691061</v>
      </c>
      <c r="M83" s="30">
        <v>0</v>
      </c>
      <c r="N83" s="30">
        <v>0</v>
      </c>
      <c r="O83" s="31">
        <f t="shared" ref="O83:O91" si="17">ROUND(SUM(F83:N83)-E83,0)</f>
        <v>0</v>
      </c>
    </row>
    <row r="84" spans="1:15">
      <c r="A84" s="11">
        <f t="shared" si="16"/>
        <v>16</v>
      </c>
      <c r="B84" s="10"/>
      <c r="C84" s="10" t="s">
        <v>43</v>
      </c>
      <c r="D84" s="10"/>
      <c r="E84" s="30">
        <v>1182357.4123461922</v>
      </c>
      <c r="F84" s="30">
        <v>582862.66750223283</v>
      </c>
      <c r="G84" s="30">
        <v>157682.2931155157</v>
      </c>
      <c r="H84" s="30">
        <v>220033.85988668419</v>
      </c>
      <c r="I84" s="30">
        <v>83482.820003664936</v>
      </c>
      <c r="J84" s="30">
        <v>55957.924393121088</v>
      </c>
      <c r="K84" s="30">
        <v>76654.437698973139</v>
      </c>
      <c r="L84" s="30">
        <v>5683.4097460001076</v>
      </c>
      <c r="M84" s="30">
        <v>0</v>
      </c>
      <c r="N84" s="30">
        <v>0</v>
      </c>
      <c r="O84" s="31">
        <f t="shared" si="17"/>
        <v>0</v>
      </c>
    </row>
    <row r="85" spans="1:15">
      <c r="A85" s="11">
        <f t="shared" si="16"/>
        <v>17</v>
      </c>
      <c r="B85" s="10"/>
      <c r="C85" s="10" t="s">
        <v>44</v>
      </c>
      <c r="D85" s="10"/>
      <c r="E85" s="30">
        <v>51974.972636044913</v>
      </c>
      <c r="F85" s="30">
        <v>28700.909476046443</v>
      </c>
      <c r="G85" s="30">
        <v>7616.6050070176625</v>
      </c>
      <c r="H85" s="30">
        <v>8207.378226238392</v>
      </c>
      <c r="I85" s="30">
        <v>2985.9563749336053</v>
      </c>
      <c r="J85" s="30">
        <v>1558.3957390448072</v>
      </c>
      <c r="K85" s="30">
        <v>2344.1949085812271</v>
      </c>
      <c r="L85" s="30">
        <v>561.5329041827739</v>
      </c>
      <c r="M85" s="30">
        <v>0</v>
      </c>
      <c r="N85" s="30">
        <v>0</v>
      </c>
      <c r="O85" s="31">
        <f t="shared" si="17"/>
        <v>0</v>
      </c>
    </row>
    <row r="86" spans="1:15">
      <c r="A86" s="11">
        <f t="shared" si="16"/>
        <v>18</v>
      </c>
      <c r="B86" s="10"/>
      <c r="C86" s="10" t="s">
        <v>45</v>
      </c>
      <c r="D86" s="10"/>
      <c r="E86" s="30">
        <v>639840.68130833923</v>
      </c>
      <c r="F86" s="30">
        <v>381389.37030205276</v>
      </c>
      <c r="G86" s="30">
        <v>96560.31684953181</v>
      </c>
      <c r="H86" s="30">
        <v>88361.495293152184</v>
      </c>
      <c r="I86" s="30">
        <v>30564.907704624711</v>
      </c>
      <c r="J86" s="30">
        <v>5112.1106505924727</v>
      </c>
      <c r="K86" s="30">
        <v>30334.439597322402</v>
      </c>
      <c r="L86" s="30">
        <v>7518.040911062757</v>
      </c>
      <c r="M86" s="30">
        <v>0</v>
      </c>
      <c r="N86" s="30">
        <v>0</v>
      </c>
      <c r="O86" s="31">
        <f t="shared" si="17"/>
        <v>0</v>
      </c>
    </row>
    <row r="87" spans="1:15">
      <c r="A87" s="11">
        <f t="shared" si="16"/>
        <v>19</v>
      </c>
      <c r="B87" s="10"/>
      <c r="C87" s="10" t="s">
        <v>46</v>
      </c>
      <c r="D87" s="10"/>
      <c r="E87" s="30">
        <v>147808.66027091656</v>
      </c>
      <c r="F87" s="30">
        <v>88104.20079986901</v>
      </c>
      <c r="G87" s="30">
        <v>22306.257613505219</v>
      </c>
      <c r="H87" s="30">
        <v>20412.259833353459</v>
      </c>
      <c r="I87" s="30">
        <v>7060.754639556415</v>
      </c>
      <c r="J87" s="30">
        <v>1180.9412069199559</v>
      </c>
      <c r="K87" s="30">
        <v>7007.514539058473</v>
      </c>
      <c r="L87" s="30">
        <v>1736.7316386540053</v>
      </c>
      <c r="M87" s="30">
        <v>0</v>
      </c>
      <c r="N87" s="30">
        <v>0</v>
      </c>
      <c r="O87" s="31">
        <f t="shared" si="17"/>
        <v>0</v>
      </c>
    </row>
    <row r="88" spans="1:15">
      <c r="A88" s="11">
        <f t="shared" si="16"/>
        <v>20</v>
      </c>
      <c r="B88" s="10"/>
      <c r="C88" s="10" t="s">
        <v>47</v>
      </c>
      <c r="D88" s="10"/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1">
        <f t="shared" si="17"/>
        <v>0</v>
      </c>
    </row>
    <row r="89" spans="1:15">
      <c r="A89" s="11">
        <f t="shared" si="16"/>
        <v>21</v>
      </c>
      <c r="B89" s="10"/>
      <c r="C89" s="10" t="s">
        <v>48</v>
      </c>
      <c r="D89" s="10"/>
      <c r="E89" s="30">
        <v>217382.67054630653</v>
      </c>
      <c r="F89" s="30">
        <v>129575.13058517349</v>
      </c>
      <c r="G89" s="30">
        <v>32805.884587750057</v>
      </c>
      <c r="H89" s="30">
        <v>30020.375980179131</v>
      </c>
      <c r="I89" s="30">
        <v>10384.27448571501</v>
      </c>
      <c r="J89" s="30">
        <v>1736.8140192050096</v>
      </c>
      <c r="K89" s="30">
        <v>10305.974099220861</v>
      </c>
      <c r="L89" s="30">
        <v>2554.216789062908</v>
      </c>
      <c r="M89" s="30">
        <v>0</v>
      </c>
      <c r="N89" s="30">
        <v>0</v>
      </c>
      <c r="O89" s="31">
        <f t="shared" si="17"/>
        <v>0</v>
      </c>
    </row>
    <row r="90" spans="1:15">
      <c r="A90" s="11">
        <f t="shared" si="16"/>
        <v>22</v>
      </c>
      <c r="B90" s="10"/>
      <c r="C90" s="10" t="s">
        <v>49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1">
        <f t="shared" si="17"/>
        <v>0</v>
      </c>
    </row>
    <row r="91" spans="1:15">
      <c r="A91" s="11">
        <f t="shared" si="16"/>
        <v>23</v>
      </c>
      <c r="B91" s="10"/>
      <c r="C91" s="10" t="s">
        <v>50</v>
      </c>
      <c r="E91" s="30">
        <v>431.64990981882909</v>
      </c>
      <c r="F91" s="30">
        <v>183.13827501258194</v>
      </c>
      <c r="G91" s="30">
        <v>58.251517341819806</v>
      </c>
      <c r="H91" s="30">
        <v>92.294500261207631</v>
      </c>
      <c r="I91" s="30">
        <v>36.471198667032205</v>
      </c>
      <c r="J91" s="30">
        <v>45.092096939872732</v>
      </c>
      <c r="K91" s="30">
        <v>15.366773540224861</v>
      </c>
      <c r="L91" s="30">
        <v>1.0355480560899126</v>
      </c>
      <c r="M91" s="30">
        <v>0</v>
      </c>
      <c r="N91" s="30">
        <v>0</v>
      </c>
      <c r="O91" s="31">
        <f t="shared" si="17"/>
        <v>0</v>
      </c>
    </row>
    <row r="92" spans="1:15">
      <c r="A92" s="11">
        <f t="shared" si="16"/>
        <v>24</v>
      </c>
      <c r="B92" s="10"/>
      <c r="D92" s="1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1"/>
    </row>
    <row r="93" spans="1:15">
      <c r="A93" s="11">
        <f t="shared" si="16"/>
        <v>25</v>
      </c>
      <c r="B93" s="10"/>
      <c r="C93" s="10" t="s">
        <v>51</v>
      </c>
      <c r="D93" s="10"/>
      <c r="E93" s="33">
        <f t="shared" ref="E93:N93" si="18">SUM(E83:E91)</f>
        <v>4731780.8098052535</v>
      </c>
      <c r="F93" s="33">
        <f t="shared" si="18"/>
        <v>2441718.3247595937</v>
      </c>
      <c r="G93" s="33">
        <f t="shared" si="18"/>
        <v>650338.594251159</v>
      </c>
      <c r="H93" s="33">
        <f t="shared" si="18"/>
        <v>821042.1838506934</v>
      </c>
      <c r="I93" s="33">
        <f t="shared" si="18"/>
        <v>306547.31607280619</v>
      </c>
      <c r="J93" s="33">
        <f>SUM(J83:J91)</f>
        <v>195164.25817650475</v>
      </c>
      <c r="K93" s="33">
        <f t="shared" si="18"/>
        <v>282962.36557078734</v>
      </c>
      <c r="L93" s="33">
        <f t="shared" si="18"/>
        <v>34007.767123709702</v>
      </c>
      <c r="M93" s="33">
        <f t="shared" si="18"/>
        <v>0</v>
      </c>
      <c r="N93" s="33">
        <f t="shared" si="18"/>
        <v>0</v>
      </c>
      <c r="O93" s="31">
        <f>ROUND(SUM(F93:N93)-E93,0)</f>
        <v>0</v>
      </c>
    </row>
    <row r="94" spans="1:15">
      <c r="A94" s="11">
        <f t="shared" si="16"/>
        <v>26</v>
      </c>
      <c r="B94" s="10"/>
      <c r="C94" s="10"/>
      <c r="D94" s="1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1"/>
    </row>
    <row r="95" spans="1:15">
      <c r="A95" s="11">
        <f t="shared" si="16"/>
        <v>27</v>
      </c>
      <c r="B95" s="10"/>
      <c r="C95" s="10"/>
      <c r="D95" s="1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1"/>
    </row>
    <row r="96" spans="1:15">
      <c r="A96" s="11">
        <f t="shared" si="16"/>
        <v>28</v>
      </c>
      <c r="B96" s="10"/>
      <c r="C96" s="10" t="s">
        <v>52</v>
      </c>
      <c r="D96" s="1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1"/>
    </row>
    <row r="97" spans="1:15">
      <c r="A97" s="11">
        <f t="shared" si="16"/>
        <v>29</v>
      </c>
      <c r="B97" s="10"/>
      <c r="C97" s="10" t="s">
        <v>53</v>
      </c>
      <c r="D97" s="10"/>
      <c r="E97" s="30">
        <v>54262544.629029073</v>
      </c>
      <c r="F97" s="30">
        <v>26729019.364537477</v>
      </c>
      <c r="G97" s="30">
        <v>7233355.0560824238</v>
      </c>
      <c r="H97" s="30">
        <v>10106055.365673248</v>
      </c>
      <c r="I97" s="30">
        <v>3837881.7797656339</v>
      </c>
      <c r="J97" s="30">
        <v>2581888.9656981858</v>
      </c>
      <c r="K97" s="30">
        <v>3521441.5587631008</v>
      </c>
      <c r="L97" s="30">
        <v>252902.53850899905</v>
      </c>
      <c r="M97" s="30">
        <v>0</v>
      </c>
      <c r="N97" s="30">
        <v>0</v>
      </c>
      <c r="O97" s="31">
        <f t="shared" ref="O97:O107" si="19">ROUND(SUM(F97:N97)-E97,0)</f>
        <v>0</v>
      </c>
    </row>
    <row r="98" spans="1:15">
      <c r="A98" s="11">
        <f t="shared" si="16"/>
        <v>30</v>
      </c>
      <c r="B98" s="10"/>
      <c r="C98" s="10" t="s">
        <v>54</v>
      </c>
      <c r="D98" s="10"/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1">
        <f t="shared" si="19"/>
        <v>0</v>
      </c>
    </row>
    <row r="99" spans="1:15">
      <c r="A99" s="11">
        <f t="shared" si="16"/>
        <v>31</v>
      </c>
      <c r="B99" s="10"/>
      <c r="C99" s="10" t="s">
        <v>55</v>
      </c>
      <c r="D99" s="10"/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1">
        <f t="shared" si="19"/>
        <v>0</v>
      </c>
    </row>
    <row r="100" spans="1:15">
      <c r="A100" s="11">
        <f t="shared" si="16"/>
        <v>32</v>
      </c>
      <c r="B100" s="10"/>
      <c r="C100" s="10" t="s">
        <v>56</v>
      </c>
      <c r="D100" s="10"/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1">
        <f t="shared" si="19"/>
        <v>0</v>
      </c>
    </row>
    <row r="101" spans="1:15">
      <c r="A101" s="11">
        <f t="shared" si="16"/>
        <v>33</v>
      </c>
      <c r="B101" s="10"/>
      <c r="C101" s="10" t="s">
        <v>57</v>
      </c>
      <c r="D101" s="10"/>
      <c r="E101" s="30">
        <v>-7.5260761871146457E-10</v>
      </c>
      <c r="F101" s="30">
        <v>-6.0725563319145564E-10</v>
      </c>
      <c r="G101" s="30">
        <v>-1.0314010094735397E-10</v>
      </c>
      <c r="H101" s="30">
        <v>-6.2638765111183072E-12</v>
      </c>
      <c r="I101" s="30">
        <v>-1.2846667654557909E-12</v>
      </c>
      <c r="J101" s="30">
        <v>-2.2183231113264405E-14</v>
      </c>
      <c r="K101" s="30">
        <v>-1.837343584067237E-11</v>
      </c>
      <c r="L101" s="30">
        <v>-1.6267722224295137E-11</v>
      </c>
      <c r="M101" s="30">
        <v>0</v>
      </c>
      <c r="N101" s="30">
        <v>0</v>
      </c>
      <c r="O101" s="31">
        <f t="shared" si="19"/>
        <v>0</v>
      </c>
    </row>
    <row r="102" spans="1:15">
      <c r="A102" s="11">
        <f t="shared" si="16"/>
        <v>34</v>
      </c>
      <c r="B102" s="10"/>
      <c r="C102" s="10" t="s">
        <v>58</v>
      </c>
      <c r="D102" s="10"/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1">
        <f t="shared" si="19"/>
        <v>0</v>
      </c>
    </row>
    <row r="103" spans="1:15">
      <c r="A103" s="11">
        <f t="shared" si="16"/>
        <v>35</v>
      </c>
      <c r="B103" s="10"/>
      <c r="C103" s="10" t="s">
        <v>59</v>
      </c>
      <c r="D103" s="10"/>
      <c r="E103" s="30">
        <v>3.6285903421443075E-6</v>
      </c>
      <c r="F103" s="30">
        <v>2.1485589904931631E-6</v>
      </c>
      <c r="G103" s="30">
        <v>5.4487111164432948E-7</v>
      </c>
      <c r="H103" s="30">
        <v>5.0969940944677911E-7</v>
      </c>
      <c r="I103" s="30">
        <v>1.7784768116904419E-7</v>
      </c>
      <c r="J103" s="30">
        <v>2.4479809715021268E-8</v>
      </c>
      <c r="K103" s="30">
        <v>1.7441540616479972E-7</v>
      </c>
      <c r="L103" s="30">
        <v>4.8717933511170019E-8</v>
      </c>
      <c r="M103" s="30">
        <v>0</v>
      </c>
      <c r="N103" s="30">
        <v>0</v>
      </c>
      <c r="O103" s="31">
        <f t="shared" si="19"/>
        <v>0</v>
      </c>
    </row>
    <row r="104" spans="1:15">
      <c r="A104" s="11">
        <f t="shared" si="16"/>
        <v>36</v>
      </c>
      <c r="B104" s="10"/>
      <c r="C104" s="10" t="s">
        <v>60</v>
      </c>
      <c r="D104" s="10"/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1">
        <f t="shared" si="19"/>
        <v>0</v>
      </c>
    </row>
    <row r="105" spans="1:15">
      <c r="A105" s="11">
        <f t="shared" si="16"/>
        <v>37</v>
      </c>
      <c r="B105" s="10"/>
      <c r="C105" s="10" t="s">
        <v>61</v>
      </c>
      <c r="E105" s="30">
        <v>317165.38477963617</v>
      </c>
      <c r="F105" s="30">
        <v>178372.46333073563</v>
      </c>
      <c r="G105" s="30">
        <v>46735.247876375652</v>
      </c>
      <c r="H105" s="30">
        <v>45897.815357011779</v>
      </c>
      <c r="I105" s="30">
        <v>16666.247033353135</v>
      </c>
      <c r="J105" s="30">
        <v>6722.2585002502665</v>
      </c>
      <c r="K105" s="30">
        <v>15978.829559186705</v>
      </c>
      <c r="L105" s="30">
        <v>6792.5231227230715</v>
      </c>
      <c r="M105" s="30">
        <v>0</v>
      </c>
      <c r="N105" s="30">
        <v>0</v>
      </c>
      <c r="O105" s="31">
        <f t="shared" si="19"/>
        <v>0</v>
      </c>
    </row>
    <row r="106" spans="1:15">
      <c r="A106" s="11">
        <f t="shared" si="16"/>
        <v>38</v>
      </c>
      <c r="B106" s="10"/>
      <c r="C106" s="10" t="s">
        <v>62</v>
      </c>
      <c r="D106" s="10"/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1">
        <f t="shared" si="19"/>
        <v>0</v>
      </c>
    </row>
    <row r="107" spans="1:15">
      <c r="A107" s="11">
        <f t="shared" si="16"/>
        <v>39</v>
      </c>
      <c r="B107" s="10"/>
      <c r="C107" s="10" t="s">
        <v>63</v>
      </c>
      <c r="D107" s="10"/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1">
        <f t="shared" si="19"/>
        <v>0</v>
      </c>
    </row>
    <row r="108" spans="1:15">
      <c r="A108" s="11">
        <f t="shared" si="16"/>
        <v>40</v>
      </c>
      <c r="B108" s="10"/>
      <c r="C108" s="10"/>
      <c r="D108" s="1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1"/>
    </row>
    <row r="109" spans="1:15">
      <c r="A109" s="11">
        <f t="shared" si="16"/>
        <v>41</v>
      </c>
      <c r="B109" s="10"/>
      <c r="C109" s="10" t="s">
        <v>64</v>
      </c>
      <c r="D109" s="10"/>
      <c r="E109" s="33">
        <f t="shared" ref="E109:N109" si="20">SUM(E97:E107)</f>
        <v>54579710.013812341</v>
      </c>
      <c r="F109" s="33">
        <f t="shared" si="20"/>
        <v>26907391.827870362</v>
      </c>
      <c r="G109" s="33">
        <f t="shared" si="20"/>
        <v>7280090.3039593445</v>
      </c>
      <c r="H109" s="33">
        <f t="shared" si="20"/>
        <v>10151953.181030771</v>
      </c>
      <c r="I109" s="33">
        <f t="shared" si="20"/>
        <v>3854548.0267991647</v>
      </c>
      <c r="J109" s="33">
        <f>SUM(J97:J107)</f>
        <v>2588611.2241984606</v>
      </c>
      <c r="K109" s="33">
        <f t="shared" si="20"/>
        <v>3537420.3883224619</v>
      </c>
      <c r="L109" s="33">
        <f t="shared" si="20"/>
        <v>259695.0616317708</v>
      </c>
      <c r="M109" s="33">
        <f t="shared" si="20"/>
        <v>0</v>
      </c>
      <c r="N109" s="33">
        <f t="shared" si="20"/>
        <v>0</v>
      </c>
      <c r="O109" s="31">
        <f>ROUND(SUM(F109:N109)-E109,0)</f>
        <v>0</v>
      </c>
    </row>
    <row r="110" spans="1:15">
      <c r="A110" s="11">
        <f t="shared" si="16"/>
        <v>42</v>
      </c>
      <c r="B110" s="10"/>
      <c r="C110" s="10"/>
      <c r="D110" s="1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1"/>
    </row>
    <row r="111" spans="1:15">
      <c r="A111" s="11">
        <f t="shared" si="16"/>
        <v>43</v>
      </c>
      <c r="B111" s="10"/>
      <c r="C111" s="10" t="s">
        <v>65</v>
      </c>
      <c r="D111" s="1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1"/>
    </row>
    <row r="112" spans="1:15">
      <c r="A112" s="11">
        <f t="shared" si="16"/>
        <v>44</v>
      </c>
      <c r="B112" s="10"/>
      <c r="C112" s="10" t="s">
        <v>66</v>
      </c>
      <c r="D112" s="10"/>
      <c r="E112" s="30">
        <v>-17538393.711512521</v>
      </c>
      <c r="F112" s="30">
        <v>-8612834.1948823389</v>
      </c>
      <c r="G112" s="30">
        <v>-2333401.4203147776</v>
      </c>
      <c r="H112" s="30">
        <v>-3279286.7564545902</v>
      </c>
      <c r="I112" s="30">
        <v>-1245628.666625849</v>
      </c>
      <c r="J112" s="30">
        <v>-843108.44082304731</v>
      </c>
      <c r="K112" s="30">
        <v>-1142722.2392662652</v>
      </c>
      <c r="L112" s="30">
        <v>-81411.993145650427</v>
      </c>
      <c r="M112" s="30">
        <v>0</v>
      </c>
      <c r="N112" s="30">
        <v>0</v>
      </c>
      <c r="O112" s="31">
        <f t="shared" ref="O112:O118" si="21">ROUND(SUM(F112:N112)-E112,0)</f>
        <v>0</v>
      </c>
    </row>
    <row r="113" spans="1:15">
      <c r="A113" s="11">
        <f t="shared" si="16"/>
        <v>45</v>
      </c>
      <c r="B113" s="10"/>
      <c r="C113" s="10" t="s">
        <v>67</v>
      </c>
      <c r="D113" s="10"/>
      <c r="E113" s="30">
        <v>-842952.98956803896</v>
      </c>
      <c r="F113" s="30">
        <v>-478203.33709314314</v>
      </c>
      <c r="G113" s="30">
        <v>-124613.09429573044</v>
      </c>
      <c r="H113" s="30">
        <v>-127471.27500189401</v>
      </c>
      <c r="I113" s="30">
        <v>-45734.839874507743</v>
      </c>
      <c r="J113" s="30">
        <v>-18120.049226471103</v>
      </c>
      <c r="K113" s="30">
        <v>-38880.097987655099</v>
      </c>
      <c r="L113" s="30">
        <v>-9930.296088637293</v>
      </c>
      <c r="M113" s="30">
        <v>0</v>
      </c>
      <c r="N113" s="30">
        <v>0</v>
      </c>
      <c r="O113" s="31">
        <f t="shared" si="21"/>
        <v>0</v>
      </c>
    </row>
    <row r="114" spans="1:15">
      <c r="A114" s="11">
        <f t="shared" si="16"/>
        <v>46</v>
      </c>
      <c r="B114" s="10"/>
      <c r="C114" s="10" t="s">
        <v>68</v>
      </c>
      <c r="D114" s="10"/>
      <c r="E114" s="30">
        <v>-7113789.89850548</v>
      </c>
      <c r="F114" s="30">
        <v>-4242236.8027117644</v>
      </c>
      <c r="G114" s="30">
        <v>-1076432.0895129147</v>
      </c>
      <c r="H114" s="30">
        <v>-980945.67752486537</v>
      </c>
      <c r="I114" s="30">
        <v>-339074.31666808424</v>
      </c>
      <c r="J114" s="30">
        <v>-55477.396189429135</v>
      </c>
      <c r="K114" s="30">
        <v>-337045.52026795404</v>
      </c>
      <c r="L114" s="30">
        <v>-82578.095630466341</v>
      </c>
      <c r="M114" s="30">
        <v>0</v>
      </c>
      <c r="N114" s="30">
        <v>0</v>
      </c>
      <c r="O114" s="31">
        <f t="shared" si="21"/>
        <v>0</v>
      </c>
    </row>
    <row r="115" spans="1:15">
      <c r="A115" s="11">
        <f t="shared" si="16"/>
        <v>47</v>
      </c>
      <c r="B115" s="10"/>
      <c r="C115" s="10" t="s">
        <v>69</v>
      </c>
      <c r="D115" s="10"/>
      <c r="E115" s="30">
        <v>-18083.478098774951</v>
      </c>
      <c r="F115" s="30">
        <v>-10783.975430412826</v>
      </c>
      <c r="G115" s="30">
        <v>-2736.3331978491851</v>
      </c>
      <c r="H115" s="30">
        <v>-2493.5841421321929</v>
      </c>
      <c r="I115" s="30">
        <v>-861.92812539336114</v>
      </c>
      <c r="J115" s="30">
        <v>-140.99730454236874</v>
      </c>
      <c r="K115" s="30">
        <v>-856.77110311276988</v>
      </c>
      <c r="L115" s="30">
        <v>-209.88879533224258</v>
      </c>
      <c r="M115" s="30">
        <v>0</v>
      </c>
      <c r="N115" s="30">
        <v>0</v>
      </c>
      <c r="O115" s="31">
        <f t="shared" si="21"/>
        <v>0</v>
      </c>
    </row>
    <row r="116" spans="1:15">
      <c r="A116" s="11">
        <f t="shared" si="16"/>
        <v>48</v>
      </c>
      <c r="B116" s="10"/>
      <c r="C116" s="10" t="s">
        <v>70</v>
      </c>
      <c r="D116" s="10"/>
      <c r="E116" s="30">
        <v>-19049.999608087252</v>
      </c>
      <c r="F116" s="30">
        <v>-7016.3686898783044</v>
      </c>
      <c r="G116" s="30">
        <v>-10901.574426873531</v>
      </c>
      <c r="H116" s="30">
        <v>0</v>
      </c>
      <c r="I116" s="30">
        <v>0</v>
      </c>
      <c r="J116" s="30">
        <v>0</v>
      </c>
      <c r="K116" s="30">
        <v>-1132.0564913354174</v>
      </c>
      <c r="L116" s="30">
        <v>0</v>
      </c>
      <c r="M116" s="30">
        <v>0</v>
      </c>
      <c r="N116" s="30">
        <v>0</v>
      </c>
      <c r="O116" s="31">
        <f t="shared" si="21"/>
        <v>0</v>
      </c>
    </row>
    <row r="117" spans="1:15">
      <c r="A117" s="11">
        <f t="shared" si="16"/>
        <v>49</v>
      </c>
      <c r="B117" s="10"/>
      <c r="C117" s="10" t="s">
        <v>71</v>
      </c>
      <c r="D117" s="10"/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1">
        <f t="shared" si="21"/>
        <v>0</v>
      </c>
    </row>
    <row r="118" spans="1:15">
      <c r="A118" s="11">
        <f t="shared" si="16"/>
        <v>50</v>
      </c>
      <c r="B118" s="10"/>
      <c r="C118" s="10" t="s">
        <v>72</v>
      </c>
      <c r="D118" s="10"/>
      <c r="E118" s="30">
        <v>-23797.77372082026</v>
      </c>
      <c r="F118" s="30">
        <v>-14089.03767710994</v>
      </c>
      <c r="G118" s="30">
        <v>-3573.2975623670172</v>
      </c>
      <c r="H118" s="30">
        <v>-3343.7286352019173</v>
      </c>
      <c r="I118" s="30">
        <v>-1166.8388085092165</v>
      </c>
      <c r="J118" s="30">
        <v>-161.76388896065245</v>
      </c>
      <c r="K118" s="30">
        <v>-1143.7322376884483</v>
      </c>
      <c r="L118" s="30">
        <v>-319.37491098306521</v>
      </c>
      <c r="M118" s="30">
        <v>0</v>
      </c>
      <c r="N118" s="30">
        <v>0</v>
      </c>
      <c r="O118" s="31">
        <f t="shared" si="21"/>
        <v>0</v>
      </c>
    </row>
    <row r="119" spans="1:15">
      <c r="A119" s="11">
        <f t="shared" si="16"/>
        <v>51</v>
      </c>
      <c r="B119" s="10"/>
      <c r="C119" s="10"/>
      <c r="D119" s="1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1"/>
    </row>
    <row r="120" spans="1:15">
      <c r="A120" s="11">
        <f t="shared" si="16"/>
        <v>52</v>
      </c>
      <c r="B120" s="10"/>
      <c r="C120" s="10" t="s">
        <v>73</v>
      </c>
      <c r="D120" s="10"/>
      <c r="E120" s="33">
        <f t="shared" ref="E120:N120" si="22">SUM(E112:E118)</f>
        <v>-25556067.851013724</v>
      </c>
      <c r="F120" s="33">
        <f t="shared" si="22"/>
        <v>-13365163.716484645</v>
      </c>
      <c r="G120" s="33">
        <f t="shared" si="22"/>
        <v>-3551657.8093105126</v>
      </c>
      <c r="H120" s="33">
        <f t="shared" si="22"/>
        <v>-4393541.021758684</v>
      </c>
      <c r="I120" s="33">
        <f t="shared" si="22"/>
        <v>-1632466.5901023438</v>
      </c>
      <c r="J120" s="33">
        <f>SUM(J112:J118)</f>
        <v>-917008.64743245055</v>
      </c>
      <c r="K120" s="33">
        <f t="shared" si="22"/>
        <v>-1521780.417354011</v>
      </c>
      <c r="L120" s="33">
        <f t="shared" si="22"/>
        <v>-174449.64857106935</v>
      </c>
      <c r="M120" s="33">
        <f t="shared" si="22"/>
        <v>0</v>
      </c>
      <c r="N120" s="33">
        <f t="shared" si="22"/>
        <v>0</v>
      </c>
      <c r="O120" s="31">
        <f>ROUND(SUM(F120:N120)-E120,0)</f>
        <v>0</v>
      </c>
    </row>
    <row r="121" spans="1:15">
      <c r="A121" s="11">
        <f t="shared" si="16"/>
        <v>53</v>
      </c>
      <c r="B121" s="10"/>
      <c r="C121" s="10"/>
      <c r="D121" s="1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1"/>
    </row>
    <row r="122" spans="1:15" ht="13.5" thickBot="1">
      <c r="A122" s="11">
        <f t="shared" si="16"/>
        <v>54</v>
      </c>
      <c r="B122" s="10"/>
      <c r="C122" s="10" t="s">
        <v>74</v>
      </c>
      <c r="D122" s="10"/>
      <c r="E122" s="34">
        <f t="shared" ref="E122:N122" si="23">E109+E120</f>
        <v>29023642.162798617</v>
      </c>
      <c r="F122" s="34">
        <f t="shared" si="23"/>
        <v>13542228.111385716</v>
      </c>
      <c r="G122" s="34">
        <f t="shared" si="23"/>
        <v>3728432.4946488319</v>
      </c>
      <c r="H122" s="34">
        <f t="shared" si="23"/>
        <v>5758412.1592720868</v>
      </c>
      <c r="I122" s="34">
        <f t="shared" si="23"/>
        <v>2222081.4366968209</v>
      </c>
      <c r="J122" s="34">
        <f>J109+J120</f>
        <v>1671602.5767660099</v>
      </c>
      <c r="K122" s="34">
        <f t="shared" si="23"/>
        <v>2015639.9709684509</v>
      </c>
      <c r="L122" s="34">
        <f t="shared" si="23"/>
        <v>85245.413060701452</v>
      </c>
      <c r="M122" s="34">
        <f t="shared" si="23"/>
        <v>0</v>
      </c>
      <c r="N122" s="34">
        <f t="shared" si="23"/>
        <v>0</v>
      </c>
      <c r="O122" s="31">
        <f>ROUND(SUM(F122:N122)-E122,0)</f>
        <v>0</v>
      </c>
    </row>
    <row r="123" spans="1:15" ht="13.5" thickTop="1">
      <c r="A123" s="11">
        <f t="shared" si="16"/>
        <v>55</v>
      </c>
      <c r="B123" s="10"/>
      <c r="C123" s="10"/>
      <c r="D123" s="1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1"/>
    </row>
    <row r="124" spans="1:15">
      <c r="A124" s="11">
        <f t="shared" si="16"/>
        <v>56</v>
      </c>
      <c r="B124" s="10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</row>
    <row r="125" spans="1:15">
      <c r="A125" s="11">
        <f t="shared" si="16"/>
        <v>57</v>
      </c>
      <c r="B125" s="10"/>
      <c r="C125" s="10" t="s">
        <v>75</v>
      </c>
      <c r="D125" s="36">
        <v>4.9749670732040424E-2</v>
      </c>
      <c r="E125" s="37">
        <f t="shared" ref="E125:N125" si="24">$D$125*E122</f>
        <v>1443916.6410437969</v>
      </c>
      <c r="F125" s="37">
        <f t="shared" si="24"/>
        <v>673721.38951962104</v>
      </c>
      <c r="G125" s="37">
        <f t="shared" si="24"/>
        <v>185488.28895541947</v>
      </c>
      <c r="H125" s="37">
        <f t="shared" si="24"/>
        <v>286479.10886316426</v>
      </c>
      <c r="I125" s="37">
        <f t="shared" si="24"/>
        <v>110547.81981544617</v>
      </c>
      <c r="J125" s="37">
        <f>$D$125*J122</f>
        <v>83161.677788939312</v>
      </c>
      <c r="K125" s="37">
        <f t="shared" si="24"/>
        <v>100277.42487001995</v>
      </c>
      <c r="L125" s="37">
        <f t="shared" si="24"/>
        <v>4240.9312311866752</v>
      </c>
      <c r="M125" s="37">
        <f t="shared" si="24"/>
        <v>0</v>
      </c>
      <c r="N125" s="37">
        <f t="shared" si="24"/>
        <v>0</v>
      </c>
      <c r="O125" s="31">
        <f>ROUND(SUM(F125:N125)-E125,0)</f>
        <v>0</v>
      </c>
    </row>
    <row r="126" spans="1:15">
      <c r="A126" s="11">
        <f t="shared" si="16"/>
        <v>58</v>
      </c>
      <c r="B126" s="10"/>
      <c r="C126" s="10" t="s">
        <v>51</v>
      </c>
      <c r="D126" s="36"/>
      <c r="E126" s="38">
        <f t="shared" ref="E126:N126" si="25">E93</f>
        <v>4731780.8098052535</v>
      </c>
      <c r="F126" s="38">
        <f t="shared" si="25"/>
        <v>2441718.3247595937</v>
      </c>
      <c r="G126" s="38">
        <f t="shared" si="25"/>
        <v>650338.594251159</v>
      </c>
      <c r="H126" s="38">
        <f t="shared" si="25"/>
        <v>821042.1838506934</v>
      </c>
      <c r="I126" s="38">
        <f t="shared" si="25"/>
        <v>306547.31607280619</v>
      </c>
      <c r="J126" s="38">
        <f>J93</f>
        <v>195164.25817650475</v>
      </c>
      <c r="K126" s="38">
        <f t="shared" si="25"/>
        <v>282962.36557078734</v>
      </c>
      <c r="L126" s="38">
        <f t="shared" si="25"/>
        <v>34007.767123709702</v>
      </c>
      <c r="M126" s="38">
        <f t="shared" si="25"/>
        <v>0</v>
      </c>
      <c r="N126" s="38">
        <f t="shared" si="25"/>
        <v>0</v>
      </c>
      <c r="O126" s="31">
        <f>ROUND(SUM(F126:N126)-E126,0)</f>
        <v>0</v>
      </c>
    </row>
    <row r="127" spans="1:15">
      <c r="A127" s="11">
        <f t="shared" si="16"/>
        <v>59</v>
      </c>
      <c r="B127" s="10"/>
      <c r="C127" s="10" t="s">
        <v>76</v>
      </c>
      <c r="D127" s="36"/>
      <c r="E127" s="40">
        <v>-223353.74253683395</v>
      </c>
      <c r="F127" s="40">
        <v>-70391.514371574696</v>
      </c>
      <c r="G127" s="40">
        <v>-40442.959078487256</v>
      </c>
      <c r="H127" s="40">
        <v>-51826.517391061454</v>
      </c>
      <c r="I127" s="40">
        <v>-14147.326167940853</v>
      </c>
      <c r="J127" s="40">
        <v>-8745.4223465266932</v>
      </c>
      <c r="K127" s="40">
        <v>-36879.986074906781</v>
      </c>
      <c r="L127" s="40">
        <v>-920.01710633620587</v>
      </c>
      <c r="M127" s="40">
        <v>0</v>
      </c>
      <c r="N127" s="40">
        <v>0</v>
      </c>
      <c r="O127" s="31">
        <f>ROUND(SUM(F127:N127)-E127,0)</f>
        <v>0</v>
      </c>
    </row>
    <row r="128" spans="1:15">
      <c r="A128" s="11">
        <f t="shared" si="16"/>
        <v>60</v>
      </c>
      <c r="D128" s="42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</row>
    <row r="129" spans="1:15">
      <c r="A129" s="11">
        <f t="shared" si="16"/>
        <v>61</v>
      </c>
      <c r="B129" s="10"/>
      <c r="C129" s="10" t="s">
        <v>77</v>
      </c>
      <c r="D129" s="36"/>
      <c r="E129" s="38">
        <f t="shared" ref="E129:N129" si="26">E125+E126+E127</f>
        <v>5952343.7083122171</v>
      </c>
      <c r="F129" s="38">
        <f t="shared" si="26"/>
        <v>3045048.19990764</v>
      </c>
      <c r="G129" s="38">
        <f t="shared" si="26"/>
        <v>795383.9241280912</v>
      </c>
      <c r="H129" s="38">
        <f t="shared" si="26"/>
        <v>1055694.7753227963</v>
      </c>
      <c r="I129" s="38">
        <f t="shared" si="26"/>
        <v>402947.80972031149</v>
      </c>
      <c r="J129" s="38">
        <f>J125+J126+J127</f>
        <v>269580.51361891738</v>
      </c>
      <c r="K129" s="38">
        <f t="shared" si="26"/>
        <v>346359.80436590052</v>
      </c>
      <c r="L129" s="38">
        <f t="shared" si="26"/>
        <v>37328.681248560169</v>
      </c>
      <c r="M129" s="38">
        <f t="shared" si="26"/>
        <v>0</v>
      </c>
      <c r="N129" s="38">
        <f t="shared" si="26"/>
        <v>0</v>
      </c>
      <c r="O129" s="31">
        <f>ROUND(SUM(F129:N129)-E129,0)</f>
        <v>0</v>
      </c>
    </row>
    <row r="130" spans="1:15">
      <c r="A130" s="11">
        <f t="shared" si="16"/>
        <v>62</v>
      </c>
      <c r="D130" s="42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</row>
    <row r="131" spans="1:15">
      <c r="A131" s="11">
        <f t="shared" si="16"/>
        <v>63</v>
      </c>
      <c r="D131" s="42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</row>
    <row r="132" spans="1:15">
      <c r="A132" s="11">
        <f t="shared" si="16"/>
        <v>64</v>
      </c>
      <c r="C132" s="10" t="s">
        <v>78</v>
      </c>
      <c r="D132" s="36">
        <v>7.7499997553865968E-2</v>
      </c>
      <c r="E132" s="37">
        <f t="shared" ref="E132:N132" si="27">$D132*E122</f>
        <v>2249332.196621174</v>
      </c>
      <c r="F132" s="37">
        <f t="shared" si="27"/>
        <v>1049522.6455062879</v>
      </c>
      <c r="G132" s="37">
        <f t="shared" si="27"/>
        <v>288953.50921503885</v>
      </c>
      <c r="H132" s="37">
        <f t="shared" si="27"/>
        <v>446276.92825773876</v>
      </c>
      <c r="I132" s="37">
        <f t="shared" si="27"/>
        <v>172211.3059084946</v>
      </c>
      <c r="J132" s="37">
        <f>$D132*J122</f>
        <v>129549.19561040182</v>
      </c>
      <c r="K132" s="37">
        <f t="shared" si="27"/>
        <v>156212.09281952941</v>
      </c>
      <c r="L132" s="37">
        <f t="shared" si="27"/>
        <v>6606.5193036826568</v>
      </c>
      <c r="M132" s="37">
        <f t="shared" si="27"/>
        <v>0</v>
      </c>
      <c r="N132" s="37">
        <f t="shared" si="27"/>
        <v>0</v>
      </c>
      <c r="O132" s="31">
        <f>ROUND(SUM(F132:N132)-E132,0)</f>
        <v>0</v>
      </c>
    </row>
    <row r="133" spans="1:15">
      <c r="A133" s="11">
        <f t="shared" si="16"/>
        <v>65</v>
      </c>
      <c r="C133" s="10" t="s">
        <v>79</v>
      </c>
      <c r="D133" s="36"/>
      <c r="E133" s="38">
        <v>5226680.9719827641</v>
      </c>
      <c r="F133" s="38">
        <v>2672635.2734656408</v>
      </c>
      <c r="G133" s="38">
        <v>713914.41412654018</v>
      </c>
      <c r="H133" s="38">
        <v>919232.4487224645</v>
      </c>
      <c r="I133" s="38">
        <v>344437.40778577718</v>
      </c>
      <c r="J133" s="38">
        <v>223667.79269837853</v>
      </c>
      <c r="K133" s="38" t="e">
        <f t="shared" ref="K133:N133" si="28">K126+((K132-K125)*(1/Net_to_Gross_Factor))-(K132-K125)</f>
        <v>#NAME?</v>
      </c>
      <c r="L133" s="38" t="e">
        <f t="shared" si="28"/>
        <v>#NAME?</v>
      </c>
      <c r="M133" s="38" t="e">
        <f t="shared" si="28"/>
        <v>#NAME?</v>
      </c>
      <c r="N133" s="38" t="e">
        <f t="shared" si="28"/>
        <v>#NAME?</v>
      </c>
      <c r="O133" s="31" t="e">
        <f>ROUND(SUM(F133:N133)-E133,0)</f>
        <v>#NAME?</v>
      </c>
    </row>
    <row r="134" spans="1:15">
      <c r="A134" s="11">
        <f t="shared" si="16"/>
        <v>66</v>
      </c>
      <c r="C134" s="10" t="s">
        <v>76</v>
      </c>
      <c r="D134" s="43"/>
      <c r="E134" s="39">
        <f t="shared" ref="E134:N134" si="29">E127</f>
        <v>-223353.74253683395</v>
      </c>
      <c r="F134" s="39">
        <f t="shared" si="29"/>
        <v>-70391.514371574696</v>
      </c>
      <c r="G134" s="39">
        <f t="shared" si="29"/>
        <v>-40442.959078487256</v>
      </c>
      <c r="H134" s="39">
        <f t="shared" si="29"/>
        <v>-51826.517391061454</v>
      </c>
      <c r="I134" s="39">
        <f t="shared" si="29"/>
        <v>-14147.326167940853</v>
      </c>
      <c r="J134" s="39">
        <f>J127</f>
        <v>-8745.4223465266932</v>
      </c>
      <c r="K134" s="39">
        <f t="shared" si="29"/>
        <v>-36879.986074906781</v>
      </c>
      <c r="L134" s="39">
        <f t="shared" si="29"/>
        <v>-920.01710633620587</v>
      </c>
      <c r="M134" s="39">
        <f t="shared" si="29"/>
        <v>0</v>
      </c>
      <c r="N134" s="39">
        <f t="shared" si="29"/>
        <v>0</v>
      </c>
      <c r="O134" s="31">
        <f>ROUND(SUM(F134:N134)-E134,0)</f>
        <v>0</v>
      </c>
    </row>
    <row r="135" spans="1:15">
      <c r="A135" s="11">
        <f t="shared" si="16"/>
        <v>67</v>
      </c>
      <c r="D135" s="44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</row>
    <row r="136" spans="1:15">
      <c r="A136" s="11">
        <f t="shared" si="16"/>
        <v>68</v>
      </c>
      <c r="C136" s="10" t="s">
        <v>80</v>
      </c>
      <c r="D136" s="10"/>
      <c r="E136" s="38">
        <f t="shared" ref="E136:N136" si="30">SUM(E132:E134)</f>
        <v>7252659.4260671046</v>
      </c>
      <c r="F136" s="38">
        <f t="shared" si="30"/>
        <v>3651766.4046003539</v>
      </c>
      <c r="G136" s="38">
        <f t="shared" si="30"/>
        <v>962424.9642630918</v>
      </c>
      <c r="H136" s="38">
        <f t="shared" si="30"/>
        <v>1313682.8595891418</v>
      </c>
      <c r="I136" s="38">
        <f t="shared" si="30"/>
        <v>502501.38752633089</v>
      </c>
      <c r="J136" s="38">
        <f>SUM(J132:J134)</f>
        <v>344471.56596225366</v>
      </c>
      <c r="K136" s="38" t="e">
        <f t="shared" si="30"/>
        <v>#NAME?</v>
      </c>
      <c r="L136" s="38" t="e">
        <f t="shared" si="30"/>
        <v>#NAME?</v>
      </c>
      <c r="M136" s="38" t="e">
        <f t="shared" si="30"/>
        <v>#NAME?</v>
      </c>
      <c r="N136" s="38" t="e">
        <f t="shared" si="30"/>
        <v>#NAME?</v>
      </c>
      <c r="O136" s="31" t="e">
        <f>ROUND(SUM(F136:N136)-E136,0)</f>
        <v>#NAME?</v>
      </c>
    </row>
    <row r="137" spans="1:15">
      <c r="C137" s="10"/>
    </row>
    <row r="138" spans="1:15">
      <c r="A138" s="11"/>
      <c r="B138" s="12"/>
      <c r="C138" s="12" t="s">
        <v>1126</v>
      </c>
      <c r="D138" s="13"/>
      <c r="E138" s="14"/>
      <c r="F138" s="12"/>
      <c r="G138" s="13"/>
      <c r="H138" s="13"/>
      <c r="I138" s="13"/>
      <c r="J138" s="12"/>
      <c r="K138" s="12"/>
      <c r="L138" s="12"/>
      <c r="M138" s="12"/>
      <c r="N138" s="12"/>
    </row>
    <row r="139" spans="1:15">
      <c r="A139" s="11"/>
      <c r="B139" s="12"/>
      <c r="C139" s="13" t="s">
        <v>83</v>
      </c>
      <c r="D139" s="13"/>
      <c r="E139" s="14"/>
      <c r="F139" s="12"/>
      <c r="G139" s="13"/>
      <c r="H139" s="12"/>
      <c r="I139" s="12"/>
      <c r="J139" s="12"/>
      <c r="K139" s="12"/>
      <c r="L139" s="12"/>
      <c r="M139" s="12"/>
      <c r="N139" s="12"/>
    </row>
    <row r="140" spans="1:15">
      <c r="A140" s="11"/>
      <c r="B140" s="12"/>
      <c r="C140" s="12" t="s">
        <v>1110</v>
      </c>
      <c r="D140" s="13"/>
      <c r="E140" s="14"/>
      <c r="F140" s="12"/>
      <c r="G140" s="13"/>
      <c r="H140" s="12"/>
      <c r="I140" s="12"/>
      <c r="J140" s="12"/>
      <c r="K140" s="12"/>
      <c r="L140" s="12"/>
      <c r="M140" s="12"/>
      <c r="N140" s="12"/>
    </row>
    <row r="141" spans="1:15">
      <c r="A141" s="11"/>
      <c r="B141" s="12"/>
      <c r="C141" s="15" t="s">
        <v>1121</v>
      </c>
      <c r="D141" s="13"/>
      <c r="E141" s="14"/>
      <c r="F141" s="12"/>
      <c r="G141" s="13"/>
      <c r="H141" s="12"/>
      <c r="I141" s="12"/>
      <c r="J141" s="12"/>
      <c r="K141" s="12"/>
      <c r="L141" s="12"/>
      <c r="M141" s="12"/>
      <c r="N141" s="12"/>
    </row>
    <row r="142" spans="1:15">
      <c r="A142" s="11"/>
      <c r="B142" s="16"/>
      <c r="C142" s="12" t="s">
        <v>1127</v>
      </c>
      <c r="D142" s="13"/>
      <c r="E142" s="14"/>
      <c r="F142" s="12"/>
      <c r="G142" s="13"/>
      <c r="H142" s="12"/>
      <c r="I142" s="12"/>
      <c r="J142" s="12"/>
      <c r="K142" s="12"/>
      <c r="L142" s="12"/>
      <c r="M142" s="12"/>
      <c r="N142" s="12"/>
    </row>
    <row r="143" spans="1:15">
      <c r="A143" s="11"/>
      <c r="E143" s="17"/>
      <c r="F143" s="18"/>
      <c r="G143" s="18"/>
      <c r="H143" s="18"/>
      <c r="I143" s="18"/>
      <c r="J143" s="18"/>
      <c r="K143" s="18"/>
      <c r="L143" s="18"/>
      <c r="M143" s="18"/>
      <c r="N143" s="18"/>
    </row>
    <row r="144" spans="1:15">
      <c r="A144" s="11"/>
      <c r="E144" s="17"/>
      <c r="F144" s="18"/>
      <c r="G144" s="18"/>
      <c r="H144" s="18"/>
      <c r="I144" s="18"/>
      <c r="J144" s="18"/>
      <c r="K144" s="18"/>
      <c r="L144" s="18"/>
      <c r="M144" s="18"/>
      <c r="N144" s="18"/>
    </row>
    <row r="145" spans="1:15">
      <c r="A145" s="11"/>
      <c r="B145" s="10"/>
      <c r="C145" s="19" t="s">
        <v>25</v>
      </c>
      <c r="D145" s="19" t="s">
        <v>26</v>
      </c>
      <c r="E145" s="19" t="s">
        <v>27</v>
      </c>
      <c r="F145" s="20" t="s">
        <v>30</v>
      </c>
      <c r="G145" s="19" t="s">
        <v>31</v>
      </c>
      <c r="H145" s="20" t="s">
        <v>32</v>
      </c>
      <c r="I145" s="19" t="s">
        <v>33</v>
      </c>
      <c r="J145" s="20" t="s">
        <v>34</v>
      </c>
      <c r="K145" s="20" t="s">
        <v>35</v>
      </c>
      <c r="L145" s="19" t="s">
        <v>36</v>
      </c>
      <c r="M145" s="20" t="s">
        <v>38</v>
      </c>
      <c r="N145" s="19" t="s">
        <v>82</v>
      </c>
      <c r="O145" s="303"/>
    </row>
    <row r="146" spans="1:15">
      <c r="A146" s="11"/>
      <c r="B146" s="10"/>
      <c r="C146" s="10"/>
      <c r="D146" s="10"/>
      <c r="E146" s="19" t="s">
        <v>1128</v>
      </c>
      <c r="F146" s="22"/>
      <c r="G146" s="303" t="s">
        <v>1129</v>
      </c>
      <c r="H146" s="303" t="s">
        <v>1130</v>
      </c>
      <c r="I146" s="303" t="s">
        <v>1130</v>
      </c>
      <c r="J146" s="303" t="s">
        <v>1130</v>
      </c>
      <c r="K146" s="19" t="s">
        <v>1131</v>
      </c>
      <c r="L146" s="303" t="s">
        <v>1132</v>
      </c>
      <c r="M146" s="303"/>
      <c r="N146" s="303"/>
      <c r="O146" s="45" t="s">
        <v>39</v>
      </c>
    </row>
    <row r="147" spans="1:15">
      <c r="A147" s="11"/>
      <c r="B147" s="10"/>
      <c r="C147" s="10"/>
      <c r="D147" s="19"/>
      <c r="E147" s="19" t="s">
        <v>1133</v>
      </c>
      <c r="F147" s="303" t="s">
        <v>115</v>
      </c>
      <c r="G147" s="303" t="s">
        <v>111</v>
      </c>
      <c r="H147" s="303" t="s">
        <v>1134</v>
      </c>
      <c r="I147" s="303" t="s">
        <v>1135</v>
      </c>
      <c r="J147" s="303" t="s">
        <v>122</v>
      </c>
      <c r="K147" s="303" t="s">
        <v>1136</v>
      </c>
      <c r="L147" s="303" t="s">
        <v>1137</v>
      </c>
      <c r="M147" s="303"/>
      <c r="N147" s="303"/>
      <c r="O147" s="46"/>
    </row>
    <row r="148" spans="1:15">
      <c r="A148" s="11"/>
      <c r="B148" s="25"/>
      <c r="C148" s="26" t="s">
        <v>40</v>
      </c>
      <c r="D148" s="26"/>
      <c r="E148" s="26" t="s">
        <v>1139</v>
      </c>
      <c r="F148" s="27" t="s">
        <v>1140</v>
      </c>
      <c r="G148" s="27" t="s">
        <v>1141</v>
      </c>
      <c r="H148" s="27" t="s">
        <v>1142</v>
      </c>
      <c r="I148" s="27" t="s">
        <v>1143</v>
      </c>
      <c r="J148" s="27" t="s">
        <v>1143</v>
      </c>
      <c r="K148" s="27" t="s">
        <v>1144</v>
      </c>
      <c r="L148" s="27" t="s">
        <v>1145</v>
      </c>
      <c r="M148" s="27"/>
      <c r="N148" s="27"/>
      <c r="O148" s="47" t="e">
        <f>ROUND(SUM(O151:O204),0)</f>
        <v>#NAME?</v>
      </c>
    </row>
    <row r="149" spans="1:15">
      <c r="A149" s="11">
        <v>13</v>
      </c>
      <c r="B149" s="10"/>
      <c r="C149" s="10"/>
      <c r="D149" s="10"/>
      <c r="E149" s="29"/>
      <c r="F149" s="22"/>
      <c r="G149" s="22"/>
      <c r="H149" s="22"/>
      <c r="I149" s="22"/>
      <c r="J149" s="22"/>
      <c r="K149" s="22"/>
      <c r="L149" s="22"/>
      <c r="M149" s="22"/>
      <c r="N149" s="22"/>
    </row>
    <row r="150" spans="1:15">
      <c r="A150" s="11">
        <f t="shared" ref="A150:A204" si="31">A149+1</f>
        <v>14</v>
      </c>
      <c r="B150" s="10"/>
      <c r="C150" s="10" t="s">
        <v>41</v>
      </c>
      <c r="D150" s="10"/>
      <c r="E150" s="29"/>
      <c r="F150" s="22"/>
      <c r="G150" s="22"/>
      <c r="H150" s="22"/>
      <c r="I150" s="22"/>
      <c r="J150" s="22"/>
      <c r="K150" s="22"/>
      <c r="L150" s="22"/>
      <c r="M150" s="22"/>
      <c r="N150" s="22"/>
    </row>
    <row r="151" spans="1:15">
      <c r="A151" s="11">
        <f t="shared" si="31"/>
        <v>15</v>
      </c>
      <c r="B151" s="10"/>
      <c r="C151" s="10" t="s">
        <v>42</v>
      </c>
      <c r="D151" s="10"/>
      <c r="E151" s="30">
        <v>9215975.94956965</v>
      </c>
      <c r="F151" s="30">
        <v>5236284.6263328353</v>
      </c>
      <c r="G151" s="30">
        <v>1378734.5693044653</v>
      </c>
      <c r="H151" s="30">
        <v>1306195.5203179461</v>
      </c>
      <c r="I151" s="30">
        <v>484491.99457044469</v>
      </c>
      <c r="J151" s="30">
        <v>127344.43632947355</v>
      </c>
      <c r="K151" s="30">
        <v>428889.72294202505</v>
      </c>
      <c r="L151" s="30">
        <v>254035.07977246019</v>
      </c>
      <c r="M151" s="30">
        <v>0</v>
      </c>
      <c r="N151" s="30">
        <v>0</v>
      </c>
      <c r="O151" s="31">
        <f t="shared" ref="O151:O159" si="32">ROUND(SUM(F151:N151)-E151,0)</f>
        <v>0</v>
      </c>
    </row>
    <row r="152" spans="1:15">
      <c r="A152" s="11">
        <f t="shared" si="31"/>
        <v>16</v>
      </c>
      <c r="B152" s="10"/>
      <c r="C152" s="10" t="s">
        <v>43</v>
      </c>
      <c r="D152" s="10"/>
      <c r="E152" s="30">
        <v>6481972.418214499</v>
      </c>
      <c r="F152" s="30">
        <v>3724643.9215105586</v>
      </c>
      <c r="G152" s="30">
        <v>955402.6655309872</v>
      </c>
      <c r="H152" s="30">
        <v>941184.29626209708</v>
      </c>
      <c r="I152" s="30">
        <v>357213.7321066655</v>
      </c>
      <c r="J152" s="30">
        <v>6079.5375925103717</v>
      </c>
      <c r="K152" s="30">
        <v>327910.5996289422</v>
      </c>
      <c r="L152" s="30">
        <v>169537.66558273754</v>
      </c>
      <c r="M152" s="30">
        <v>0</v>
      </c>
      <c r="N152" s="30">
        <v>0</v>
      </c>
      <c r="O152" s="31">
        <f t="shared" si="32"/>
        <v>0</v>
      </c>
    </row>
    <row r="153" spans="1:15">
      <c r="A153" s="11">
        <f t="shared" si="31"/>
        <v>17</v>
      </c>
      <c r="B153" s="10"/>
      <c r="C153" s="10" t="s">
        <v>44</v>
      </c>
      <c r="D153" s="10"/>
      <c r="E153" s="30">
        <v>212916.02737197583</v>
      </c>
      <c r="F153" s="30">
        <v>117573.58046908473</v>
      </c>
      <c r="G153" s="30">
        <v>31201.503298744305</v>
      </c>
      <c r="H153" s="30">
        <v>33621.61206522779</v>
      </c>
      <c r="I153" s="30">
        <v>12232.00200043949</v>
      </c>
      <c r="J153" s="30">
        <v>6383.9846949861494</v>
      </c>
      <c r="K153" s="30">
        <v>9603.0193380917117</v>
      </c>
      <c r="L153" s="30">
        <v>2300.3255054016036</v>
      </c>
      <c r="M153" s="30">
        <v>0</v>
      </c>
      <c r="N153" s="30">
        <v>0</v>
      </c>
      <c r="O153" s="31">
        <f t="shared" si="32"/>
        <v>0</v>
      </c>
    </row>
    <row r="154" spans="1:15">
      <c r="A154" s="11">
        <f t="shared" si="31"/>
        <v>18</v>
      </c>
      <c r="B154" s="10"/>
      <c r="C154" s="10" t="s">
        <v>45</v>
      </c>
      <c r="D154" s="10"/>
      <c r="E154" s="30">
        <v>2621114.14601635</v>
      </c>
      <c r="F154" s="30">
        <v>1562365.6057549738</v>
      </c>
      <c r="G154" s="30">
        <v>395560.36343391228</v>
      </c>
      <c r="H154" s="30">
        <v>361973.80385763186</v>
      </c>
      <c r="I154" s="30">
        <v>125209.46900790909</v>
      </c>
      <c r="J154" s="30">
        <v>20941.81557019753</v>
      </c>
      <c r="K154" s="30">
        <v>124265.35395879959</v>
      </c>
      <c r="L154" s="30">
        <v>30797.734432925332</v>
      </c>
      <c r="M154" s="30">
        <v>0</v>
      </c>
      <c r="N154" s="30">
        <v>0</v>
      </c>
      <c r="O154" s="31">
        <f t="shared" si="32"/>
        <v>0</v>
      </c>
    </row>
    <row r="155" spans="1:15">
      <c r="A155" s="11">
        <f t="shared" si="31"/>
        <v>19</v>
      </c>
      <c r="B155" s="10"/>
      <c r="C155" s="10" t="s">
        <v>46</v>
      </c>
      <c r="D155" s="10"/>
      <c r="E155" s="30">
        <v>412877.01382073067</v>
      </c>
      <c r="F155" s="30">
        <v>246103.30182709516</v>
      </c>
      <c r="G155" s="30">
        <v>62308.534669751818</v>
      </c>
      <c r="H155" s="30">
        <v>57017.991164257248</v>
      </c>
      <c r="I155" s="30">
        <v>19722.953212333075</v>
      </c>
      <c r="J155" s="30">
        <v>3298.7477061037939</v>
      </c>
      <c r="K155" s="30">
        <v>19574.236529096681</v>
      </c>
      <c r="L155" s="30">
        <v>4851.2487120928254</v>
      </c>
      <c r="M155" s="30">
        <v>0</v>
      </c>
      <c r="N155" s="30">
        <v>0</v>
      </c>
      <c r="O155" s="31">
        <f t="shared" si="32"/>
        <v>0</v>
      </c>
    </row>
    <row r="156" spans="1:15">
      <c r="A156" s="11">
        <f t="shared" si="31"/>
        <v>20</v>
      </c>
      <c r="B156" s="10"/>
      <c r="C156" s="10" t="s">
        <v>47</v>
      </c>
      <c r="D156" s="10"/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1">
        <f t="shared" si="32"/>
        <v>0</v>
      </c>
    </row>
    <row r="157" spans="1:15">
      <c r="A157" s="11">
        <f t="shared" si="31"/>
        <v>21</v>
      </c>
      <c r="B157" s="10"/>
      <c r="C157" s="10" t="s">
        <v>48</v>
      </c>
      <c r="D157" s="10"/>
      <c r="E157" s="30">
        <v>882417.76864173682</v>
      </c>
      <c r="F157" s="30">
        <v>525982.11860716878</v>
      </c>
      <c r="G157" s="30">
        <v>133168.3680372957</v>
      </c>
      <c r="H157" s="30">
        <v>121861.20043351239</v>
      </c>
      <c r="I157" s="30">
        <v>42152.708390322281</v>
      </c>
      <c r="J157" s="30">
        <v>7050.2195392162103</v>
      </c>
      <c r="K157" s="30">
        <v>41834.864966279711</v>
      </c>
      <c r="L157" s="30">
        <v>10368.288667941604</v>
      </c>
      <c r="M157" s="30">
        <v>0</v>
      </c>
      <c r="N157" s="30">
        <v>0</v>
      </c>
      <c r="O157" s="31">
        <f t="shared" si="32"/>
        <v>0</v>
      </c>
    </row>
    <row r="158" spans="1:15">
      <c r="A158" s="11">
        <f t="shared" si="31"/>
        <v>22</v>
      </c>
      <c r="B158" s="10"/>
      <c r="C158" s="10" t="s">
        <v>49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1">
        <f t="shared" si="32"/>
        <v>0</v>
      </c>
    </row>
    <row r="159" spans="1:15">
      <c r="A159" s="11">
        <f t="shared" si="31"/>
        <v>23</v>
      </c>
      <c r="B159" s="10"/>
      <c r="C159" s="10" t="s">
        <v>50</v>
      </c>
      <c r="E159" s="30">
        <v>1768.2584396467771</v>
      </c>
      <c r="F159" s="30">
        <v>750.22788849711549</v>
      </c>
      <c r="G159" s="30">
        <v>238.62795941538806</v>
      </c>
      <c r="H159" s="30">
        <v>378.0854004773455</v>
      </c>
      <c r="I159" s="30">
        <v>149.40465265956331</v>
      </c>
      <c r="J159" s="30">
        <v>184.72025398723355</v>
      </c>
      <c r="K159" s="30">
        <v>62.950151000953824</v>
      </c>
      <c r="L159" s="30">
        <v>4.2421336091772917</v>
      </c>
      <c r="M159" s="30">
        <v>0</v>
      </c>
      <c r="N159" s="30">
        <v>0</v>
      </c>
      <c r="O159" s="31">
        <f t="shared" si="32"/>
        <v>0</v>
      </c>
    </row>
    <row r="160" spans="1:15">
      <c r="A160" s="11">
        <f t="shared" si="31"/>
        <v>24</v>
      </c>
      <c r="B160" s="10"/>
      <c r="D160" s="1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1"/>
    </row>
    <row r="161" spans="1:15">
      <c r="A161" s="11">
        <f t="shared" si="31"/>
        <v>25</v>
      </c>
      <c r="B161" s="10"/>
      <c r="C161" s="10" t="s">
        <v>51</v>
      </c>
      <c r="D161" s="10"/>
      <c r="E161" s="33">
        <f t="shared" ref="E161:N161" si="33">SUM(E151:E159)</f>
        <v>19829041.582074586</v>
      </c>
      <c r="F161" s="33">
        <f t="shared" si="33"/>
        <v>11413703.382390212</v>
      </c>
      <c r="G161" s="33">
        <f t="shared" si="33"/>
        <v>2956614.6322345715</v>
      </c>
      <c r="H161" s="33">
        <f t="shared" si="33"/>
        <v>2822232.5095011499</v>
      </c>
      <c r="I161" s="33">
        <f t="shared" si="33"/>
        <v>1041172.2639407736</v>
      </c>
      <c r="J161" s="33">
        <f>SUM(J151:J159)</f>
        <v>171283.46168647485</v>
      </c>
      <c r="K161" s="33">
        <f t="shared" si="33"/>
        <v>952140.74751423602</v>
      </c>
      <c r="L161" s="33">
        <f t="shared" si="33"/>
        <v>471894.58480716823</v>
      </c>
      <c r="M161" s="33">
        <f t="shared" si="33"/>
        <v>0</v>
      </c>
      <c r="N161" s="33">
        <f t="shared" si="33"/>
        <v>0</v>
      </c>
      <c r="O161" s="31">
        <f>ROUND(SUM(F161:N161)-E161,0)</f>
        <v>0</v>
      </c>
    </row>
    <row r="162" spans="1:15">
      <c r="A162" s="11">
        <f t="shared" si="31"/>
        <v>26</v>
      </c>
      <c r="B162" s="10"/>
      <c r="C162" s="10"/>
      <c r="D162" s="1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1"/>
    </row>
    <row r="163" spans="1:15">
      <c r="A163" s="11">
        <f t="shared" si="31"/>
        <v>27</v>
      </c>
      <c r="B163" s="10"/>
      <c r="C163" s="10"/>
      <c r="D163" s="1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1"/>
    </row>
    <row r="164" spans="1:15">
      <c r="A164" s="11">
        <f t="shared" si="31"/>
        <v>28</v>
      </c>
      <c r="B164" s="10"/>
      <c r="C164" s="10" t="s">
        <v>52</v>
      </c>
      <c r="D164" s="1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1"/>
    </row>
    <row r="165" spans="1:15">
      <c r="A165" s="11">
        <f t="shared" si="31"/>
        <v>29</v>
      </c>
      <c r="B165" s="10"/>
      <c r="C165" s="10" t="s">
        <v>53</v>
      </c>
      <c r="D165" s="10"/>
      <c r="E165" s="30">
        <v>222287090.33499512</v>
      </c>
      <c r="F165" s="30">
        <v>127292910.22064172</v>
      </c>
      <c r="G165" s="30">
        <v>32714217.429774903</v>
      </c>
      <c r="H165" s="30">
        <v>32744188.628051631</v>
      </c>
      <c r="I165" s="30">
        <v>12411915.724183446</v>
      </c>
      <c r="J165" s="30">
        <v>292121.94985629356</v>
      </c>
      <c r="K165" s="30">
        <v>11404884.777755236</v>
      </c>
      <c r="L165" s="30">
        <v>5426851.6047318829</v>
      </c>
      <c r="M165" s="30">
        <v>0</v>
      </c>
      <c r="N165" s="30">
        <v>0</v>
      </c>
      <c r="O165" s="31">
        <f t="shared" ref="O165:O175" si="34">ROUND(SUM(F165:N165)-E165,0)</f>
        <v>0</v>
      </c>
    </row>
    <row r="166" spans="1:15">
      <c r="A166" s="11">
        <f t="shared" si="31"/>
        <v>30</v>
      </c>
      <c r="B166" s="10"/>
      <c r="C166" s="10" t="s">
        <v>54</v>
      </c>
      <c r="D166" s="10"/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1">
        <f t="shared" si="34"/>
        <v>0</v>
      </c>
    </row>
    <row r="167" spans="1:15">
      <c r="A167" s="11">
        <f t="shared" si="31"/>
        <v>31</v>
      </c>
      <c r="B167" s="10"/>
      <c r="C167" s="10" t="s">
        <v>55</v>
      </c>
      <c r="D167" s="10"/>
      <c r="E167" s="30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1">
        <f t="shared" si="34"/>
        <v>0</v>
      </c>
    </row>
    <row r="168" spans="1:15">
      <c r="A168" s="11">
        <f t="shared" si="31"/>
        <v>32</v>
      </c>
      <c r="B168" s="10"/>
      <c r="C168" s="10" t="s">
        <v>56</v>
      </c>
      <c r="D168" s="10"/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1">
        <f t="shared" si="34"/>
        <v>0</v>
      </c>
    </row>
    <row r="169" spans="1:15">
      <c r="A169" s="11">
        <f t="shared" si="31"/>
        <v>33</v>
      </c>
      <c r="B169" s="10"/>
      <c r="C169" s="10" t="s">
        <v>57</v>
      </c>
      <c r="D169" s="10"/>
      <c r="E169" s="30">
        <v>-3.0830651026605626E-9</v>
      </c>
      <c r="F169" s="30">
        <v>-2.4876291503559567E-9</v>
      </c>
      <c r="G169" s="30">
        <v>-4.2251451886721477E-10</v>
      </c>
      <c r="H169" s="30">
        <v>-2.5660036649466713E-11</v>
      </c>
      <c r="I169" s="30">
        <v>-5.2626510477075467E-12</v>
      </c>
      <c r="J169" s="30">
        <v>-9.0873841838930189E-14</v>
      </c>
      <c r="K169" s="30">
        <v>-7.5266975045155655E-11</v>
      </c>
      <c r="L169" s="30">
        <v>-6.6640896853222341E-11</v>
      </c>
      <c r="M169" s="30">
        <v>0</v>
      </c>
      <c r="N169" s="30">
        <v>0</v>
      </c>
      <c r="O169" s="31">
        <f t="shared" si="34"/>
        <v>0</v>
      </c>
    </row>
    <row r="170" spans="1:15">
      <c r="A170" s="11">
        <f t="shared" si="31"/>
        <v>34</v>
      </c>
      <c r="B170" s="10"/>
      <c r="C170" s="10" t="s">
        <v>58</v>
      </c>
      <c r="D170" s="10"/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1">
        <f t="shared" si="34"/>
        <v>0</v>
      </c>
    </row>
    <row r="171" spans="1:15">
      <c r="A171" s="11">
        <f t="shared" si="31"/>
        <v>35</v>
      </c>
      <c r="B171" s="10"/>
      <c r="C171" s="10" t="s">
        <v>59</v>
      </c>
      <c r="D171" s="10"/>
      <c r="E171" s="30">
        <v>1.4864558871819256E-5</v>
      </c>
      <c r="F171" s="30">
        <v>8.8015947220123098E-6</v>
      </c>
      <c r="G171" s="30">
        <v>2.2320702953214864E-6</v>
      </c>
      <c r="H171" s="30">
        <v>2.0879890437496635E-6</v>
      </c>
      <c r="I171" s="30">
        <v>7.28554914631546E-7</v>
      </c>
      <c r="J171" s="30">
        <v>1.0028180047043601E-7</v>
      </c>
      <c r="K171" s="30">
        <v>7.1449456362628046E-7</v>
      </c>
      <c r="L171" s="30">
        <v>1.9957353200753325E-7</v>
      </c>
      <c r="M171" s="30">
        <v>0</v>
      </c>
      <c r="N171" s="30">
        <v>0</v>
      </c>
      <c r="O171" s="31">
        <f t="shared" si="34"/>
        <v>0</v>
      </c>
    </row>
    <row r="172" spans="1:15">
      <c r="A172" s="11">
        <f t="shared" si="31"/>
        <v>36</v>
      </c>
      <c r="B172" s="10"/>
      <c r="C172" s="10" t="s">
        <v>60</v>
      </c>
      <c r="D172" s="10"/>
      <c r="E172" s="30">
        <v>0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1">
        <f t="shared" si="34"/>
        <v>0</v>
      </c>
    </row>
    <row r="173" spans="1:15">
      <c r="A173" s="11">
        <f t="shared" si="31"/>
        <v>37</v>
      </c>
      <c r="B173" s="10"/>
      <c r="C173" s="10" t="s">
        <v>61</v>
      </c>
      <c r="E173" s="30">
        <v>1299271.3670108241</v>
      </c>
      <c r="F173" s="30">
        <v>730704.69033004309</v>
      </c>
      <c r="G173" s="30">
        <v>191451.4392486976</v>
      </c>
      <c r="H173" s="30">
        <v>188020.88803968346</v>
      </c>
      <c r="I173" s="30">
        <v>68273.457965817477</v>
      </c>
      <c r="J173" s="30">
        <v>27537.803335911431</v>
      </c>
      <c r="K173" s="30">
        <v>65457.444982597735</v>
      </c>
      <c r="L173" s="30">
        <v>27825.643108073738</v>
      </c>
      <c r="M173" s="30">
        <v>0</v>
      </c>
      <c r="N173" s="30">
        <v>0</v>
      </c>
      <c r="O173" s="31">
        <f t="shared" si="34"/>
        <v>0</v>
      </c>
    </row>
    <row r="174" spans="1:15">
      <c r="A174" s="11">
        <f t="shared" si="31"/>
        <v>38</v>
      </c>
      <c r="B174" s="10"/>
      <c r="C174" s="10" t="s">
        <v>62</v>
      </c>
      <c r="D174" s="10"/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1">
        <f t="shared" si="34"/>
        <v>0</v>
      </c>
    </row>
    <row r="175" spans="1:15">
      <c r="A175" s="11">
        <f t="shared" si="31"/>
        <v>39</v>
      </c>
      <c r="B175" s="10"/>
      <c r="C175" s="10" t="s">
        <v>63</v>
      </c>
      <c r="D175" s="10"/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1">
        <f t="shared" si="34"/>
        <v>0</v>
      </c>
    </row>
    <row r="176" spans="1:15">
      <c r="A176" s="11">
        <f t="shared" si="31"/>
        <v>40</v>
      </c>
      <c r="B176" s="10"/>
      <c r="C176" s="10"/>
      <c r="D176" s="1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1"/>
    </row>
    <row r="177" spans="1:15">
      <c r="A177" s="11">
        <f t="shared" si="31"/>
        <v>41</v>
      </c>
      <c r="B177" s="10"/>
      <c r="C177" s="10" t="s">
        <v>64</v>
      </c>
      <c r="D177" s="10"/>
      <c r="E177" s="33">
        <f t="shared" ref="E177:N177" si="35">SUM(E165:E175)</f>
        <v>223586361.70202082</v>
      </c>
      <c r="F177" s="33">
        <f t="shared" si="35"/>
        <v>128023614.91098057</v>
      </c>
      <c r="G177" s="33">
        <f t="shared" si="35"/>
        <v>32905668.86902583</v>
      </c>
      <c r="H177" s="33">
        <f t="shared" si="35"/>
        <v>32932209.516093399</v>
      </c>
      <c r="I177" s="33">
        <f t="shared" si="35"/>
        <v>12480189.182149991</v>
      </c>
      <c r="J177" s="33">
        <f>SUM(J165:J175)</f>
        <v>319659.75319230527</v>
      </c>
      <c r="K177" s="33">
        <f t="shared" si="35"/>
        <v>11470342.222738549</v>
      </c>
      <c r="L177" s="33">
        <f t="shared" si="35"/>
        <v>5454677.2478401558</v>
      </c>
      <c r="M177" s="33">
        <f t="shared" si="35"/>
        <v>0</v>
      </c>
      <c r="N177" s="33">
        <f t="shared" si="35"/>
        <v>0</v>
      </c>
      <c r="O177" s="31">
        <f>ROUND(SUM(F177:N177)-E177,0)</f>
        <v>0</v>
      </c>
    </row>
    <row r="178" spans="1:15">
      <c r="A178" s="11">
        <f t="shared" si="31"/>
        <v>42</v>
      </c>
      <c r="B178" s="10"/>
      <c r="C178" s="10"/>
      <c r="D178" s="1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1"/>
    </row>
    <row r="179" spans="1:15">
      <c r="A179" s="11">
        <f t="shared" si="31"/>
        <v>43</v>
      </c>
      <c r="B179" s="10"/>
      <c r="C179" s="10" t="s">
        <v>65</v>
      </c>
      <c r="D179" s="1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1"/>
    </row>
    <row r="180" spans="1:15">
      <c r="A180" s="11">
        <f t="shared" si="31"/>
        <v>44</v>
      </c>
      <c r="B180" s="10"/>
      <c r="C180" s="10" t="s">
        <v>66</v>
      </c>
      <c r="D180" s="10"/>
      <c r="E180" s="30">
        <v>-109668230.05672024</v>
      </c>
      <c r="F180" s="30">
        <v>-62432996.096322566</v>
      </c>
      <c r="G180" s="30">
        <v>-16076894.588123798</v>
      </c>
      <c r="H180" s="30">
        <v>-16312780.439944485</v>
      </c>
      <c r="I180" s="30">
        <v>-6203781.0785980877</v>
      </c>
      <c r="J180" s="30">
        <v>-84809.898761101387</v>
      </c>
      <c r="K180" s="30">
        <v>-5686000.3164898073</v>
      </c>
      <c r="L180" s="30">
        <v>-2870967.6384803904</v>
      </c>
      <c r="M180" s="30">
        <v>0</v>
      </c>
      <c r="N180" s="30">
        <v>0</v>
      </c>
      <c r="O180" s="31">
        <f t="shared" ref="O180:O186" si="36">ROUND(SUM(F180:N180)-E180,0)</f>
        <v>0</v>
      </c>
    </row>
    <row r="181" spans="1:15">
      <c r="A181" s="11">
        <f t="shared" si="31"/>
        <v>45</v>
      </c>
      <c r="B181" s="10"/>
      <c r="C181" s="10" t="s">
        <v>67</v>
      </c>
      <c r="D181" s="10"/>
      <c r="E181" s="30">
        <v>-3453165.873832291</v>
      </c>
      <c r="F181" s="30">
        <v>-1958965.0488682149</v>
      </c>
      <c r="G181" s="30">
        <v>-510478.86415963556</v>
      </c>
      <c r="H181" s="30">
        <v>-522187.43177599518</v>
      </c>
      <c r="I181" s="30">
        <v>-187353.25724482423</v>
      </c>
      <c r="J181" s="30">
        <v>-74228.974089142532</v>
      </c>
      <c r="K181" s="30">
        <v>-159272.73430873736</v>
      </c>
      <c r="L181" s="30">
        <v>-40679.563385740606</v>
      </c>
      <c r="M181" s="30">
        <v>0</v>
      </c>
      <c r="N181" s="30">
        <v>0</v>
      </c>
      <c r="O181" s="31">
        <f t="shared" si="36"/>
        <v>0</v>
      </c>
    </row>
    <row r="182" spans="1:15">
      <c r="A182" s="11">
        <f t="shared" si="31"/>
        <v>46</v>
      </c>
      <c r="B182" s="10"/>
      <c r="C182" s="10" t="s">
        <v>68</v>
      </c>
      <c r="D182" s="10"/>
      <c r="E182" s="30">
        <v>-29143015.206187729</v>
      </c>
      <c r="F182" s="30">
        <v>-17379100.037638072</v>
      </c>
      <c r="G182" s="30">
        <v>-4409807.0543017117</v>
      </c>
      <c r="H182" s="30">
        <v>-4018639.6060865452</v>
      </c>
      <c r="I182" s="30">
        <v>-1389088.8362380788</v>
      </c>
      <c r="J182" s="30">
        <v>-227289.72471424259</v>
      </c>
      <c r="K182" s="30">
        <v>-1380777.3425648373</v>
      </c>
      <c r="L182" s="30">
        <v>-338312.60464423429</v>
      </c>
      <c r="M182" s="30">
        <v>0</v>
      </c>
      <c r="N182" s="30">
        <v>0</v>
      </c>
      <c r="O182" s="31">
        <f t="shared" si="36"/>
        <v>0</v>
      </c>
    </row>
    <row r="183" spans="1:15">
      <c r="A183" s="11">
        <f t="shared" si="31"/>
        <v>47</v>
      </c>
      <c r="B183" s="10"/>
      <c r="C183" s="10" t="s">
        <v>69</v>
      </c>
      <c r="D183" s="10"/>
      <c r="E183" s="30">
        <v>-74079.160076153959</v>
      </c>
      <c r="F183" s="30">
        <v>-44176.66987530356</v>
      </c>
      <c r="G183" s="30">
        <v>-11209.41800454284</v>
      </c>
      <c r="H183" s="30">
        <v>-10214.993919830258</v>
      </c>
      <c r="I183" s="30">
        <v>-3530.8977192545512</v>
      </c>
      <c r="J183" s="30">
        <v>-577.59695543347652</v>
      </c>
      <c r="K183" s="30">
        <v>-3509.7719227151074</v>
      </c>
      <c r="L183" s="30">
        <v>-859.81167907415033</v>
      </c>
      <c r="M183" s="30">
        <v>0</v>
      </c>
      <c r="N183" s="30">
        <v>0</v>
      </c>
      <c r="O183" s="31">
        <f t="shared" si="36"/>
        <v>0</v>
      </c>
    </row>
    <row r="184" spans="1:15">
      <c r="A184" s="11">
        <f t="shared" si="31"/>
        <v>48</v>
      </c>
      <c r="B184" s="10"/>
      <c r="C184" s="10" t="s">
        <v>70</v>
      </c>
      <c r="D184" s="10"/>
      <c r="E184" s="30">
        <v>-78038.525703402527</v>
      </c>
      <c r="F184" s="30">
        <v>-28742.628851140129</v>
      </c>
      <c r="G184" s="30">
        <v>-44658.41541319307</v>
      </c>
      <c r="H184" s="30">
        <v>0</v>
      </c>
      <c r="I184" s="30">
        <v>0</v>
      </c>
      <c r="J184" s="30">
        <v>0</v>
      </c>
      <c r="K184" s="30">
        <v>-4637.4814390693309</v>
      </c>
      <c r="L184" s="30">
        <v>0</v>
      </c>
      <c r="M184" s="30">
        <v>0</v>
      </c>
      <c r="N184" s="30">
        <v>0</v>
      </c>
      <c r="O184" s="31">
        <f t="shared" si="36"/>
        <v>0</v>
      </c>
    </row>
    <row r="185" spans="1:15">
      <c r="A185" s="11">
        <f t="shared" si="31"/>
        <v>49</v>
      </c>
      <c r="B185" s="10"/>
      <c r="C185" s="10" t="s">
        <v>71</v>
      </c>
      <c r="D185" s="10"/>
      <c r="E185" s="30">
        <v>0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1">
        <f t="shared" si="36"/>
        <v>0</v>
      </c>
    </row>
    <row r="186" spans="1:15">
      <c r="A186" s="11">
        <f t="shared" si="31"/>
        <v>50</v>
      </c>
      <c r="B186" s="10"/>
      <c r="C186" s="10" t="s">
        <v>72</v>
      </c>
      <c r="D186" s="10"/>
      <c r="E186" s="30">
        <v>-97487.832777045347</v>
      </c>
      <c r="F186" s="30">
        <v>-57715.892468291073</v>
      </c>
      <c r="G186" s="30">
        <v>-14638.051412258428</v>
      </c>
      <c r="H186" s="30">
        <v>-13697.619864130171</v>
      </c>
      <c r="I186" s="30">
        <v>-4779.9675707561319</v>
      </c>
      <c r="J186" s="30">
        <v>-662.66748904178826</v>
      </c>
      <c r="K186" s="30">
        <v>-4685.3112579996468</v>
      </c>
      <c r="L186" s="30">
        <v>-1308.3227145680935</v>
      </c>
      <c r="M186" s="30">
        <v>0</v>
      </c>
      <c r="N186" s="30">
        <v>0</v>
      </c>
      <c r="O186" s="31">
        <f t="shared" si="36"/>
        <v>0</v>
      </c>
    </row>
    <row r="187" spans="1:15">
      <c r="A187" s="11">
        <f t="shared" si="31"/>
        <v>51</v>
      </c>
      <c r="B187" s="10"/>
      <c r="C187" s="10"/>
      <c r="D187" s="1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1"/>
    </row>
    <row r="188" spans="1:15">
      <c r="A188" s="11">
        <f t="shared" si="31"/>
        <v>52</v>
      </c>
      <c r="B188" s="10"/>
      <c r="C188" s="10" t="s">
        <v>73</v>
      </c>
      <c r="D188" s="10"/>
      <c r="E188" s="33">
        <f t="shared" ref="E188:N188" si="37">SUM(E180:E186)</f>
        <v>-142514016.65529686</v>
      </c>
      <c r="F188" s="33">
        <f t="shared" si="37"/>
        <v>-81901696.374023601</v>
      </c>
      <c r="G188" s="33">
        <f t="shared" si="37"/>
        <v>-21067686.391415142</v>
      </c>
      <c r="H188" s="33">
        <f t="shared" si="37"/>
        <v>-20877520.091590986</v>
      </c>
      <c r="I188" s="33">
        <f t="shared" si="37"/>
        <v>-7788534.0373710021</v>
      </c>
      <c r="J188" s="33">
        <f>SUM(J180:J186)</f>
        <v>-387568.86200896185</v>
      </c>
      <c r="K188" s="33">
        <f t="shared" si="37"/>
        <v>-7238882.957983165</v>
      </c>
      <c r="L188" s="33">
        <f t="shared" si="37"/>
        <v>-3252127.9409040073</v>
      </c>
      <c r="M188" s="33">
        <f t="shared" si="37"/>
        <v>0</v>
      </c>
      <c r="N188" s="33">
        <f t="shared" si="37"/>
        <v>0</v>
      </c>
      <c r="O188" s="31">
        <f>ROUND(SUM(F188:N188)-E188,0)</f>
        <v>0</v>
      </c>
    </row>
    <row r="189" spans="1:15">
      <c r="A189" s="11">
        <f t="shared" si="31"/>
        <v>53</v>
      </c>
      <c r="B189" s="10"/>
      <c r="C189" s="10"/>
      <c r="D189" s="1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1"/>
    </row>
    <row r="190" spans="1:15" ht="13.5" thickBot="1">
      <c r="A190" s="11">
        <f t="shared" si="31"/>
        <v>54</v>
      </c>
      <c r="B190" s="10"/>
      <c r="C190" s="10" t="s">
        <v>74</v>
      </c>
      <c r="D190" s="10"/>
      <c r="E190" s="34">
        <f t="shared" ref="E190:N190" si="38">E177+E188</f>
        <v>81072345.046723962</v>
      </c>
      <c r="F190" s="34">
        <f t="shared" si="38"/>
        <v>46121918.536956966</v>
      </c>
      <c r="G190" s="34">
        <f t="shared" si="38"/>
        <v>11837982.477610689</v>
      </c>
      <c r="H190" s="34">
        <f t="shared" si="38"/>
        <v>12054689.424502414</v>
      </c>
      <c r="I190" s="34">
        <f t="shared" si="38"/>
        <v>4691655.1447789893</v>
      </c>
      <c r="J190" s="34">
        <f>J177+J188</f>
        <v>-67909.108816656575</v>
      </c>
      <c r="K190" s="34">
        <f t="shared" si="38"/>
        <v>4231459.2647553841</v>
      </c>
      <c r="L190" s="34">
        <f t="shared" si="38"/>
        <v>2202549.3069361486</v>
      </c>
      <c r="M190" s="34">
        <f t="shared" si="38"/>
        <v>0</v>
      </c>
      <c r="N190" s="34">
        <f t="shared" si="38"/>
        <v>0</v>
      </c>
      <c r="O190" s="31">
        <f>ROUND(SUM(F190:N190)-E190,0)</f>
        <v>0</v>
      </c>
    </row>
    <row r="191" spans="1:15" ht="13.5" thickTop="1">
      <c r="A191" s="11">
        <f t="shared" si="31"/>
        <v>55</v>
      </c>
      <c r="B191" s="10"/>
      <c r="C191" s="10"/>
      <c r="D191" s="1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1"/>
    </row>
    <row r="192" spans="1:15">
      <c r="A192" s="11">
        <f t="shared" si="31"/>
        <v>56</v>
      </c>
      <c r="B192" s="10"/>
      <c r="D192" s="35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</row>
    <row r="193" spans="1:15">
      <c r="A193" s="11">
        <f t="shared" si="31"/>
        <v>57</v>
      </c>
      <c r="B193" s="10"/>
      <c r="C193" s="10" t="s">
        <v>75</v>
      </c>
      <c r="D193" s="36">
        <v>4.9749670732040424E-2</v>
      </c>
      <c r="E193" s="37">
        <f t="shared" ref="E193:N193" si="39">$D$193*E190</f>
        <v>4033322.4715488856</v>
      </c>
      <c r="F193" s="37">
        <f t="shared" si="39"/>
        <v>2294550.2607436008</v>
      </c>
      <c r="G193" s="37">
        <f t="shared" si="39"/>
        <v>588935.73039279587</v>
      </c>
      <c r="H193" s="37">
        <f t="shared" si="39"/>
        <v>599716.82964600495</v>
      </c>
      <c r="I193" s="37">
        <f t="shared" si="39"/>
        <v>233408.29864103816</v>
      </c>
      <c r="J193" s="37">
        <f>$D$193*J190</f>
        <v>-3378.4558033349681</v>
      </c>
      <c r="K193" s="37">
        <f t="shared" si="39"/>
        <v>210513.70513762222</v>
      </c>
      <c r="L193" s="37">
        <f t="shared" si="39"/>
        <v>109576.10279115723</v>
      </c>
      <c r="M193" s="37">
        <f t="shared" si="39"/>
        <v>0</v>
      </c>
      <c r="N193" s="37">
        <f t="shared" si="39"/>
        <v>0</v>
      </c>
      <c r="O193" s="31">
        <f>ROUND(SUM(F193:N193)-E193,0)</f>
        <v>0</v>
      </c>
    </row>
    <row r="194" spans="1:15">
      <c r="A194" s="11">
        <f t="shared" si="31"/>
        <v>58</v>
      </c>
      <c r="B194" s="10"/>
      <c r="C194" s="10" t="s">
        <v>51</v>
      </c>
      <c r="D194" s="36"/>
      <c r="E194" s="38">
        <f t="shared" ref="E194:N194" si="40">E161</f>
        <v>19829041.582074586</v>
      </c>
      <c r="F194" s="38">
        <f t="shared" si="40"/>
        <v>11413703.382390212</v>
      </c>
      <c r="G194" s="38">
        <f t="shared" si="40"/>
        <v>2956614.6322345715</v>
      </c>
      <c r="H194" s="38">
        <f t="shared" si="40"/>
        <v>2822232.5095011499</v>
      </c>
      <c r="I194" s="38">
        <f t="shared" si="40"/>
        <v>1041172.2639407736</v>
      </c>
      <c r="J194" s="38">
        <f>J161</f>
        <v>171283.46168647485</v>
      </c>
      <c r="K194" s="38">
        <f t="shared" si="40"/>
        <v>952140.74751423602</v>
      </c>
      <c r="L194" s="38">
        <f t="shared" si="40"/>
        <v>471894.58480716823</v>
      </c>
      <c r="M194" s="38">
        <f t="shared" si="40"/>
        <v>0</v>
      </c>
      <c r="N194" s="38">
        <f t="shared" si="40"/>
        <v>0</v>
      </c>
      <c r="O194" s="31">
        <f>ROUND(SUM(F194:N194)-E194,0)</f>
        <v>0</v>
      </c>
    </row>
    <row r="195" spans="1:15">
      <c r="A195" s="11">
        <f t="shared" si="31"/>
        <v>59</v>
      </c>
      <c r="B195" s="10"/>
      <c r="C195" s="10" t="s">
        <v>76</v>
      </c>
      <c r="D195" s="36"/>
      <c r="E195" s="40">
        <v>-801383.60299424629</v>
      </c>
      <c r="F195" s="40">
        <v>-283710.12815720122</v>
      </c>
      <c r="G195" s="40">
        <v>-135994.92236515129</v>
      </c>
      <c r="H195" s="40">
        <v>-176458.19470655057</v>
      </c>
      <c r="I195" s="40">
        <v>-51610.001903971446</v>
      </c>
      <c r="J195" s="40">
        <v>-35734.301569372772</v>
      </c>
      <c r="K195" s="40">
        <v>-114464.82598515032</v>
      </c>
      <c r="L195" s="40">
        <v>-3411.2283068486322</v>
      </c>
      <c r="M195" s="40">
        <v>0</v>
      </c>
      <c r="N195" s="40">
        <v>0</v>
      </c>
      <c r="O195" s="31">
        <f>ROUND(SUM(F195:N195)-E195,0)</f>
        <v>0</v>
      </c>
    </row>
    <row r="196" spans="1:15">
      <c r="A196" s="11">
        <f t="shared" si="31"/>
        <v>60</v>
      </c>
      <c r="D196" s="42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</row>
    <row r="197" spans="1:15">
      <c r="A197" s="11">
        <f t="shared" si="31"/>
        <v>61</v>
      </c>
      <c r="B197" s="10"/>
      <c r="C197" s="10" t="s">
        <v>77</v>
      </c>
      <c r="D197" s="36"/>
      <c r="E197" s="38">
        <f t="shared" ref="E197:N197" si="41">E193+E194+E195</f>
        <v>23060980.450629227</v>
      </c>
      <c r="F197" s="38">
        <f t="shared" si="41"/>
        <v>13424543.514976613</v>
      </c>
      <c r="G197" s="38">
        <f t="shared" si="41"/>
        <v>3409555.4402622161</v>
      </c>
      <c r="H197" s="38">
        <f t="shared" si="41"/>
        <v>3245491.1444406044</v>
      </c>
      <c r="I197" s="38">
        <f t="shared" si="41"/>
        <v>1222970.5606778404</v>
      </c>
      <c r="J197" s="38">
        <f>J193+J194+J195</f>
        <v>132170.70431376711</v>
      </c>
      <c r="K197" s="38">
        <f t="shared" si="41"/>
        <v>1048189.626666708</v>
      </c>
      <c r="L197" s="38">
        <f t="shared" si="41"/>
        <v>578059.45929147676</v>
      </c>
      <c r="M197" s="38">
        <f t="shared" si="41"/>
        <v>0</v>
      </c>
      <c r="N197" s="38">
        <f t="shared" si="41"/>
        <v>0</v>
      </c>
      <c r="O197" s="31">
        <f>ROUND(SUM(F197:N197)-E197,0)</f>
        <v>0</v>
      </c>
    </row>
    <row r="198" spans="1:15">
      <c r="A198" s="11">
        <f t="shared" si="31"/>
        <v>62</v>
      </c>
      <c r="D198" s="42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</row>
    <row r="199" spans="1:15">
      <c r="A199" s="11">
        <f t="shared" si="31"/>
        <v>63</v>
      </c>
      <c r="D199" s="42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</row>
    <row r="200" spans="1:15">
      <c r="A200" s="11">
        <f t="shared" si="31"/>
        <v>64</v>
      </c>
      <c r="C200" s="10" t="s">
        <v>78</v>
      </c>
      <c r="D200" s="36">
        <v>7.7499997553865968E-2</v>
      </c>
      <c r="E200" s="37">
        <f t="shared" ref="E200:N200" si="42">$D200*E190</f>
        <v>6283106.5428072847</v>
      </c>
      <c r="F200" s="37">
        <f t="shared" si="42"/>
        <v>3574448.5737937703</v>
      </c>
      <c r="G200" s="37">
        <f t="shared" si="42"/>
        <v>917443.61305753654</v>
      </c>
      <c r="H200" s="37">
        <f t="shared" si="42"/>
        <v>934238.40091155097</v>
      </c>
      <c r="I200" s="37">
        <f t="shared" si="42"/>
        <v>363603.26224395435</v>
      </c>
      <c r="J200" s="37">
        <f>$D200*J190</f>
        <v>-5262.9557671761022</v>
      </c>
      <c r="K200" s="37">
        <f t="shared" si="42"/>
        <v>327938.08266782574</v>
      </c>
      <c r="L200" s="37">
        <f t="shared" si="42"/>
        <v>170697.56589982071</v>
      </c>
      <c r="M200" s="37">
        <f t="shared" si="42"/>
        <v>0</v>
      </c>
      <c r="N200" s="37">
        <f t="shared" si="42"/>
        <v>0</v>
      </c>
      <c r="O200" s="31">
        <f>ROUND(SUM(F200:N200)-E200,0)</f>
        <v>0</v>
      </c>
    </row>
    <row r="201" spans="1:15">
      <c r="A201" s="11">
        <f t="shared" si="31"/>
        <v>65</v>
      </c>
      <c r="C201" s="10" t="s">
        <v>79</v>
      </c>
      <c r="D201" s="36"/>
      <c r="E201" s="38">
        <v>21211456.528023805</v>
      </c>
      <c r="F201" s="38">
        <v>12200156.882465921</v>
      </c>
      <c r="G201" s="38">
        <v>3158471.4293643753</v>
      </c>
      <c r="H201" s="38">
        <v>3027784.5114767179</v>
      </c>
      <c r="I201" s="38">
        <v>1121172.5919150549</v>
      </c>
      <c r="J201" s="38">
        <v>170125.50126310074</v>
      </c>
      <c r="K201" s="38" t="e">
        <f t="shared" ref="K201:N201" si="43">K194+((K200-K193)*(1/Net_to_Gross_Factor))-(K200-K193)</f>
        <v>#NAME?</v>
      </c>
      <c r="L201" s="38" t="e">
        <f t="shared" si="43"/>
        <v>#NAME?</v>
      </c>
      <c r="M201" s="38" t="e">
        <f t="shared" si="43"/>
        <v>#NAME?</v>
      </c>
      <c r="N201" s="38" t="e">
        <f t="shared" si="43"/>
        <v>#NAME?</v>
      </c>
      <c r="O201" s="31" t="e">
        <f>ROUND(SUM(F201:N201)-E201,0)</f>
        <v>#NAME?</v>
      </c>
    </row>
    <row r="202" spans="1:15">
      <c r="A202" s="11">
        <f t="shared" si="31"/>
        <v>66</v>
      </c>
      <c r="C202" s="10" t="s">
        <v>76</v>
      </c>
      <c r="D202" s="36"/>
      <c r="E202" s="39">
        <f t="shared" ref="E202:N202" si="44">E195</f>
        <v>-801383.60299424629</v>
      </c>
      <c r="F202" s="39">
        <f t="shared" si="44"/>
        <v>-283710.12815720122</v>
      </c>
      <c r="G202" s="39">
        <f t="shared" si="44"/>
        <v>-135994.92236515129</v>
      </c>
      <c r="H202" s="39">
        <f t="shared" si="44"/>
        <v>-176458.19470655057</v>
      </c>
      <c r="I202" s="39">
        <f t="shared" si="44"/>
        <v>-51610.001903971446</v>
      </c>
      <c r="J202" s="39">
        <f>J195</f>
        <v>-35734.301569372772</v>
      </c>
      <c r="K202" s="39">
        <f t="shared" si="44"/>
        <v>-114464.82598515032</v>
      </c>
      <c r="L202" s="39">
        <f t="shared" si="44"/>
        <v>-3411.2283068486322</v>
      </c>
      <c r="M202" s="39">
        <f t="shared" si="44"/>
        <v>0</v>
      </c>
      <c r="N202" s="39">
        <f t="shared" si="44"/>
        <v>0</v>
      </c>
      <c r="O202" s="31">
        <f>ROUND(SUM(F202:N202)-E202,0)</f>
        <v>0</v>
      </c>
    </row>
    <row r="203" spans="1:15">
      <c r="A203" s="11">
        <f t="shared" si="31"/>
        <v>67</v>
      </c>
      <c r="D203" s="44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</row>
    <row r="204" spans="1:15">
      <c r="A204" s="11">
        <f t="shared" si="31"/>
        <v>68</v>
      </c>
      <c r="C204" s="10" t="s">
        <v>80</v>
      </c>
      <c r="D204" s="10"/>
      <c r="E204" s="38">
        <f t="shared" ref="E204:N204" si="45">SUM(E200:E202)</f>
        <v>26693179.467836846</v>
      </c>
      <c r="F204" s="38">
        <f t="shared" si="45"/>
        <v>15490895.328102492</v>
      </c>
      <c r="G204" s="38">
        <f t="shared" si="45"/>
        <v>3939920.1200567605</v>
      </c>
      <c r="H204" s="38">
        <f t="shared" si="45"/>
        <v>3785564.7176817181</v>
      </c>
      <c r="I204" s="38">
        <f t="shared" si="45"/>
        <v>1433165.8522550378</v>
      </c>
      <c r="J204" s="38">
        <f>SUM(J200:J202)</f>
        <v>129128.24392655186</v>
      </c>
      <c r="K204" s="38" t="e">
        <f t="shared" si="45"/>
        <v>#NAME?</v>
      </c>
      <c r="L204" s="38" t="e">
        <f t="shared" si="45"/>
        <v>#NAME?</v>
      </c>
      <c r="M204" s="38" t="e">
        <f t="shared" si="45"/>
        <v>#NAME?</v>
      </c>
      <c r="N204" s="38" t="e">
        <f t="shared" si="45"/>
        <v>#NAME?</v>
      </c>
      <c r="O204" s="31" t="e">
        <f>ROUND(SUM(F204:N204)-E204,0)</f>
        <v>#NAME?</v>
      </c>
    </row>
    <row r="205" spans="1:15">
      <c r="C205" s="10"/>
      <c r="O205" s="31"/>
    </row>
    <row r="206" spans="1:15">
      <c r="A206" s="11"/>
      <c r="B206" s="12"/>
      <c r="C206" s="12" t="s">
        <v>1126</v>
      </c>
      <c r="D206" s="13"/>
      <c r="E206" s="14"/>
      <c r="F206" s="12"/>
      <c r="G206" s="13"/>
      <c r="H206" s="13"/>
      <c r="I206" s="13"/>
      <c r="J206" s="12"/>
      <c r="K206" s="12"/>
      <c r="L206" s="12"/>
      <c r="M206" s="12"/>
      <c r="N206" s="12"/>
      <c r="O206" s="31"/>
    </row>
    <row r="207" spans="1:15">
      <c r="A207" s="11"/>
      <c r="B207" s="12"/>
      <c r="C207" s="13" t="s">
        <v>84</v>
      </c>
      <c r="D207" s="13"/>
      <c r="E207" s="14"/>
      <c r="F207" s="12"/>
      <c r="G207" s="13"/>
      <c r="H207" s="12"/>
      <c r="I207" s="12"/>
      <c r="J207" s="12"/>
      <c r="K207" s="12"/>
      <c r="L207" s="12"/>
      <c r="M207" s="12"/>
      <c r="N207" s="12"/>
      <c r="O207" s="31"/>
    </row>
    <row r="208" spans="1:15">
      <c r="A208" s="11"/>
      <c r="B208" s="12"/>
      <c r="C208" s="12" t="s">
        <v>1110</v>
      </c>
      <c r="D208" s="13"/>
      <c r="E208" s="14"/>
      <c r="F208" s="12"/>
      <c r="G208" s="13"/>
      <c r="H208" s="12"/>
      <c r="I208" s="12"/>
      <c r="J208" s="12"/>
      <c r="K208" s="12"/>
      <c r="L208" s="12"/>
      <c r="M208" s="12"/>
      <c r="N208" s="12"/>
      <c r="O208" s="31"/>
    </row>
    <row r="209" spans="1:16">
      <c r="A209" s="11"/>
      <c r="B209" s="12"/>
      <c r="C209" s="15" t="s">
        <v>1121</v>
      </c>
      <c r="D209" s="13"/>
      <c r="E209" s="14"/>
      <c r="F209" s="12"/>
      <c r="G209" s="13"/>
      <c r="H209" s="12"/>
      <c r="I209" s="12"/>
      <c r="J209" s="12"/>
      <c r="K209" s="12"/>
      <c r="L209" s="12"/>
      <c r="M209" s="12"/>
      <c r="N209" s="12"/>
      <c r="O209" s="31"/>
    </row>
    <row r="210" spans="1:16">
      <c r="A210" s="11"/>
      <c r="B210" s="16"/>
      <c r="C210" s="12" t="s">
        <v>1127</v>
      </c>
      <c r="D210" s="13"/>
      <c r="E210" s="14"/>
      <c r="F210" s="12"/>
      <c r="G210" s="13"/>
      <c r="H210" s="12"/>
      <c r="I210" s="12"/>
      <c r="J210" s="12"/>
      <c r="K210" s="12"/>
      <c r="L210" s="12"/>
      <c r="M210" s="12"/>
      <c r="N210" s="12"/>
      <c r="O210" s="31"/>
    </row>
    <row r="211" spans="1:16">
      <c r="A211" s="11"/>
      <c r="E211" s="17"/>
      <c r="F211" s="18"/>
      <c r="G211" s="18"/>
      <c r="H211" s="18"/>
      <c r="I211" s="18"/>
      <c r="J211" s="18"/>
      <c r="K211" s="18"/>
      <c r="L211" s="18"/>
      <c r="M211" s="18"/>
      <c r="N211" s="18"/>
      <c r="O211" s="31"/>
    </row>
    <row r="212" spans="1:16">
      <c r="A212" s="11"/>
      <c r="E212" s="17"/>
      <c r="F212" s="18"/>
      <c r="G212" s="18"/>
      <c r="H212" s="18"/>
      <c r="I212" s="18"/>
      <c r="J212" s="18"/>
      <c r="K212" s="18"/>
      <c r="L212" s="18"/>
      <c r="M212" s="18"/>
      <c r="N212" s="18"/>
      <c r="O212" s="31"/>
    </row>
    <row r="213" spans="1:16">
      <c r="A213" s="11"/>
      <c r="B213" s="10"/>
      <c r="C213" s="19" t="s">
        <v>25</v>
      </c>
      <c r="D213" s="19" t="s">
        <v>26</v>
      </c>
      <c r="E213" s="19" t="s">
        <v>27</v>
      </c>
      <c r="F213" s="20" t="s">
        <v>30</v>
      </c>
      <c r="G213" s="19" t="s">
        <v>31</v>
      </c>
      <c r="H213" s="20" t="s">
        <v>32</v>
      </c>
      <c r="I213" s="19" t="s">
        <v>33</v>
      </c>
      <c r="J213" s="20" t="s">
        <v>34</v>
      </c>
      <c r="K213" s="20" t="s">
        <v>35</v>
      </c>
      <c r="L213" s="19" t="s">
        <v>36</v>
      </c>
      <c r="M213" s="20" t="s">
        <v>38</v>
      </c>
      <c r="N213" s="19" t="s">
        <v>82</v>
      </c>
      <c r="O213" s="31"/>
    </row>
    <row r="214" spans="1:16">
      <c r="A214" s="11"/>
      <c r="B214" s="10"/>
      <c r="C214" s="10"/>
      <c r="D214" s="10"/>
      <c r="E214" s="19" t="s">
        <v>1128</v>
      </c>
      <c r="F214" s="22"/>
      <c r="G214" s="303" t="s">
        <v>1129</v>
      </c>
      <c r="H214" s="303" t="s">
        <v>1130</v>
      </c>
      <c r="I214" s="303" t="s">
        <v>1130</v>
      </c>
      <c r="J214" s="303" t="s">
        <v>1130</v>
      </c>
      <c r="K214" s="19" t="s">
        <v>1131</v>
      </c>
      <c r="L214" s="303" t="s">
        <v>1132</v>
      </c>
      <c r="M214" s="303"/>
      <c r="N214" s="303"/>
      <c r="O214" s="31"/>
    </row>
    <row r="215" spans="1:16">
      <c r="A215" s="11"/>
      <c r="B215" s="10"/>
      <c r="C215" s="10"/>
      <c r="D215" s="19"/>
      <c r="E215" s="19" t="s">
        <v>1133</v>
      </c>
      <c r="F215" s="303" t="s">
        <v>115</v>
      </c>
      <c r="G215" s="303" t="s">
        <v>111</v>
      </c>
      <c r="H215" s="303" t="s">
        <v>1134</v>
      </c>
      <c r="I215" s="303" t="s">
        <v>1135</v>
      </c>
      <c r="J215" s="303" t="s">
        <v>122</v>
      </c>
      <c r="K215" s="303" t="s">
        <v>1136</v>
      </c>
      <c r="L215" s="303" t="s">
        <v>1137</v>
      </c>
      <c r="M215" s="303"/>
      <c r="N215" s="303"/>
      <c r="O215" s="31"/>
    </row>
    <row r="216" spans="1:16">
      <c r="A216" s="11"/>
      <c r="B216" s="25"/>
      <c r="C216" s="26" t="s">
        <v>40</v>
      </c>
      <c r="D216" s="26"/>
      <c r="E216" s="26" t="s">
        <v>1139</v>
      </c>
      <c r="F216" s="27" t="s">
        <v>1140</v>
      </c>
      <c r="G216" s="27" t="s">
        <v>1141</v>
      </c>
      <c r="H216" s="27" t="s">
        <v>1142</v>
      </c>
      <c r="I216" s="27" t="s">
        <v>1143</v>
      </c>
      <c r="J216" s="27" t="s">
        <v>1143</v>
      </c>
      <c r="K216" s="27" t="s">
        <v>1144</v>
      </c>
      <c r="L216" s="27" t="s">
        <v>1145</v>
      </c>
      <c r="M216" s="27"/>
      <c r="N216" s="27"/>
      <c r="O216" s="31"/>
    </row>
    <row r="217" spans="1:16">
      <c r="A217" s="11">
        <v>13</v>
      </c>
      <c r="B217" s="10"/>
      <c r="C217" s="10"/>
      <c r="D217" s="10"/>
      <c r="E217" s="29"/>
      <c r="F217" s="22"/>
      <c r="G217" s="22"/>
      <c r="H217" s="22"/>
      <c r="I217" s="22"/>
      <c r="J217" s="22"/>
      <c r="K217" s="22"/>
      <c r="L217" s="22"/>
      <c r="M217" s="22"/>
      <c r="N217" s="22"/>
      <c r="O217" s="31"/>
    </row>
    <row r="218" spans="1:16">
      <c r="A218" s="11">
        <f t="shared" ref="A218:A272" si="46">A217+1</f>
        <v>14</v>
      </c>
      <c r="B218" s="10"/>
      <c r="C218" s="10" t="s">
        <v>41</v>
      </c>
      <c r="D218" s="10"/>
      <c r="E218" s="29"/>
      <c r="F218" s="22"/>
      <c r="G218" s="22"/>
      <c r="H218" s="22"/>
      <c r="I218" s="22"/>
      <c r="J218" s="22"/>
      <c r="K218" s="22"/>
      <c r="L218" s="22"/>
      <c r="M218" s="22"/>
      <c r="N218" s="22"/>
      <c r="O218" s="31"/>
    </row>
    <row r="219" spans="1:16">
      <c r="A219" s="11">
        <f t="shared" si="46"/>
        <v>15</v>
      </c>
      <c r="B219" s="10"/>
      <c r="C219" s="10" t="s">
        <v>42</v>
      </c>
      <c r="D219" s="10"/>
      <c r="E219" s="30">
        <v>927119.11854926799</v>
      </c>
      <c r="F219" s="30">
        <v>521343.65922045801</v>
      </c>
      <c r="G219" s="30">
        <v>135854.42478168968</v>
      </c>
      <c r="H219" s="30">
        <v>140423.48643721669</v>
      </c>
      <c r="I219" s="30">
        <v>50311.281137543105</v>
      </c>
      <c r="J219" s="30">
        <v>21597.559374437995</v>
      </c>
      <c r="K219" s="30">
        <v>44324.762132790886</v>
      </c>
      <c r="L219" s="30">
        <v>13263.945465131717</v>
      </c>
      <c r="M219" s="30">
        <v>0</v>
      </c>
      <c r="N219" s="30">
        <v>0</v>
      </c>
      <c r="O219" s="31">
        <f t="shared" ref="O219:O227" si="47">ROUND(SUM(F219:N219)-E219,0)</f>
        <v>0</v>
      </c>
      <c r="P219" s="32"/>
    </row>
    <row r="220" spans="1:16">
      <c r="A220" s="11">
        <f t="shared" si="46"/>
        <v>16</v>
      </c>
      <c r="B220" s="10"/>
      <c r="C220" s="10" t="s">
        <v>43</v>
      </c>
      <c r="D220" s="10"/>
      <c r="E220" s="30">
        <v>3136141.6175828408</v>
      </c>
      <c r="F220" s="30">
        <v>1889477.8665883725</v>
      </c>
      <c r="G220" s="30">
        <v>435424.26492279838</v>
      </c>
      <c r="H220" s="30">
        <v>482509.92026800802</v>
      </c>
      <c r="I220" s="30">
        <v>144440.4482951588</v>
      </c>
      <c r="J220" s="30">
        <v>1991.5828765025044</v>
      </c>
      <c r="K220" s="30">
        <v>172234.14056061284</v>
      </c>
      <c r="L220" s="30">
        <v>10063.394071388147</v>
      </c>
      <c r="M220" s="30">
        <v>0</v>
      </c>
      <c r="N220" s="30">
        <v>0</v>
      </c>
      <c r="O220" s="31">
        <f t="shared" si="47"/>
        <v>0</v>
      </c>
      <c r="P220" s="32"/>
    </row>
    <row r="221" spans="1:16">
      <c r="A221" s="11">
        <f t="shared" si="46"/>
        <v>17</v>
      </c>
      <c r="B221" s="10"/>
      <c r="C221" s="10" t="s">
        <v>44</v>
      </c>
      <c r="D221" s="10"/>
      <c r="E221" s="30">
        <v>107975.47758126201</v>
      </c>
      <c r="F221" s="30">
        <v>59624.743420134364</v>
      </c>
      <c r="G221" s="30">
        <v>15823.126429319565</v>
      </c>
      <c r="H221" s="30">
        <v>17050.429056956542</v>
      </c>
      <c r="I221" s="30">
        <v>6203.1791315783539</v>
      </c>
      <c r="J221" s="30">
        <v>3237.4913472733933</v>
      </c>
      <c r="K221" s="30">
        <v>4869.9509006010303</v>
      </c>
      <c r="L221" s="30">
        <v>1166.5572953987394</v>
      </c>
      <c r="M221" s="30">
        <v>0</v>
      </c>
      <c r="N221" s="30">
        <v>0</v>
      </c>
      <c r="O221" s="31">
        <f t="shared" si="47"/>
        <v>0</v>
      </c>
      <c r="P221" s="32"/>
    </row>
    <row r="222" spans="1:16">
      <c r="A222" s="11">
        <f t="shared" si="46"/>
        <v>18</v>
      </c>
      <c r="B222" s="10"/>
      <c r="C222" s="10" t="s">
        <v>45</v>
      </c>
      <c r="D222" s="10"/>
      <c r="E222" s="30">
        <v>1329237.893475594</v>
      </c>
      <c r="F222" s="30">
        <v>792317.86596885859</v>
      </c>
      <c r="G222" s="30">
        <v>200599.3615472457</v>
      </c>
      <c r="H222" s="30">
        <v>183566.7085557231</v>
      </c>
      <c r="I222" s="30">
        <v>63497.109074864609</v>
      </c>
      <c r="J222" s="30">
        <v>10620.16122281083</v>
      </c>
      <c r="K222" s="30">
        <v>63018.322791945851</v>
      </c>
      <c r="L222" s="30">
        <v>15618.364314145008</v>
      </c>
      <c r="M222" s="30">
        <v>0</v>
      </c>
      <c r="N222" s="30">
        <v>0</v>
      </c>
      <c r="O222" s="31">
        <f t="shared" si="47"/>
        <v>0</v>
      </c>
      <c r="P222" s="32"/>
    </row>
    <row r="223" spans="1:16">
      <c r="A223" s="11">
        <f t="shared" si="46"/>
        <v>19</v>
      </c>
      <c r="B223" s="10"/>
      <c r="C223" s="10" t="s">
        <v>46</v>
      </c>
      <c r="D223" s="10"/>
      <c r="E223" s="30">
        <v>237233.73630379711</v>
      </c>
      <c r="F223" s="30">
        <v>141407.74093685186</v>
      </c>
      <c r="G223" s="30">
        <v>35801.669718862198</v>
      </c>
      <c r="H223" s="30">
        <v>32761.792562050501</v>
      </c>
      <c r="I223" s="30">
        <v>11332.551159019795</v>
      </c>
      <c r="J223" s="30">
        <v>1895.4173210097213</v>
      </c>
      <c r="K223" s="30">
        <v>11247.100496391729</v>
      </c>
      <c r="L223" s="30">
        <v>2787.4641096112741</v>
      </c>
      <c r="M223" s="30">
        <v>0</v>
      </c>
      <c r="N223" s="30">
        <v>0</v>
      </c>
      <c r="O223" s="31">
        <f t="shared" si="47"/>
        <v>0</v>
      </c>
      <c r="P223" s="32"/>
    </row>
    <row r="224" spans="1:16">
      <c r="A224" s="11">
        <f t="shared" si="46"/>
        <v>20</v>
      </c>
      <c r="B224" s="10"/>
      <c r="C224" s="10" t="s">
        <v>47</v>
      </c>
      <c r="D224" s="10"/>
      <c r="E224" s="30">
        <v>0</v>
      </c>
      <c r="F224" s="30">
        <v>0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0</v>
      </c>
      <c r="N224" s="30">
        <v>0</v>
      </c>
      <c r="O224" s="31">
        <f t="shared" si="47"/>
        <v>0</v>
      </c>
      <c r="P224" s="32"/>
    </row>
    <row r="225" spans="1:16">
      <c r="A225" s="11">
        <f t="shared" si="46"/>
        <v>21</v>
      </c>
      <c r="B225" s="10"/>
      <c r="C225" s="10" t="s">
        <v>48</v>
      </c>
      <c r="D225" s="10"/>
      <c r="E225" s="30">
        <v>462983.33628255501</v>
      </c>
      <c r="F225" s="30">
        <v>275970.14107337559</v>
      </c>
      <c r="G225" s="30">
        <v>69870.2332525698</v>
      </c>
      <c r="H225" s="30">
        <v>63937.634922003985</v>
      </c>
      <c r="I225" s="30">
        <v>22116.51018081505</v>
      </c>
      <c r="J225" s="30">
        <v>3699.0802766983088</v>
      </c>
      <c r="K225" s="30">
        <v>21949.74539648254</v>
      </c>
      <c r="L225" s="30">
        <v>5439.9911806095588</v>
      </c>
      <c r="M225" s="30">
        <v>0</v>
      </c>
      <c r="N225" s="30">
        <v>0</v>
      </c>
      <c r="O225" s="31">
        <f t="shared" si="47"/>
        <v>0</v>
      </c>
      <c r="P225" s="32"/>
    </row>
    <row r="226" spans="1:16">
      <c r="A226" s="11">
        <f t="shared" si="46"/>
        <v>22</v>
      </c>
      <c r="B226" s="10"/>
      <c r="C226" s="10" t="s">
        <v>49</v>
      </c>
      <c r="E226" s="30">
        <v>0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0</v>
      </c>
      <c r="N226" s="30">
        <v>0</v>
      </c>
      <c r="O226" s="31">
        <f t="shared" si="47"/>
        <v>0</v>
      </c>
      <c r="P226" s="32"/>
    </row>
    <row r="227" spans="1:16">
      <c r="A227" s="11">
        <f t="shared" si="46"/>
        <v>23</v>
      </c>
      <c r="B227" s="10"/>
      <c r="C227" s="10" t="s">
        <v>50</v>
      </c>
      <c r="E227" s="30">
        <v>896.73169213511289</v>
      </c>
      <c r="F227" s="30">
        <v>380.46085846668359</v>
      </c>
      <c r="G227" s="30">
        <v>121.01469391547491</v>
      </c>
      <c r="H227" s="30">
        <v>191.73733507493273</v>
      </c>
      <c r="I227" s="30">
        <v>75.767141266426918</v>
      </c>
      <c r="J227" s="30">
        <v>93.676638106525033</v>
      </c>
      <c r="K227" s="30">
        <v>31.923724587748826</v>
      </c>
      <c r="L227" s="30">
        <v>2.1513007173208658</v>
      </c>
      <c r="M227" s="30">
        <v>0</v>
      </c>
      <c r="N227" s="30">
        <v>0</v>
      </c>
      <c r="O227" s="31">
        <f t="shared" si="47"/>
        <v>0</v>
      </c>
      <c r="P227" s="32"/>
    </row>
    <row r="228" spans="1:16">
      <c r="A228" s="11">
        <f t="shared" si="46"/>
        <v>24</v>
      </c>
      <c r="B228" s="10"/>
      <c r="D228" s="1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1"/>
      <c r="P228" s="32"/>
    </row>
    <row r="229" spans="1:16">
      <c r="A229" s="11">
        <f t="shared" si="46"/>
        <v>25</v>
      </c>
      <c r="B229" s="10"/>
      <c r="C229" s="10" t="s">
        <v>51</v>
      </c>
      <c r="D229" s="10"/>
      <c r="E229" s="33">
        <f t="shared" ref="E229:N229" si="48">SUM(E219:E227)</f>
        <v>6201587.9114674516</v>
      </c>
      <c r="F229" s="33">
        <f t="shared" si="48"/>
        <v>3680522.478066518</v>
      </c>
      <c r="G229" s="33">
        <f t="shared" si="48"/>
        <v>893494.09534640075</v>
      </c>
      <c r="H229" s="33">
        <f t="shared" si="48"/>
        <v>920441.70913703367</v>
      </c>
      <c r="I229" s="33">
        <f t="shared" si="48"/>
        <v>297976.84612024616</v>
      </c>
      <c r="J229" s="33">
        <f>SUM(J219:J227)</f>
        <v>43134.969056839276</v>
      </c>
      <c r="K229" s="33">
        <f t="shared" si="48"/>
        <v>317675.9460034126</v>
      </c>
      <c r="L229" s="33">
        <f t="shared" si="48"/>
        <v>48341.867737001769</v>
      </c>
      <c r="M229" s="33">
        <f t="shared" si="48"/>
        <v>0</v>
      </c>
      <c r="N229" s="33">
        <f t="shared" si="48"/>
        <v>0</v>
      </c>
      <c r="O229" s="31">
        <f>ROUND(SUM(F229:N229)-E229,0)</f>
        <v>0</v>
      </c>
      <c r="P229" s="32"/>
    </row>
    <row r="230" spans="1:16">
      <c r="A230" s="11">
        <f t="shared" si="46"/>
        <v>26</v>
      </c>
      <c r="B230" s="10"/>
      <c r="C230" s="10"/>
      <c r="D230" s="1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1"/>
      <c r="P230" s="32"/>
    </row>
    <row r="231" spans="1:16">
      <c r="A231" s="11">
        <f t="shared" si="46"/>
        <v>27</v>
      </c>
      <c r="B231" s="10"/>
      <c r="C231" s="10"/>
      <c r="D231" s="1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1"/>
      <c r="P231" s="32"/>
    </row>
    <row r="232" spans="1:16">
      <c r="A232" s="11">
        <f t="shared" si="46"/>
        <v>28</v>
      </c>
      <c r="B232" s="10"/>
      <c r="C232" s="10" t="s">
        <v>52</v>
      </c>
      <c r="D232" s="1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1"/>
      <c r="P232" s="32"/>
    </row>
    <row r="233" spans="1:16">
      <c r="A233" s="11">
        <f t="shared" si="46"/>
        <v>29</v>
      </c>
      <c r="B233" s="10"/>
      <c r="C233" s="10" t="s">
        <v>53</v>
      </c>
      <c r="D233" s="10"/>
      <c r="E233" s="30">
        <v>110757425.08891532</v>
      </c>
      <c r="F233" s="30">
        <v>66711925.855294913</v>
      </c>
      <c r="G233" s="30">
        <v>15396848.958449587</v>
      </c>
      <c r="H233" s="30">
        <v>17017880.424838666</v>
      </c>
      <c r="I233" s="30">
        <v>5106175.8120471099</v>
      </c>
      <c r="J233" s="30">
        <v>80797.829370982334</v>
      </c>
      <c r="K233" s="30">
        <v>6071056.1866702782</v>
      </c>
      <c r="L233" s="30">
        <v>372740.02224378381</v>
      </c>
      <c r="M233" s="30">
        <v>0</v>
      </c>
      <c r="N233" s="30">
        <v>0</v>
      </c>
      <c r="O233" s="31">
        <f t="shared" ref="O233:O243" si="49">ROUND(SUM(F233:N233)-E233,0)</f>
        <v>0</v>
      </c>
      <c r="P233" s="32"/>
    </row>
    <row r="234" spans="1:16">
      <c r="A234" s="11">
        <f t="shared" si="46"/>
        <v>30</v>
      </c>
      <c r="B234" s="10"/>
      <c r="C234" s="10" t="s">
        <v>54</v>
      </c>
      <c r="D234" s="10"/>
      <c r="E234" s="30">
        <v>0</v>
      </c>
      <c r="F234" s="30">
        <v>0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1">
        <f t="shared" si="49"/>
        <v>0</v>
      </c>
      <c r="P234" s="32"/>
    </row>
    <row r="235" spans="1:16">
      <c r="A235" s="11">
        <f t="shared" si="46"/>
        <v>31</v>
      </c>
      <c r="B235" s="10"/>
      <c r="C235" s="10" t="s">
        <v>55</v>
      </c>
      <c r="D235" s="10"/>
      <c r="E235" s="30">
        <v>0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0</v>
      </c>
      <c r="O235" s="31">
        <f t="shared" si="49"/>
        <v>0</v>
      </c>
      <c r="P235" s="32"/>
    </row>
    <row r="236" spans="1:16">
      <c r="A236" s="11">
        <f t="shared" si="46"/>
        <v>32</v>
      </c>
      <c r="B236" s="10"/>
      <c r="C236" s="10" t="s">
        <v>56</v>
      </c>
      <c r="D236" s="10"/>
      <c r="E236" s="30">
        <v>0</v>
      </c>
      <c r="F236" s="30">
        <v>0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1">
        <f t="shared" si="49"/>
        <v>0</v>
      </c>
      <c r="P236" s="32"/>
    </row>
    <row r="237" spans="1:16">
      <c r="A237" s="11">
        <f t="shared" si="46"/>
        <v>33</v>
      </c>
      <c r="B237" s="10"/>
      <c r="C237" s="10" t="s">
        <v>57</v>
      </c>
      <c r="D237" s="10"/>
      <c r="E237" s="30">
        <v>-1.563505720930583E-9</v>
      </c>
      <c r="F237" s="30">
        <v>-1.2615440409541811E-9</v>
      </c>
      <c r="G237" s="30">
        <v>-2.1426854296882935E-10</v>
      </c>
      <c r="H237" s="30">
        <v>-1.3012898775996655E-11</v>
      </c>
      <c r="I237" s="30">
        <v>-2.6688327188587357E-12</v>
      </c>
      <c r="J237" s="30">
        <v>-4.6084583642264775E-14</v>
      </c>
      <c r="K237" s="30">
        <v>-3.8169919272443141E-11</v>
      </c>
      <c r="L237" s="30">
        <v>-3.3795401656631651E-11</v>
      </c>
      <c r="M237" s="30">
        <v>0</v>
      </c>
      <c r="N237" s="30">
        <v>0</v>
      </c>
      <c r="O237" s="31">
        <f t="shared" si="49"/>
        <v>0</v>
      </c>
      <c r="P237" s="32"/>
    </row>
    <row r="238" spans="1:16">
      <c r="A238" s="11">
        <f t="shared" si="46"/>
        <v>34</v>
      </c>
      <c r="B238" s="10"/>
      <c r="C238" s="10" t="s">
        <v>58</v>
      </c>
      <c r="D238" s="10"/>
      <c r="E238" s="30">
        <v>0</v>
      </c>
      <c r="F238" s="30">
        <v>0</v>
      </c>
      <c r="G238" s="30">
        <v>0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0">
        <v>0</v>
      </c>
      <c r="N238" s="30">
        <v>0</v>
      </c>
      <c r="O238" s="31">
        <f t="shared" si="49"/>
        <v>0</v>
      </c>
      <c r="P238" s="32"/>
    </row>
    <row r="239" spans="1:16">
      <c r="A239" s="11">
        <f t="shared" si="46"/>
        <v>35</v>
      </c>
      <c r="B239" s="10"/>
      <c r="C239" s="10" t="s">
        <v>59</v>
      </c>
      <c r="D239" s="10"/>
      <c r="E239" s="30">
        <v>7.5382199406502808E-6</v>
      </c>
      <c r="F239" s="30">
        <v>4.4635267965321831E-6</v>
      </c>
      <c r="G239" s="30">
        <v>1.131943231832099E-6</v>
      </c>
      <c r="H239" s="30">
        <v>1.0588757312733264E-6</v>
      </c>
      <c r="I239" s="30">
        <v>3.69469907091977E-7</v>
      </c>
      <c r="J239" s="30">
        <v>5.0855613981502169E-8</v>
      </c>
      <c r="K239" s="30">
        <v>3.6233952271700747E-7</v>
      </c>
      <c r="L239" s="30">
        <v>1.0120913722218444E-7</v>
      </c>
      <c r="M239" s="30">
        <v>0</v>
      </c>
      <c r="N239" s="30">
        <v>0</v>
      </c>
      <c r="O239" s="31">
        <f t="shared" si="49"/>
        <v>0</v>
      </c>
      <c r="P239" s="32"/>
    </row>
    <row r="240" spans="1:16">
      <c r="A240" s="11">
        <f t="shared" si="46"/>
        <v>36</v>
      </c>
      <c r="B240" s="10"/>
      <c r="C240" s="10" t="s">
        <v>60</v>
      </c>
      <c r="D240" s="10"/>
      <c r="E240" s="30">
        <v>0</v>
      </c>
      <c r="F240" s="30">
        <v>0</v>
      </c>
      <c r="G240" s="30">
        <v>0</v>
      </c>
      <c r="H240" s="30">
        <v>0</v>
      </c>
      <c r="I240" s="30">
        <v>0</v>
      </c>
      <c r="J240" s="30">
        <v>0</v>
      </c>
      <c r="K240" s="30">
        <v>0</v>
      </c>
      <c r="L240" s="30">
        <v>0</v>
      </c>
      <c r="M240" s="30">
        <v>0</v>
      </c>
      <c r="N240" s="30">
        <v>0</v>
      </c>
      <c r="O240" s="31">
        <f t="shared" si="49"/>
        <v>0</v>
      </c>
      <c r="P240" s="32"/>
    </row>
    <row r="241" spans="1:16">
      <c r="A241" s="11">
        <f t="shared" si="46"/>
        <v>37</v>
      </c>
      <c r="B241" s="10"/>
      <c r="C241" s="10" t="s">
        <v>61</v>
      </c>
      <c r="E241" s="30">
        <v>658895.65990990249</v>
      </c>
      <c r="F241" s="30">
        <v>370560.11650741141</v>
      </c>
      <c r="G241" s="30">
        <v>97090.2042540127</v>
      </c>
      <c r="H241" s="30">
        <v>95350.478927872071</v>
      </c>
      <c r="I241" s="30">
        <v>34623.317563145785</v>
      </c>
      <c r="J241" s="30">
        <v>13965.165062652623</v>
      </c>
      <c r="K241" s="30">
        <v>33195.241196649535</v>
      </c>
      <c r="L241" s="30">
        <v>14111.136398158564</v>
      </c>
      <c r="M241" s="30">
        <v>0</v>
      </c>
      <c r="N241" s="30">
        <v>0</v>
      </c>
      <c r="O241" s="31">
        <f t="shared" si="49"/>
        <v>0</v>
      </c>
      <c r="P241" s="32"/>
    </row>
    <row r="242" spans="1:16">
      <c r="A242" s="11">
        <f t="shared" si="46"/>
        <v>38</v>
      </c>
      <c r="B242" s="10"/>
      <c r="C242" s="10" t="s">
        <v>62</v>
      </c>
      <c r="D242" s="10"/>
      <c r="E242" s="30">
        <v>0</v>
      </c>
      <c r="F242" s="30">
        <v>0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0</v>
      </c>
      <c r="O242" s="31">
        <f t="shared" si="49"/>
        <v>0</v>
      </c>
      <c r="P242" s="32"/>
    </row>
    <row r="243" spans="1:16">
      <c r="A243" s="11">
        <f t="shared" si="46"/>
        <v>39</v>
      </c>
      <c r="B243" s="10"/>
      <c r="C243" s="10" t="s">
        <v>63</v>
      </c>
      <c r="D243" s="10"/>
      <c r="E243" s="30">
        <v>0</v>
      </c>
      <c r="F243" s="30">
        <v>0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1">
        <f t="shared" si="49"/>
        <v>0</v>
      </c>
      <c r="P243" s="32"/>
    </row>
    <row r="244" spans="1:16">
      <c r="A244" s="11">
        <f t="shared" si="46"/>
        <v>40</v>
      </c>
      <c r="B244" s="10"/>
      <c r="C244" s="10"/>
      <c r="D244" s="1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1"/>
      <c r="P244" s="32"/>
    </row>
    <row r="245" spans="1:16">
      <c r="A245" s="11">
        <f t="shared" si="46"/>
        <v>41</v>
      </c>
      <c r="B245" s="10"/>
      <c r="C245" s="10" t="s">
        <v>64</v>
      </c>
      <c r="D245" s="10"/>
      <c r="E245" s="33">
        <f t="shared" ref="E245:N245" si="50">SUM(E233:E243)</f>
        <v>111416320.74883276</v>
      </c>
      <c r="F245" s="33">
        <f t="shared" si="50"/>
        <v>67082485.971806787</v>
      </c>
      <c r="G245" s="33">
        <f t="shared" si="50"/>
        <v>15493939.162704732</v>
      </c>
      <c r="H245" s="33">
        <f t="shared" si="50"/>
        <v>17113230.903767597</v>
      </c>
      <c r="I245" s="33">
        <f t="shared" si="50"/>
        <v>5140799.1296106251</v>
      </c>
      <c r="J245" s="33">
        <f>SUM(J233:J243)</f>
        <v>94762.994433685817</v>
      </c>
      <c r="K245" s="33">
        <f t="shared" si="50"/>
        <v>6104251.4278672896</v>
      </c>
      <c r="L245" s="33">
        <f t="shared" si="50"/>
        <v>386851.15864204353</v>
      </c>
      <c r="M245" s="33">
        <f t="shared" si="50"/>
        <v>0</v>
      </c>
      <c r="N245" s="33">
        <f t="shared" si="50"/>
        <v>0</v>
      </c>
      <c r="O245" s="31">
        <f>ROUND(SUM(F245:N245)-E245,0)</f>
        <v>0</v>
      </c>
      <c r="P245" s="32"/>
    </row>
    <row r="246" spans="1:16">
      <c r="A246" s="11">
        <f t="shared" si="46"/>
        <v>42</v>
      </c>
      <c r="B246" s="10"/>
      <c r="C246" s="10"/>
      <c r="D246" s="1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1"/>
      <c r="P246" s="32"/>
    </row>
    <row r="247" spans="1:16">
      <c r="A247" s="11">
        <f t="shared" si="46"/>
        <v>43</v>
      </c>
      <c r="B247" s="10"/>
      <c r="C247" s="10" t="s">
        <v>65</v>
      </c>
      <c r="D247" s="1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1"/>
      <c r="P247" s="32"/>
    </row>
    <row r="248" spans="1:16">
      <c r="A248" s="11">
        <f t="shared" si="46"/>
        <v>44</v>
      </c>
      <c r="B248" s="10"/>
      <c r="C248" s="10" t="s">
        <v>66</v>
      </c>
      <c r="D248" s="10"/>
      <c r="E248" s="30">
        <v>-48178710.141428784</v>
      </c>
      <c r="F248" s="30">
        <v>-29035820.204205919</v>
      </c>
      <c r="G248" s="30">
        <v>-6679562.7968142033</v>
      </c>
      <c r="H248" s="30">
        <v>-7423853.0417209454</v>
      </c>
      <c r="I248" s="30">
        <v>-2216428.1593123255</v>
      </c>
      <c r="J248" s="30">
        <v>-25362.636250466905</v>
      </c>
      <c r="K248" s="30">
        <v>-2651756.5263099098</v>
      </c>
      <c r="L248" s="30">
        <v>-145926.77681502124</v>
      </c>
      <c r="M248" s="30">
        <v>0</v>
      </c>
      <c r="N248" s="30">
        <v>0</v>
      </c>
      <c r="O248" s="31">
        <f t="shared" ref="O248:O254" si="51">ROUND(SUM(F248:N248)-E248,0)</f>
        <v>0</v>
      </c>
      <c r="P248" s="32"/>
    </row>
    <row r="249" spans="1:16">
      <c r="A249" s="11">
        <f t="shared" si="46"/>
        <v>45</v>
      </c>
      <c r="B249" s="10"/>
      <c r="C249" s="10" t="s">
        <v>67</v>
      </c>
      <c r="D249" s="10"/>
      <c r="E249" s="30">
        <v>-1751193.8344733235</v>
      </c>
      <c r="F249" s="30">
        <v>-993444.17293212272</v>
      </c>
      <c r="G249" s="30">
        <v>-258877.64220060612</v>
      </c>
      <c r="H249" s="30">
        <v>-264815.37359534157</v>
      </c>
      <c r="I249" s="30">
        <v>-95011.905290120747</v>
      </c>
      <c r="J249" s="30">
        <v>-37643.520906201244</v>
      </c>
      <c r="K249" s="30">
        <v>-80771.512435812634</v>
      </c>
      <c r="L249" s="30">
        <v>-20629.707113118398</v>
      </c>
      <c r="M249" s="30">
        <v>0</v>
      </c>
      <c r="N249" s="30">
        <v>0</v>
      </c>
      <c r="O249" s="31">
        <f t="shared" si="51"/>
        <v>0</v>
      </c>
      <c r="P249" s="32"/>
    </row>
    <row r="250" spans="1:16">
      <c r="A250" s="11">
        <f t="shared" si="46"/>
        <v>46</v>
      </c>
      <c r="B250" s="10"/>
      <c r="C250" s="10" t="s">
        <v>68</v>
      </c>
      <c r="D250" s="10"/>
      <c r="E250" s="30">
        <v>-14776725.122194158</v>
      </c>
      <c r="F250" s="30">
        <v>-8812011.2460005712</v>
      </c>
      <c r="G250" s="30">
        <v>-2235965.8890376133</v>
      </c>
      <c r="H250" s="30">
        <v>-2037606.4395890371</v>
      </c>
      <c r="I250" s="30">
        <v>-704315.75440367917</v>
      </c>
      <c r="J250" s="30">
        <v>-115215.05127725744</v>
      </c>
      <c r="K250" s="30">
        <v>-700101.74255108868</v>
      </c>
      <c r="L250" s="30">
        <v>-171508.99933490757</v>
      </c>
      <c r="M250" s="30">
        <v>0</v>
      </c>
      <c r="N250" s="30">
        <v>0</v>
      </c>
      <c r="O250" s="31">
        <f t="shared" si="51"/>
        <v>0</v>
      </c>
      <c r="P250" s="32"/>
    </row>
    <row r="251" spans="1:16">
      <c r="A251" s="11">
        <f t="shared" si="46"/>
        <v>47</v>
      </c>
      <c r="B251" s="10"/>
      <c r="C251" s="10" t="s">
        <v>69</v>
      </c>
      <c r="D251" s="10"/>
      <c r="E251" s="30">
        <v>-37567.546167237379</v>
      </c>
      <c r="F251" s="30">
        <v>-22403.184422571474</v>
      </c>
      <c r="G251" s="30">
        <v>-5684.5991228925959</v>
      </c>
      <c r="H251" s="30">
        <v>-5180.2997669894203</v>
      </c>
      <c r="I251" s="30">
        <v>-1790.6137561971029</v>
      </c>
      <c r="J251" s="30">
        <v>-292.91504205766154</v>
      </c>
      <c r="K251" s="30">
        <v>-1779.900293247478</v>
      </c>
      <c r="L251" s="30">
        <v>-436.03376328163461</v>
      </c>
      <c r="M251" s="30">
        <v>0</v>
      </c>
      <c r="N251" s="30">
        <v>0</v>
      </c>
      <c r="O251" s="31">
        <f t="shared" si="51"/>
        <v>0</v>
      </c>
      <c r="P251" s="32"/>
    </row>
    <row r="252" spans="1:16">
      <c r="A252" s="11">
        <f t="shared" si="46"/>
        <v>48</v>
      </c>
      <c r="B252" s="10"/>
      <c r="C252" s="10" t="s">
        <v>70</v>
      </c>
      <c r="D252" s="10"/>
      <c r="E252" s="30">
        <v>-39575.447591088894</v>
      </c>
      <c r="F252" s="30">
        <v>-14576.164676043079</v>
      </c>
      <c r="G252" s="30">
        <v>-22647.490617686541</v>
      </c>
      <c r="H252" s="30">
        <v>0</v>
      </c>
      <c r="I252" s="30">
        <v>0</v>
      </c>
      <c r="J252" s="30">
        <v>0</v>
      </c>
      <c r="K252" s="30">
        <v>-2351.792297359274</v>
      </c>
      <c r="L252" s="30">
        <v>0</v>
      </c>
      <c r="M252" s="30">
        <v>0</v>
      </c>
      <c r="N252" s="30">
        <v>0</v>
      </c>
      <c r="O252" s="31">
        <f t="shared" si="51"/>
        <v>0</v>
      </c>
      <c r="P252" s="32"/>
    </row>
    <row r="253" spans="1:16">
      <c r="A253" s="11">
        <f t="shared" si="46"/>
        <v>49</v>
      </c>
      <c r="B253" s="10"/>
      <c r="C253" s="10" t="s">
        <v>71</v>
      </c>
      <c r="D253" s="10"/>
      <c r="E253" s="30">
        <v>0</v>
      </c>
      <c r="F253" s="30">
        <v>0</v>
      </c>
      <c r="G253" s="30">
        <v>0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0">
        <v>0</v>
      </c>
      <c r="N253" s="30">
        <v>0</v>
      </c>
      <c r="O253" s="31">
        <f t="shared" si="51"/>
        <v>0</v>
      </c>
      <c r="P253" s="32"/>
    </row>
    <row r="254" spans="1:16">
      <c r="A254" s="11">
        <f t="shared" si="46"/>
        <v>50</v>
      </c>
      <c r="B254" s="10"/>
      <c r="C254" s="10" t="s">
        <v>72</v>
      </c>
      <c r="D254" s="10"/>
      <c r="E254" s="30">
        <v>-49438.717377878129</v>
      </c>
      <c r="F254" s="30">
        <v>-29269.29048138317</v>
      </c>
      <c r="G254" s="30">
        <v>-7423.351880111697</v>
      </c>
      <c r="H254" s="30">
        <v>-6946.4336001917345</v>
      </c>
      <c r="I254" s="30">
        <v>-2424.0508694709474</v>
      </c>
      <c r="J254" s="30">
        <v>-336.05661109700236</v>
      </c>
      <c r="K254" s="30">
        <v>-2376.0480924977192</v>
      </c>
      <c r="L254" s="30">
        <v>-663.48584312585513</v>
      </c>
      <c r="M254" s="30">
        <v>0</v>
      </c>
      <c r="N254" s="30">
        <v>0</v>
      </c>
      <c r="O254" s="31">
        <f t="shared" si="51"/>
        <v>0</v>
      </c>
      <c r="P254" s="32"/>
    </row>
    <row r="255" spans="1:16">
      <c r="A255" s="11">
        <f t="shared" si="46"/>
        <v>51</v>
      </c>
      <c r="B255" s="10"/>
      <c r="C255" s="10"/>
      <c r="D255" s="1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1"/>
      <c r="P255" s="32"/>
    </row>
    <row r="256" spans="1:16">
      <c r="A256" s="11">
        <f t="shared" si="46"/>
        <v>52</v>
      </c>
      <c r="B256" s="10"/>
      <c r="C256" s="10" t="s">
        <v>73</v>
      </c>
      <c r="D256" s="10"/>
      <c r="E256" s="33">
        <f t="shared" ref="E256:N256" si="52">SUM(E248:E254)</f>
        <v>-64833210.809232473</v>
      </c>
      <c r="F256" s="33">
        <f t="shared" si="52"/>
        <v>-38907524.26271861</v>
      </c>
      <c r="G256" s="33">
        <f t="shared" si="52"/>
        <v>-9210161.7696731128</v>
      </c>
      <c r="H256" s="33">
        <f t="shared" si="52"/>
        <v>-9738401.5882725045</v>
      </c>
      <c r="I256" s="33">
        <f t="shared" si="52"/>
        <v>-3019970.4836317934</v>
      </c>
      <c r="J256" s="33">
        <f>SUM(J248:J254)</f>
        <v>-178850.18008708025</v>
      </c>
      <c r="K256" s="33">
        <f t="shared" si="52"/>
        <v>-3439137.521979915</v>
      </c>
      <c r="L256" s="33">
        <f t="shared" si="52"/>
        <v>-339165.00286945468</v>
      </c>
      <c r="M256" s="33">
        <f t="shared" si="52"/>
        <v>0</v>
      </c>
      <c r="N256" s="33">
        <f t="shared" si="52"/>
        <v>0</v>
      </c>
      <c r="O256" s="31">
        <f>ROUND(SUM(F256:N256)-E256,0)</f>
        <v>0</v>
      </c>
      <c r="P256" s="32"/>
    </row>
    <row r="257" spans="1:16">
      <c r="A257" s="11">
        <f t="shared" si="46"/>
        <v>53</v>
      </c>
      <c r="B257" s="10"/>
      <c r="C257" s="10"/>
      <c r="D257" s="1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1"/>
      <c r="P257" s="32"/>
    </row>
    <row r="258" spans="1:16" ht="13.5" thickBot="1">
      <c r="A258" s="11">
        <f t="shared" si="46"/>
        <v>54</v>
      </c>
      <c r="B258" s="10"/>
      <c r="C258" s="10" t="s">
        <v>74</v>
      </c>
      <c r="D258" s="10"/>
      <c r="E258" s="34">
        <f t="shared" ref="E258:N258" si="53">E245+E256</f>
        <v>46583109.939600289</v>
      </c>
      <c r="F258" s="34">
        <f t="shared" si="53"/>
        <v>28174961.709088176</v>
      </c>
      <c r="G258" s="34">
        <f t="shared" si="53"/>
        <v>6283777.3930316195</v>
      </c>
      <c r="H258" s="34">
        <f t="shared" si="53"/>
        <v>7374829.3154950924</v>
      </c>
      <c r="I258" s="34">
        <f t="shared" si="53"/>
        <v>2120828.6459788317</v>
      </c>
      <c r="J258" s="34">
        <f>J245+J256</f>
        <v>-84087.185653394437</v>
      </c>
      <c r="K258" s="34">
        <f t="shared" si="53"/>
        <v>2665113.9058873747</v>
      </c>
      <c r="L258" s="34">
        <f t="shared" si="53"/>
        <v>47686.155772588856</v>
      </c>
      <c r="M258" s="34">
        <f t="shared" si="53"/>
        <v>0</v>
      </c>
      <c r="N258" s="34">
        <f t="shared" si="53"/>
        <v>0</v>
      </c>
      <c r="O258" s="31">
        <f>ROUND(SUM(F258:N258)-E258,0)</f>
        <v>0</v>
      </c>
      <c r="P258" s="32"/>
    </row>
    <row r="259" spans="1:16" ht="13.5" thickTop="1">
      <c r="A259" s="11">
        <f t="shared" si="46"/>
        <v>55</v>
      </c>
      <c r="B259" s="10"/>
      <c r="C259" s="10"/>
      <c r="D259" s="1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1"/>
      <c r="P259" s="32"/>
    </row>
    <row r="260" spans="1:16">
      <c r="A260" s="11">
        <f t="shared" si="46"/>
        <v>56</v>
      </c>
      <c r="B260" s="10"/>
      <c r="D260" s="42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2"/>
    </row>
    <row r="261" spans="1:16">
      <c r="A261" s="11">
        <f t="shared" si="46"/>
        <v>57</v>
      </c>
      <c r="B261" s="10"/>
      <c r="C261" s="10" t="s">
        <v>75</v>
      </c>
      <c r="D261" s="36">
        <v>4.9749670732040424E-2</v>
      </c>
      <c r="E261" s="37">
        <f t="shared" ref="E261:N261" si="54">$D$261*E258</f>
        <v>2317494.3811695538</v>
      </c>
      <c r="F261" s="37">
        <f t="shared" si="54"/>
        <v>1401695.0679149837</v>
      </c>
      <c r="G261" s="37">
        <f t="shared" si="54"/>
        <v>312615.85625676246</v>
      </c>
      <c r="H261" s="37">
        <f t="shared" si="54"/>
        <v>366895.33015087992</v>
      </c>
      <c r="I261" s="37">
        <f t="shared" si="54"/>
        <v>105510.52681652601</v>
      </c>
      <c r="J261" s="37">
        <f>$D$261*J258</f>
        <v>-4183.3097990403267</v>
      </c>
      <c r="K261" s="37">
        <f t="shared" si="54"/>
        <v>132588.53928127905</v>
      </c>
      <c r="L261" s="37">
        <f t="shared" si="54"/>
        <v>2372.3705481630845</v>
      </c>
      <c r="M261" s="37">
        <f t="shared" si="54"/>
        <v>0</v>
      </c>
      <c r="N261" s="37">
        <f t="shared" si="54"/>
        <v>0</v>
      </c>
      <c r="O261" s="31">
        <f>ROUND(SUM(F261:N261)-E261,0)</f>
        <v>0</v>
      </c>
      <c r="P261" s="32"/>
    </row>
    <row r="262" spans="1:16">
      <c r="A262" s="11">
        <f t="shared" si="46"/>
        <v>58</v>
      </c>
      <c r="B262" s="10"/>
      <c r="C262" s="10" t="s">
        <v>51</v>
      </c>
      <c r="D262" s="36"/>
      <c r="E262" s="38">
        <f t="shared" ref="E262:N262" si="55">E229</f>
        <v>6201587.9114674516</v>
      </c>
      <c r="F262" s="38">
        <f t="shared" si="55"/>
        <v>3680522.478066518</v>
      </c>
      <c r="G262" s="38">
        <f t="shared" si="55"/>
        <v>893494.09534640075</v>
      </c>
      <c r="H262" s="38">
        <f t="shared" si="55"/>
        <v>920441.70913703367</v>
      </c>
      <c r="I262" s="38">
        <f t="shared" si="55"/>
        <v>297976.84612024616</v>
      </c>
      <c r="J262" s="38">
        <f>J229</f>
        <v>43134.969056839276</v>
      </c>
      <c r="K262" s="38">
        <f t="shared" si="55"/>
        <v>317675.9460034126</v>
      </c>
      <c r="L262" s="38">
        <f t="shared" si="55"/>
        <v>48341.867737001769</v>
      </c>
      <c r="M262" s="38">
        <f t="shared" si="55"/>
        <v>0</v>
      </c>
      <c r="N262" s="38">
        <f t="shared" si="55"/>
        <v>0</v>
      </c>
      <c r="O262" s="31">
        <f>ROUND(SUM(F262:N262)-E262,0)</f>
        <v>0</v>
      </c>
      <c r="P262" s="32"/>
    </row>
    <row r="263" spans="1:16">
      <c r="A263" s="11">
        <f t="shared" si="46"/>
        <v>59</v>
      </c>
      <c r="B263" s="10"/>
      <c r="C263" s="10" t="s">
        <v>76</v>
      </c>
      <c r="D263" s="36"/>
      <c r="E263" s="40">
        <v>-422827.67746089539</v>
      </c>
      <c r="F263" s="40">
        <v>-144549.37811201482</v>
      </c>
      <c r="G263" s="40">
        <v>-73258.350474671053</v>
      </c>
      <c r="H263" s="40">
        <v>-94670.474335662133</v>
      </c>
      <c r="I263" s="40">
        <v>-27090.247237924254</v>
      </c>
      <c r="J263" s="40">
        <v>-18135.049225372946</v>
      </c>
      <c r="K263" s="40">
        <v>-63342.539535392396</v>
      </c>
      <c r="L263" s="40">
        <v>-1781.6385398578423</v>
      </c>
      <c r="M263" s="40">
        <v>0</v>
      </c>
      <c r="N263" s="40">
        <v>0</v>
      </c>
      <c r="O263" s="31">
        <f>ROUND(SUM(F263:N263)-E263,0)</f>
        <v>0</v>
      </c>
      <c r="P263" s="32"/>
    </row>
    <row r="264" spans="1:16">
      <c r="A264" s="11">
        <f t="shared" si="46"/>
        <v>60</v>
      </c>
      <c r="D264" s="4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2"/>
    </row>
    <row r="265" spans="1:16">
      <c r="A265" s="11">
        <f t="shared" si="46"/>
        <v>61</v>
      </c>
      <c r="B265" s="10"/>
      <c r="C265" s="10" t="s">
        <v>77</v>
      </c>
      <c r="D265" s="36"/>
      <c r="E265" s="38">
        <f t="shared" ref="E265:N265" si="56">E261+E262+E263</f>
        <v>8096254.6151761096</v>
      </c>
      <c r="F265" s="38">
        <f t="shared" si="56"/>
        <v>4937668.1678694878</v>
      </c>
      <c r="G265" s="38">
        <f t="shared" si="56"/>
        <v>1132851.6011284923</v>
      </c>
      <c r="H265" s="38">
        <f t="shared" si="56"/>
        <v>1192666.5649522515</v>
      </c>
      <c r="I265" s="38">
        <f t="shared" si="56"/>
        <v>376397.12569884793</v>
      </c>
      <c r="J265" s="38">
        <f>J261+J262+J263</f>
        <v>20816.610032426004</v>
      </c>
      <c r="K265" s="38">
        <f t="shared" si="56"/>
        <v>386921.94574929925</v>
      </c>
      <c r="L265" s="38">
        <f t="shared" si="56"/>
        <v>48932.599745307009</v>
      </c>
      <c r="M265" s="38">
        <f t="shared" si="56"/>
        <v>0</v>
      </c>
      <c r="N265" s="38">
        <f t="shared" si="56"/>
        <v>0</v>
      </c>
      <c r="O265" s="31">
        <f>ROUND(SUM(F265:N265)-E265,0)</f>
        <v>0</v>
      </c>
      <c r="P265" s="32"/>
    </row>
    <row r="266" spans="1:16">
      <c r="A266" s="11">
        <f t="shared" si="46"/>
        <v>62</v>
      </c>
      <c r="D266" s="42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2"/>
    </row>
    <row r="267" spans="1:16">
      <c r="A267" s="11">
        <f t="shared" si="46"/>
        <v>63</v>
      </c>
      <c r="D267" s="42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</row>
    <row r="268" spans="1:16">
      <c r="A268" s="11">
        <f t="shared" si="46"/>
        <v>64</v>
      </c>
      <c r="C268" s="10" t="s">
        <v>78</v>
      </c>
      <c r="D268" s="36">
        <v>7.7499997553865968E-2</v>
      </c>
      <c r="E268" s="37">
        <f t="shared" ref="E268:N268" si="57">$D268*E258</f>
        <v>3610190.9063704917</v>
      </c>
      <c r="F268" s="37">
        <f t="shared" si="57"/>
        <v>2183559.463534601</v>
      </c>
      <c r="G268" s="37">
        <f t="shared" si="57"/>
        <v>486992.73258898879</v>
      </c>
      <c r="H268" s="37">
        <f t="shared" si="57"/>
        <v>571549.25391104864</v>
      </c>
      <c r="I268" s="37">
        <f t="shared" si="57"/>
        <v>164364.21487552833</v>
      </c>
      <c r="J268" s="37">
        <f>$D268*J258</f>
        <v>-6516.7566824495425</v>
      </c>
      <c r="K268" s="37">
        <f t="shared" si="57"/>
        <v>206546.32118704572</v>
      </c>
      <c r="L268" s="37">
        <f t="shared" si="57"/>
        <v>3695.6769557289081</v>
      </c>
      <c r="M268" s="37">
        <f t="shared" si="57"/>
        <v>0</v>
      </c>
      <c r="N268" s="37">
        <f t="shared" si="57"/>
        <v>0</v>
      </c>
      <c r="O268" s="31">
        <f>ROUND(SUM(F268:N268)-E268,0)</f>
        <v>0</v>
      </c>
    </row>
    <row r="269" spans="1:16">
      <c r="A269" s="11">
        <f t="shared" si="46"/>
        <v>65</v>
      </c>
      <c r="C269" s="10" t="s">
        <v>79</v>
      </c>
      <c r="D269" s="36"/>
      <c r="E269" s="38">
        <v>6995905.472803385</v>
      </c>
      <c r="F269" s="38">
        <v>4160951.2623300408</v>
      </c>
      <c r="G269" s="38">
        <v>1000642.6893600355</v>
      </c>
      <c r="H269" s="38">
        <v>1046194.5076244734</v>
      </c>
      <c r="I269" s="38">
        <v>334140.41356496088</v>
      </c>
      <c r="J269" s="38">
        <v>41701.146189829997</v>
      </c>
      <c r="K269" s="38" t="e">
        <f t="shared" ref="K269:N269" si="58">K262+((K268-K261)*(1/Net_to_Gross_Factor))-(K268-K261)</f>
        <v>#NAME?</v>
      </c>
      <c r="L269" s="38" t="e">
        <f t="shared" si="58"/>
        <v>#NAME?</v>
      </c>
      <c r="M269" s="38" t="e">
        <f t="shared" si="58"/>
        <v>#NAME?</v>
      </c>
      <c r="N269" s="38" t="e">
        <f t="shared" si="58"/>
        <v>#NAME?</v>
      </c>
      <c r="O269" s="31" t="e">
        <f>ROUND(SUM(F269:N269)-E269,0)</f>
        <v>#NAME?</v>
      </c>
    </row>
    <row r="270" spans="1:16">
      <c r="A270" s="11">
        <f t="shared" si="46"/>
        <v>66</v>
      </c>
      <c r="C270" s="10" t="s">
        <v>76</v>
      </c>
      <c r="D270" s="43"/>
      <c r="E270" s="39">
        <f t="shared" ref="E270:N270" si="59">E263</f>
        <v>-422827.67746089539</v>
      </c>
      <c r="F270" s="39">
        <f t="shared" si="59"/>
        <v>-144549.37811201482</v>
      </c>
      <c r="G270" s="39">
        <f t="shared" si="59"/>
        <v>-73258.350474671053</v>
      </c>
      <c r="H270" s="39">
        <f t="shared" si="59"/>
        <v>-94670.474335662133</v>
      </c>
      <c r="I270" s="39">
        <f t="shared" si="59"/>
        <v>-27090.247237924254</v>
      </c>
      <c r="J270" s="39">
        <f>J263</f>
        <v>-18135.049225372946</v>
      </c>
      <c r="K270" s="39">
        <f t="shared" si="59"/>
        <v>-63342.539535392396</v>
      </c>
      <c r="L270" s="39">
        <f t="shared" si="59"/>
        <v>-1781.6385398578423</v>
      </c>
      <c r="M270" s="39">
        <f t="shared" si="59"/>
        <v>0</v>
      </c>
      <c r="N270" s="39">
        <f t="shared" si="59"/>
        <v>0</v>
      </c>
      <c r="O270" s="31">
        <f>ROUND(SUM(F270:N270)-E270,0)</f>
        <v>0</v>
      </c>
    </row>
    <row r="271" spans="1:16">
      <c r="A271" s="11">
        <f t="shared" si="46"/>
        <v>67</v>
      </c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</row>
    <row r="272" spans="1:16">
      <c r="A272" s="11">
        <f t="shared" si="46"/>
        <v>68</v>
      </c>
      <c r="C272" s="10" t="s">
        <v>80</v>
      </c>
      <c r="D272" s="10"/>
      <c r="E272" s="38">
        <f t="shared" ref="E272:N272" si="60">SUM(E268:E270)</f>
        <v>10183268.701712981</v>
      </c>
      <c r="F272" s="38">
        <f t="shared" si="60"/>
        <v>6199961.347752627</v>
      </c>
      <c r="G272" s="38">
        <f t="shared" si="60"/>
        <v>1414377.0714743533</v>
      </c>
      <c r="H272" s="38">
        <f t="shared" si="60"/>
        <v>1523073.28719986</v>
      </c>
      <c r="I272" s="38">
        <f t="shared" si="60"/>
        <v>471414.38120256492</v>
      </c>
      <c r="J272" s="38">
        <f>SUM(J268:J270)</f>
        <v>17049.340282007506</v>
      </c>
      <c r="K272" s="38" t="e">
        <f t="shared" si="60"/>
        <v>#NAME?</v>
      </c>
      <c r="L272" s="38" t="e">
        <f t="shared" si="60"/>
        <v>#NAME?</v>
      </c>
      <c r="M272" s="38" t="e">
        <f t="shared" si="60"/>
        <v>#NAME?</v>
      </c>
      <c r="N272" s="38" t="e">
        <f t="shared" si="60"/>
        <v>#NAME?</v>
      </c>
      <c r="O272" s="31" t="e">
        <f>ROUND(SUM(F272:N272)-E272,0)</f>
        <v>#NAME?</v>
      </c>
    </row>
    <row r="273" spans="1:53">
      <c r="C273" s="10"/>
      <c r="O273" s="31"/>
    </row>
    <row r="274" spans="1:53">
      <c r="A274" s="11"/>
      <c r="B274" s="12"/>
      <c r="C274" s="12" t="s">
        <v>1126</v>
      </c>
      <c r="D274" s="13"/>
      <c r="E274" s="14"/>
      <c r="F274" s="12"/>
      <c r="G274" s="13"/>
      <c r="H274" s="13"/>
      <c r="I274" s="13"/>
      <c r="J274" s="12"/>
      <c r="K274" s="12"/>
      <c r="L274" s="12"/>
      <c r="M274" s="12"/>
      <c r="N274" s="12"/>
      <c r="O274" s="31"/>
    </row>
    <row r="275" spans="1:53">
      <c r="A275" s="11"/>
      <c r="B275" s="12"/>
      <c r="C275" s="13" t="s">
        <v>85</v>
      </c>
      <c r="D275" s="13"/>
      <c r="E275" s="14"/>
      <c r="F275" s="12"/>
      <c r="G275" s="13"/>
      <c r="H275" s="12"/>
      <c r="I275" s="12"/>
      <c r="J275" s="12"/>
      <c r="K275" s="12"/>
      <c r="L275" s="12"/>
      <c r="M275" s="12"/>
      <c r="N275" s="12"/>
      <c r="O275" s="31"/>
    </row>
    <row r="276" spans="1:53">
      <c r="A276" s="11"/>
      <c r="B276" s="12"/>
      <c r="C276" s="12" t="s">
        <v>1110</v>
      </c>
      <c r="D276" s="13"/>
      <c r="E276" s="14"/>
      <c r="F276" s="12"/>
      <c r="G276" s="13"/>
      <c r="H276" s="12"/>
      <c r="I276" s="12"/>
      <c r="J276" s="12"/>
      <c r="K276" s="12"/>
      <c r="L276" s="12"/>
      <c r="M276" s="12"/>
      <c r="N276" s="12"/>
      <c r="O276" s="31"/>
    </row>
    <row r="277" spans="1:53">
      <c r="A277" s="11"/>
      <c r="B277" s="12"/>
      <c r="C277" s="15" t="s">
        <v>1121</v>
      </c>
      <c r="D277" s="13"/>
      <c r="E277" s="14"/>
      <c r="F277" s="12"/>
      <c r="G277" s="13"/>
      <c r="H277" s="12"/>
      <c r="I277" s="12"/>
      <c r="J277" s="12"/>
      <c r="K277" s="12"/>
      <c r="L277" s="12"/>
      <c r="M277" s="12"/>
      <c r="N277" s="12"/>
      <c r="O277" s="31"/>
    </row>
    <row r="278" spans="1:53">
      <c r="A278" s="11"/>
      <c r="B278" s="16"/>
      <c r="C278" s="12" t="s">
        <v>1127</v>
      </c>
      <c r="D278" s="13"/>
      <c r="E278" s="14"/>
      <c r="F278" s="12"/>
      <c r="G278" s="13"/>
      <c r="H278" s="12"/>
      <c r="I278" s="12"/>
      <c r="J278" s="12"/>
      <c r="K278" s="12"/>
      <c r="L278" s="12"/>
      <c r="M278" s="12"/>
      <c r="N278" s="12"/>
      <c r="O278" s="31"/>
    </row>
    <row r="279" spans="1:53">
      <c r="A279" s="11"/>
      <c r="E279" s="17"/>
      <c r="F279" s="18"/>
      <c r="G279" s="18"/>
      <c r="H279" s="18"/>
      <c r="I279" s="18"/>
      <c r="J279" s="18"/>
      <c r="K279" s="18"/>
      <c r="L279" s="18"/>
      <c r="M279" s="18"/>
      <c r="N279" s="18"/>
      <c r="O279" s="31"/>
    </row>
    <row r="280" spans="1:53">
      <c r="A280" s="11"/>
      <c r="E280" s="17"/>
      <c r="F280" s="18"/>
      <c r="G280" s="18"/>
      <c r="H280" s="18"/>
      <c r="I280" s="18"/>
      <c r="J280" s="18"/>
      <c r="K280" s="18"/>
      <c r="L280" s="18"/>
      <c r="M280" s="18"/>
      <c r="N280" s="18"/>
      <c r="O280" s="31"/>
    </row>
    <row r="281" spans="1:53">
      <c r="A281" s="11"/>
      <c r="B281" s="10"/>
      <c r="C281" s="19" t="s">
        <v>25</v>
      </c>
      <c r="D281" s="19" t="s">
        <v>26</v>
      </c>
      <c r="E281" s="19" t="s">
        <v>27</v>
      </c>
      <c r="F281" s="20" t="s">
        <v>30</v>
      </c>
      <c r="G281" s="19" t="s">
        <v>31</v>
      </c>
      <c r="H281" s="20" t="s">
        <v>32</v>
      </c>
      <c r="I281" s="19" t="s">
        <v>33</v>
      </c>
      <c r="J281" s="20" t="s">
        <v>34</v>
      </c>
      <c r="K281" s="20" t="s">
        <v>35</v>
      </c>
      <c r="L281" s="19" t="s">
        <v>36</v>
      </c>
      <c r="M281" s="20" t="s">
        <v>38</v>
      </c>
      <c r="N281" s="19" t="s">
        <v>82</v>
      </c>
      <c r="O281" s="31"/>
    </row>
    <row r="282" spans="1:53">
      <c r="A282" s="11"/>
      <c r="B282" s="10"/>
      <c r="C282" s="10"/>
      <c r="D282" s="10"/>
      <c r="E282" s="19" t="s">
        <v>1128</v>
      </c>
      <c r="F282" s="22"/>
      <c r="G282" s="303" t="s">
        <v>1129</v>
      </c>
      <c r="H282" s="303" t="s">
        <v>1130</v>
      </c>
      <c r="I282" s="303" t="s">
        <v>1130</v>
      </c>
      <c r="J282" s="303" t="s">
        <v>1130</v>
      </c>
      <c r="K282" s="19" t="s">
        <v>1131</v>
      </c>
      <c r="L282" s="303" t="s">
        <v>1132</v>
      </c>
      <c r="M282" s="303"/>
      <c r="N282" s="303"/>
      <c r="O282" s="31"/>
    </row>
    <row r="283" spans="1:53">
      <c r="A283" s="11"/>
      <c r="B283" s="10"/>
      <c r="C283" s="10"/>
      <c r="D283" s="19"/>
      <c r="E283" s="19" t="s">
        <v>1133</v>
      </c>
      <c r="F283" s="303" t="s">
        <v>115</v>
      </c>
      <c r="G283" s="303" t="s">
        <v>111</v>
      </c>
      <c r="H283" s="303" t="s">
        <v>1134</v>
      </c>
      <c r="I283" s="303" t="s">
        <v>1135</v>
      </c>
      <c r="J283" s="303" t="s">
        <v>122</v>
      </c>
      <c r="K283" s="303" t="s">
        <v>1136</v>
      </c>
      <c r="L283" s="303" t="s">
        <v>1137</v>
      </c>
      <c r="M283" s="303"/>
      <c r="N283" s="303"/>
      <c r="O283" s="31"/>
    </row>
    <row r="284" spans="1:53">
      <c r="A284" s="11"/>
      <c r="B284" s="25"/>
      <c r="C284" s="26" t="s">
        <v>40</v>
      </c>
      <c r="D284" s="26"/>
      <c r="E284" s="26" t="s">
        <v>1139</v>
      </c>
      <c r="F284" s="27" t="s">
        <v>1140</v>
      </c>
      <c r="G284" s="27" t="s">
        <v>1141</v>
      </c>
      <c r="H284" s="27" t="s">
        <v>1142</v>
      </c>
      <c r="I284" s="27" t="s">
        <v>1143</v>
      </c>
      <c r="J284" s="27" t="s">
        <v>1143</v>
      </c>
      <c r="K284" s="27" t="s">
        <v>1144</v>
      </c>
      <c r="L284" s="27" t="s">
        <v>1145</v>
      </c>
      <c r="M284" s="27"/>
      <c r="N284" s="27"/>
      <c r="O284" s="31"/>
    </row>
    <row r="285" spans="1:53">
      <c r="A285" s="11">
        <v>13</v>
      </c>
      <c r="B285" s="10"/>
      <c r="C285" s="10"/>
      <c r="D285" s="10"/>
      <c r="E285" s="29"/>
      <c r="F285" s="22"/>
      <c r="G285" s="22"/>
      <c r="H285" s="22"/>
      <c r="I285" s="22"/>
      <c r="J285" s="22"/>
      <c r="K285" s="22"/>
      <c r="L285" s="22"/>
      <c r="M285" s="22"/>
      <c r="N285" s="22"/>
      <c r="O285" s="31"/>
    </row>
    <row r="286" spans="1:53">
      <c r="A286" s="11">
        <f t="shared" ref="A286:A340" si="61">A285+1</f>
        <v>14</v>
      </c>
      <c r="B286" s="10"/>
      <c r="C286" s="10" t="s">
        <v>41</v>
      </c>
      <c r="D286" s="10"/>
      <c r="E286" s="29"/>
      <c r="F286" s="22"/>
      <c r="G286" s="22"/>
      <c r="H286" s="22"/>
      <c r="I286" s="22"/>
      <c r="J286" s="22"/>
      <c r="K286" s="22"/>
      <c r="L286" s="22"/>
      <c r="M286" s="22"/>
      <c r="N286" s="22"/>
      <c r="O286" s="31"/>
    </row>
    <row r="287" spans="1:53">
      <c r="A287" s="11">
        <f t="shared" si="61"/>
        <v>15</v>
      </c>
      <c r="B287" s="10"/>
      <c r="C287" s="10" t="s">
        <v>42</v>
      </c>
      <c r="D287" s="10"/>
      <c r="E287" s="30">
        <v>1207998.493107426</v>
      </c>
      <c r="F287" s="30">
        <v>798014.87202178314</v>
      </c>
      <c r="G287" s="30">
        <v>192033.69084543642</v>
      </c>
      <c r="H287" s="30">
        <v>99739.504678267258</v>
      </c>
      <c r="I287" s="30">
        <v>19539.537784470784</v>
      </c>
      <c r="J287" s="30">
        <v>13227.145575791546</v>
      </c>
      <c r="K287" s="30">
        <v>69316.591084724452</v>
      </c>
      <c r="L287" s="30">
        <v>16127.151116952213</v>
      </c>
      <c r="M287" s="30">
        <v>0</v>
      </c>
      <c r="N287" s="30">
        <v>0</v>
      </c>
      <c r="O287" s="31">
        <f t="shared" ref="O287:O295" si="62">ROUND(SUM(F287:N287)-E287,0)</f>
        <v>0</v>
      </c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</row>
    <row r="288" spans="1:53">
      <c r="A288" s="11">
        <f t="shared" si="61"/>
        <v>16</v>
      </c>
      <c r="B288" s="10"/>
      <c r="C288" s="10" t="s">
        <v>43</v>
      </c>
      <c r="D288" s="10"/>
      <c r="E288" s="30">
        <v>479033.76360128057</v>
      </c>
      <c r="F288" s="30">
        <v>322814.27829071111</v>
      </c>
      <c r="G288" s="30">
        <v>77352.341786651436</v>
      </c>
      <c r="H288" s="30">
        <v>38778.185655354406</v>
      </c>
      <c r="I288" s="30">
        <v>7131.5978735247554</v>
      </c>
      <c r="J288" s="30">
        <v>4536.6447507360062</v>
      </c>
      <c r="K288" s="30">
        <v>27965.276310701563</v>
      </c>
      <c r="L288" s="30">
        <v>455.43893360129277</v>
      </c>
      <c r="M288" s="30">
        <v>0</v>
      </c>
      <c r="N288" s="30">
        <v>0</v>
      </c>
      <c r="O288" s="31">
        <f t="shared" si="62"/>
        <v>0</v>
      </c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</row>
    <row r="289" spans="1:53">
      <c r="A289" s="11">
        <f t="shared" si="61"/>
        <v>17</v>
      </c>
      <c r="B289" s="10"/>
      <c r="C289" s="10" t="s">
        <v>44</v>
      </c>
      <c r="D289" s="10"/>
      <c r="E289" s="30">
        <v>12506.554695404995</v>
      </c>
      <c r="F289" s="30">
        <v>6906.198810023212</v>
      </c>
      <c r="G289" s="30">
        <v>1832.7568497361822</v>
      </c>
      <c r="H289" s="30">
        <v>1974.9125297497692</v>
      </c>
      <c r="I289" s="30">
        <v>718.50017089382914</v>
      </c>
      <c r="J289" s="30">
        <v>374.99128059056341</v>
      </c>
      <c r="K289" s="30">
        <v>564.07536846934261</v>
      </c>
      <c r="L289" s="30">
        <v>135.11968594209699</v>
      </c>
      <c r="M289" s="30">
        <v>0</v>
      </c>
      <c r="N289" s="30">
        <v>0</v>
      </c>
      <c r="O289" s="31">
        <f t="shared" si="62"/>
        <v>0</v>
      </c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</row>
    <row r="290" spans="1:53">
      <c r="A290" s="11">
        <f t="shared" si="61"/>
        <v>18</v>
      </c>
      <c r="B290" s="10"/>
      <c r="C290" s="10" t="s">
        <v>45</v>
      </c>
      <c r="D290" s="10"/>
      <c r="E290" s="30">
        <v>153962.61068117182</v>
      </c>
      <c r="F290" s="30">
        <v>91772.381552362102</v>
      </c>
      <c r="G290" s="30">
        <v>23234.969117555702</v>
      </c>
      <c r="H290" s="30">
        <v>21262.115549151589</v>
      </c>
      <c r="I290" s="30">
        <v>7354.7261418430071</v>
      </c>
      <c r="J290" s="30">
        <v>1230.1091894420351</v>
      </c>
      <c r="K290" s="30">
        <v>7299.2694125108628</v>
      </c>
      <c r="L290" s="30">
        <v>1809.0397183065008</v>
      </c>
      <c r="M290" s="30">
        <v>0</v>
      </c>
      <c r="N290" s="30">
        <v>0</v>
      </c>
      <c r="O290" s="31">
        <f t="shared" si="62"/>
        <v>0</v>
      </c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</row>
    <row r="291" spans="1:53">
      <c r="A291" s="11">
        <f t="shared" si="61"/>
        <v>19</v>
      </c>
      <c r="B291" s="10"/>
      <c r="C291" s="10" t="s">
        <v>46</v>
      </c>
      <c r="D291" s="10"/>
      <c r="E291" s="30">
        <v>43864.006041967965</v>
      </c>
      <c r="F291" s="30">
        <v>26145.98623060944</v>
      </c>
      <c r="G291" s="30">
        <v>6619.651493620966</v>
      </c>
      <c r="H291" s="30">
        <v>6057.5847654618883</v>
      </c>
      <c r="I291" s="30">
        <v>2095.3642608131827</v>
      </c>
      <c r="J291" s="30">
        <v>350.45857354096069</v>
      </c>
      <c r="K291" s="30">
        <v>2079.5646176418263</v>
      </c>
      <c r="L291" s="30">
        <v>515.39610027969184</v>
      </c>
      <c r="M291" s="30">
        <v>0</v>
      </c>
      <c r="N291" s="30">
        <v>0</v>
      </c>
      <c r="O291" s="31">
        <f t="shared" si="62"/>
        <v>0</v>
      </c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</row>
    <row r="292" spans="1:53">
      <c r="A292" s="11">
        <f t="shared" si="61"/>
        <v>20</v>
      </c>
      <c r="B292" s="10"/>
      <c r="C292" s="10" t="s">
        <v>47</v>
      </c>
      <c r="D292" s="10"/>
      <c r="E292" s="30">
        <v>0</v>
      </c>
      <c r="F292" s="30">
        <v>0</v>
      </c>
      <c r="G292" s="30">
        <v>0</v>
      </c>
      <c r="H292" s="30">
        <v>0</v>
      </c>
      <c r="I292" s="30">
        <v>0</v>
      </c>
      <c r="J292" s="30">
        <v>0</v>
      </c>
      <c r="K292" s="30">
        <v>0</v>
      </c>
      <c r="L292" s="30">
        <v>0</v>
      </c>
      <c r="M292" s="30">
        <v>0</v>
      </c>
      <c r="N292" s="30">
        <v>0</v>
      </c>
      <c r="O292" s="31">
        <f t="shared" si="62"/>
        <v>0</v>
      </c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</row>
    <row r="293" spans="1:53">
      <c r="A293" s="11">
        <f t="shared" si="61"/>
        <v>21</v>
      </c>
      <c r="B293" s="10"/>
      <c r="C293" s="10" t="s">
        <v>48</v>
      </c>
      <c r="D293" s="10"/>
      <c r="E293" s="30">
        <v>48009.485318431165</v>
      </c>
      <c r="F293" s="30">
        <v>28616.979052787647</v>
      </c>
      <c r="G293" s="30">
        <v>7245.2584675475846</v>
      </c>
      <c r="H293" s="30">
        <v>6630.0721959673319</v>
      </c>
      <c r="I293" s="30">
        <v>2293.3919811160631</v>
      </c>
      <c r="J293" s="30">
        <v>383.57955096566025</v>
      </c>
      <c r="K293" s="30">
        <v>2276.0991525461886</v>
      </c>
      <c r="L293" s="30">
        <v>564.10491750069968</v>
      </c>
      <c r="M293" s="30">
        <v>0</v>
      </c>
      <c r="N293" s="30">
        <v>0</v>
      </c>
      <c r="O293" s="31">
        <f t="shared" si="62"/>
        <v>0</v>
      </c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</row>
    <row r="294" spans="1:53">
      <c r="A294" s="11">
        <f t="shared" si="61"/>
        <v>22</v>
      </c>
      <c r="B294" s="10"/>
      <c r="C294" s="10" t="s">
        <v>49</v>
      </c>
      <c r="E294" s="30">
        <v>0</v>
      </c>
      <c r="F294" s="30">
        <v>0</v>
      </c>
      <c r="G294" s="30">
        <v>0</v>
      </c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0">
        <v>0</v>
      </c>
      <c r="N294" s="30">
        <v>0</v>
      </c>
      <c r="O294" s="31">
        <f t="shared" si="62"/>
        <v>0</v>
      </c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</row>
    <row r="295" spans="1:53">
      <c r="A295" s="11">
        <f t="shared" si="61"/>
        <v>23</v>
      </c>
      <c r="B295" s="10"/>
      <c r="C295" s="10" t="s">
        <v>50</v>
      </c>
      <c r="E295" s="30">
        <v>103.86639824167921</v>
      </c>
      <c r="F295" s="30">
        <v>44.067918405762732</v>
      </c>
      <c r="G295" s="30">
        <v>14.016857552332134</v>
      </c>
      <c r="H295" s="30">
        <v>22.208500689067424</v>
      </c>
      <c r="I295" s="30">
        <v>8.775936143925783</v>
      </c>
      <c r="J295" s="30">
        <v>10.850352546754831</v>
      </c>
      <c r="K295" s="30">
        <v>3.6976526205892202</v>
      </c>
      <c r="L295" s="30">
        <v>0.24918028324707825</v>
      </c>
      <c r="M295" s="30">
        <v>0</v>
      </c>
      <c r="N295" s="30">
        <v>0</v>
      </c>
      <c r="O295" s="31">
        <f t="shared" si="62"/>
        <v>0</v>
      </c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</row>
    <row r="296" spans="1:53">
      <c r="A296" s="11">
        <f t="shared" si="61"/>
        <v>24</v>
      </c>
      <c r="B296" s="10"/>
      <c r="D296" s="1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1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</row>
    <row r="297" spans="1:53">
      <c r="A297" s="11">
        <f t="shared" si="61"/>
        <v>25</v>
      </c>
      <c r="B297" s="10"/>
      <c r="C297" s="10" t="s">
        <v>51</v>
      </c>
      <c r="D297" s="10"/>
      <c r="E297" s="33">
        <f t="shared" ref="E297:N297" si="63">SUM(E287:E295)</f>
        <v>1945478.7798439241</v>
      </c>
      <c r="F297" s="33">
        <f t="shared" si="63"/>
        <v>1274314.7638766826</v>
      </c>
      <c r="G297" s="33">
        <f t="shared" si="63"/>
        <v>308332.68541810062</v>
      </c>
      <c r="H297" s="33">
        <f t="shared" si="63"/>
        <v>174464.58387464131</v>
      </c>
      <c r="I297" s="33">
        <f t="shared" si="63"/>
        <v>39141.894148805542</v>
      </c>
      <c r="J297" s="33">
        <f>SUM(J287:J295)</f>
        <v>20113.779273613523</v>
      </c>
      <c r="K297" s="33">
        <f t="shared" si="63"/>
        <v>109504.57359921483</v>
      </c>
      <c r="L297" s="33">
        <f t="shared" si="63"/>
        <v>19606.499652865743</v>
      </c>
      <c r="M297" s="33">
        <f t="shared" si="63"/>
        <v>0</v>
      </c>
      <c r="N297" s="33">
        <f t="shared" si="63"/>
        <v>0</v>
      </c>
      <c r="O297" s="31">
        <f>ROUND(SUM(F297:N297)-E297,0)</f>
        <v>0</v>
      </c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</row>
    <row r="298" spans="1:53">
      <c r="A298" s="11">
        <f t="shared" si="61"/>
        <v>26</v>
      </c>
      <c r="B298" s="10"/>
      <c r="C298" s="10"/>
      <c r="D298" s="1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1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</row>
    <row r="299" spans="1:53">
      <c r="A299" s="11">
        <f t="shared" si="61"/>
        <v>27</v>
      </c>
      <c r="B299" s="10"/>
      <c r="C299" s="10"/>
      <c r="D299" s="1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1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</row>
    <row r="300" spans="1:53">
      <c r="A300" s="11">
        <f t="shared" si="61"/>
        <v>28</v>
      </c>
      <c r="B300" s="10"/>
      <c r="C300" s="10" t="s">
        <v>52</v>
      </c>
      <c r="D300" s="1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1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</row>
    <row r="301" spans="1:53">
      <c r="A301" s="11">
        <f t="shared" si="61"/>
        <v>29</v>
      </c>
      <c r="B301" s="10"/>
      <c r="C301" s="10" t="s">
        <v>53</v>
      </c>
      <c r="D301" s="10"/>
      <c r="E301" s="30">
        <v>12828781.366160188</v>
      </c>
      <c r="F301" s="30">
        <v>8603915.1289302856</v>
      </c>
      <c r="G301" s="30">
        <v>2065834.5343162441</v>
      </c>
      <c r="H301" s="30">
        <v>1068494.4823643928</v>
      </c>
      <c r="I301" s="30">
        <v>208184.01016531588</v>
      </c>
      <c r="J301" s="30">
        <v>120147.58933820034</v>
      </c>
      <c r="K301" s="30">
        <v>743728.62082638603</v>
      </c>
      <c r="L301" s="30">
        <v>18477.000219364523</v>
      </c>
      <c r="M301" s="30">
        <v>0</v>
      </c>
      <c r="N301" s="30">
        <v>0</v>
      </c>
      <c r="O301" s="31">
        <f t="shared" ref="O301:O311" si="64">ROUND(SUM(F301:N301)-E301,0)</f>
        <v>0</v>
      </c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</row>
    <row r="302" spans="1:53">
      <c r="A302" s="11">
        <f t="shared" si="61"/>
        <v>30</v>
      </c>
      <c r="B302" s="10"/>
      <c r="C302" s="10" t="s">
        <v>54</v>
      </c>
      <c r="D302" s="10"/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1">
        <f t="shared" si="64"/>
        <v>0</v>
      </c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</row>
    <row r="303" spans="1:53">
      <c r="A303" s="11">
        <f t="shared" si="61"/>
        <v>31</v>
      </c>
      <c r="B303" s="10"/>
      <c r="C303" s="10" t="s">
        <v>55</v>
      </c>
      <c r="D303" s="10"/>
      <c r="E303" s="30">
        <v>0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1">
        <f t="shared" si="64"/>
        <v>0</v>
      </c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</row>
    <row r="304" spans="1:53">
      <c r="A304" s="11">
        <f t="shared" si="61"/>
        <v>32</v>
      </c>
      <c r="B304" s="10"/>
      <c r="C304" s="10" t="s">
        <v>56</v>
      </c>
      <c r="D304" s="10"/>
      <c r="E304" s="30">
        <v>0</v>
      </c>
      <c r="F304" s="30">
        <v>0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0</v>
      </c>
      <c r="N304" s="30">
        <v>0</v>
      </c>
      <c r="O304" s="31">
        <f t="shared" si="64"/>
        <v>0</v>
      </c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</row>
    <row r="305" spans="1:53">
      <c r="A305" s="11">
        <f t="shared" si="61"/>
        <v>33</v>
      </c>
      <c r="B305" s="10"/>
      <c r="C305" s="10" t="s">
        <v>57</v>
      </c>
      <c r="D305" s="10"/>
      <c r="E305" s="30">
        <v>-1.8109732184958963E-10</v>
      </c>
      <c r="F305" s="30">
        <v>-1.4612178526352483E-10</v>
      </c>
      <c r="G305" s="30">
        <v>-2.4818239401882892E-11</v>
      </c>
      <c r="H305" s="30">
        <v>-1.5072545538433793E-12</v>
      </c>
      <c r="I305" s="30">
        <v>-3.0912484129716484E-13</v>
      </c>
      <c r="J305" s="30">
        <v>-5.3378728100849055E-15</v>
      </c>
      <c r="K305" s="30">
        <v>-4.4211351854473908E-12</v>
      </c>
      <c r="L305" s="30">
        <v>-3.9144447307838831E-12</v>
      </c>
      <c r="M305" s="30">
        <v>0</v>
      </c>
      <c r="N305" s="30">
        <v>0</v>
      </c>
      <c r="O305" s="31">
        <f t="shared" si="64"/>
        <v>0</v>
      </c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</row>
    <row r="306" spans="1:53">
      <c r="A306" s="11">
        <f t="shared" si="61"/>
        <v>34</v>
      </c>
      <c r="B306" s="10"/>
      <c r="C306" s="10" t="s">
        <v>58</v>
      </c>
      <c r="D306" s="10"/>
      <c r="E306" s="30">
        <v>0</v>
      </c>
      <c r="F306" s="30">
        <v>0</v>
      </c>
      <c r="G306" s="30">
        <v>0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0">
        <v>0</v>
      </c>
      <c r="N306" s="30">
        <v>0</v>
      </c>
      <c r="O306" s="31">
        <f t="shared" si="64"/>
        <v>0</v>
      </c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</row>
    <row r="307" spans="1:53">
      <c r="A307" s="11">
        <f t="shared" si="61"/>
        <v>35</v>
      </c>
      <c r="B307" s="10"/>
      <c r="C307" s="10" t="s">
        <v>59</v>
      </c>
      <c r="D307" s="10"/>
      <c r="E307" s="30">
        <v>8.7313492012834719E-7</v>
      </c>
      <c r="F307" s="30">
        <v>5.170001862063831E-7</v>
      </c>
      <c r="G307" s="30">
        <v>1.3111041745888414E-7</v>
      </c>
      <c r="H307" s="30">
        <v>1.2264717457572959E-7</v>
      </c>
      <c r="I307" s="30">
        <v>4.2794861433925277E-8</v>
      </c>
      <c r="J307" s="30">
        <v>5.8904904342690862E-9</v>
      </c>
      <c r="K307" s="30">
        <v>4.1968965182457404E-8</v>
      </c>
      <c r="L307" s="30">
        <v>1.172282483669849E-8</v>
      </c>
      <c r="M307" s="30">
        <v>0</v>
      </c>
      <c r="N307" s="30">
        <v>0</v>
      </c>
      <c r="O307" s="31">
        <f t="shared" si="64"/>
        <v>0</v>
      </c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</row>
    <row r="308" spans="1:53">
      <c r="A308" s="11">
        <f t="shared" si="61"/>
        <v>36</v>
      </c>
      <c r="B308" s="10"/>
      <c r="C308" s="10" t="s">
        <v>60</v>
      </c>
      <c r="D308" s="10"/>
      <c r="E308" s="30">
        <v>0</v>
      </c>
      <c r="F308" s="30">
        <v>0</v>
      </c>
      <c r="G308" s="30">
        <v>0</v>
      </c>
      <c r="H308" s="30">
        <v>0</v>
      </c>
      <c r="I308" s="30">
        <v>0</v>
      </c>
      <c r="J308" s="30">
        <v>0</v>
      </c>
      <c r="K308" s="30">
        <v>0</v>
      </c>
      <c r="L308" s="30">
        <v>0</v>
      </c>
      <c r="M308" s="30">
        <v>0</v>
      </c>
      <c r="N308" s="30">
        <v>0</v>
      </c>
      <c r="O308" s="31">
        <f t="shared" si="64"/>
        <v>0</v>
      </c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</row>
    <row r="309" spans="1:53">
      <c r="A309" s="11">
        <f t="shared" si="61"/>
        <v>37</v>
      </c>
      <c r="B309" s="10"/>
      <c r="C309" s="10" t="s">
        <v>61</v>
      </c>
      <c r="E309" s="30">
        <v>76318.390006901143</v>
      </c>
      <c r="F309" s="30">
        <v>42921.137918077096</v>
      </c>
      <c r="G309" s="30">
        <v>11245.738172141924</v>
      </c>
      <c r="H309" s="30">
        <v>11044.22973306154</v>
      </c>
      <c r="I309" s="30">
        <v>4010.3403526413754</v>
      </c>
      <c r="J309" s="30">
        <v>1617.5533982239469</v>
      </c>
      <c r="K309" s="30">
        <v>3844.9295057816435</v>
      </c>
      <c r="L309" s="30">
        <v>1634.4609269736341</v>
      </c>
      <c r="M309" s="30">
        <v>0</v>
      </c>
      <c r="N309" s="30">
        <v>0</v>
      </c>
      <c r="O309" s="31">
        <f t="shared" si="64"/>
        <v>0</v>
      </c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</row>
    <row r="310" spans="1:53">
      <c r="A310" s="11">
        <f t="shared" si="61"/>
        <v>38</v>
      </c>
      <c r="B310" s="10"/>
      <c r="C310" s="10" t="s">
        <v>62</v>
      </c>
      <c r="D310" s="10"/>
      <c r="E310" s="30">
        <v>0</v>
      </c>
      <c r="F310" s="30">
        <v>0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1">
        <f t="shared" si="64"/>
        <v>0</v>
      </c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</row>
    <row r="311" spans="1:53">
      <c r="A311" s="11">
        <f t="shared" si="61"/>
        <v>39</v>
      </c>
      <c r="B311" s="10"/>
      <c r="C311" s="10" t="s">
        <v>63</v>
      </c>
      <c r="D311" s="10"/>
      <c r="E311" s="30">
        <v>0</v>
      </c>
      <c r="F311" s="30">
        <v>0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1">
        <f t="shared" si="64"/>
        <v>0</v>
      </c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</row>
    <row r="312" spans="1:53">
      <c r="A312" s="11">
        <f t="shared" si="61"/>
        <v>40</v>
      </c>
      <c r="B312" s="10"/>
      <c r="C312" s="10"/>
      <c r="D312" s="1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1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</row>
    <row r="313" spans="1:53">
      <c r="A313" s="11">
        <f t="shared" si="61"/>
        <v>41</v>
      </c>
      <c r="B313" s="10"/>
      <c r="C313" s="10" t="s">
        <v>64</v>
      </c>
      <c r="D313" s="10"/>
      <c r="E313" s="33">
        <f t="shared" ref="E313:N313" si="65">SUM(E301:E311)</f>
        <v>12905099.756167963</v>
      </c>
      <c r="F313" s="33">
        <f t="shared" si="65"/>
        <v>8646836.2668488808</v>
      </c>
      <c r="G313" s="33">
        <f t="shared" si="65"/>
        <v>2077080.272488517</v>
      </c>
      <c r="H313" s="33">
        <f t="shared" si="65"/>
        <v>1079538.7120975771</v>
      </c>
      <c r="I313" s="33">
        <f t="shared" si="65"/>
        <v>212194.35051800005</v>
      </c>
      <c r="J313" s="33">
        <f>SUM(J301:J311)</f>
        <v>121765.14273643018</v>
      </c>
      <c r="K313" s="33">
        <f t="shared" si="65"/>
        <v>747573.55033220968</v>
      </c>
      <c r="L313" s="33">
        <f t="shared" si="65"/>
        <v>20111.461146349877</v>
      </c>
      <c r="M313" s="33">
        <f t="shared" si="65"/>
        <v>0</v>
      </c>
      <c r="N313" s="33">
        <f t="shared" si="65"/>
        <v>0</v>
      </c>
      <c r="O313" s="31">
        <f>ROUND(SUM(F313:N313)-E313,0)</f>
        <v>0</v>
      </c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</row>
    <row r="314" spans="1:53">
      <c r="A314" s="11">
        <f t="shared" si="61"/>
        <v>42</v>
      </c>
      <c r="B314" s="10"/>
      <c r="C314" s="10"/>
      <c r="D314" s="1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1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</row>
    <row r="315" spans="1:53">
      <c r="A315" s="11">
        <f t="shared" si="61"/>
        <v>43</v>
      </c>
      <c r="B315" s="10"/>
      <c r="C315" s="10" t="s">
        <v>65</v>
      </c>
      <c r="D315" s="1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1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</row>
    <row r="316" spans="1:53">
      <c r="A316" s="11">
        <f t="shared" si="61"/>
        <v>44</v>
      </c>
      <c r="B316" s="10"/>
      <c r="C316" s="10" t="s">
        <v>66</v>
      </c>
      <c r="D316" s="10"/>
      <c r="E316" s="30">
        <v>-2362028.3570699613</v>
      </c>
      <c r="F316" s="30">
        <v>-1568407.0226234619</v>
      </c>
      <c r="G316" s="30">
        <v>-378182.82121640356</v>
      </c>
      <c r="H316" s="30">
        <v>-208183.51490550561</v>
      </c>
      <c r="I316" s="30">
        <v>-44896.862937741957</v>
      </c>
      <c r="J316" s="30">
        <v>-21607.47825493299</v>
      </c>
      <c r="K316" s="30">
        <v>-134950.68157301933</v>
      </c>
      <c r="L316" s="30">
        <v>-5799.9755588959106</v>
      </c>
      <c r="M316" s="30">
        <v>0</v>
      </c>
      <c r="N316" s="30">
        <v>0</v>
      </c>
      <c r="O316" s="31">
        <f t="shared" ref="O316:O322" si="66">ROUND(SUM(F316:N316)-E316,0)</f>
        <v>0</v>
      </c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</row>
    <row r="317" spans="1:53">
      <c r="A317" s="11">
        <f t="shared" si="61"/>
        <v>45</v>
      </c>
      <c r="B317" s="10"/>
      <c r="C317" s="10" t="s">
        <v>67</v>
      </c>
      <c r="D317" s="10"/>
      <c r="E317" s="30">
        <v>-202836.81039163453</v>
      </c>
      <c r="F317" s="30">
        <v>-115068.38556241889</v>
      </c>
      <c r="G317" s="30">
        <v>-29985.210198887118</v>
      </c>
      <c r="H317" s="30">
        <v>-30672.964160419673</v>
      </c>
      <c r="I317" s="30">
        <v>-11005.013516437055</v>
      </c>
      <c r="J317" s="30">
        <v>-4360.1636564812752</v>
      </c>
      <c r="K317" s="30">
        <v>-9355.5811072826436</v>
      </c>
      <c r="L317" s="30">
        <v>-2389.4921897078511</v>
      </c>
      <c r="M317" s="30">
        <v>0</v>
      </c>
      <c r="N317" s="30">
        <v>0</v>
      </c>
      <c r="O317" s="31">
        <f t="shared" si="66"/>
        <v>0</v>
      </c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</row>
    <row r="318" spans="1:53">
      <c r="A318" s="11">
        <f t="shared" si="61"/>
        <v>46</v>
      </c>
      <c r="B318" s="10"/>
      <c r="C318" s="10" t="s">
        <v>68</v>
      </c>
      <c r="D318" s="10"/>
      <c r="E318" s="30">
        <v>-1712456.3852792776</v>
      </c>
      <c r="F318" s="30">
        <v>-1021183.2805186884</v>
      </c>
      <c r="G318" s="30">
        <v>-259119.81872772565</v>
      </c>
      <c r="H318" s="30">
        <v>-236139.88800549699</v>
      </c>
      <c r="I318" s="30">
        <v>-81626.00508696973</v>
      </c>
      <c r="J318" s="30">
        <v>-13363.131335628088</v>
      </c>
      <c r="K318" s="30">
        <v>-81137.553291772041</v>
      </c>
      <c r="L318" s="30">
        <v>-19886.708312996117</v>
      </c>
      <c r="M318" s="30">
        <v>0</v>
      </c>
      <c r="N318" s="30">
        <v>0</v>
      </c>
      <c r="O318" s="31">
        <f t="shared" si="66"/>
        <v>0</v>
      </c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</row>
    <row r="319" spans="1:53">
      <c r="A319" s="11">
        <f t="shared" si="61"/>
        <v>47</v>
      </c>
      <c r="B319" s="10"/>
      <c r="C319" s="10" t="s">
        <v>69</v>
      </c>
      <c r="D319" s="10"/>
      <c r="E319" s="30">
        <v>-4351.3636747668588</v>
      </c>
      <c r="F319" s="30">
        <v>-2594.9100444706796</v>
      </c>
      <c r="G319" s="30">
        <v>-658.43422455253199</v>
      </c>
      <c r="H319" s="30">
        <v>-600.02237383657746</v>
      </c>
      <c r="I319" s="30">
        <v>-207.40273052619474</v>
      </c>
      <c r="J319" s="30">
        <v>-33.927685032409038</v>
      </c>
      <c r="K319" s="30">
        <v>-206.1618144093307</v>
      </c>
      <c r="L319" s="30">
        <v>-50.504801939133991</v>
      </c>
      <c r="M319" s="30">
        <v>0</v>
      </c>
      <c r="N319" s="30">
        <v>0</v>
      </c>
      <c r="O319" s="31">
        <f t="shared" si="66"/>
        <v>0</v>
      </c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</row>
    <row r="320" spans="1:53">
      <c r="A320" s="11">
        <f t="shared" si="61"/>
        <v>48</v>
      </c>
      <c r="B320" s="10"/>
      <c r="C320" s="10" t="s">
        <v>70</v>
      </c>
      <c r="D320" s="10"/>
      <c r="E320" s="30">
        <v>-4583.9343430603258</v>
      </c>
      <c r="F320" s="30">
        <v>-1688.3240977838364</v>
      </c>
      <c r="G320" s="30">
        <v>-2623.2074769995911</v>
      </c>
      <c r="H320" s="30">
        <v>0</v>
      </c>
      <c r="I320" s="30">
        <v>0</v>
      </c>
      <c r="J320" s="30">
        <v>0</v>
      </c>
      <c r="K320" s="30">
        <v>-272.40276827689826</v>
      </c>
      <c r="L320" s="30">
        <v>0</v>
      </c>
      <c r="M320" s="30">
        <v>0</v>
      </c>
      <c r="N320" s="30">
        <v>0</v>
      </c>
      <c r="O320" s="31">
        <f t="shared" si="66"/>
        <v>0</v>
      </c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</row>
    <row r="321" spans="1:53">
      <c r="A321" s="11">
        <f t="shared" si="61"/>
        <v>49</v>
      </c>
      <c r="B321" s="10"/>
      <c r="C321" s="10" t="s">
        <v>71</v>
      </c>
      <c r="D321" s="10"/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1">
        <f t="shared" si="66"/>
        <v>0</v>
      </c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</row>
    <row r="322" spans="1:53">
      <c r="A322" s="11">
        <f t="shared" si="61"/>
        <v>50</v>
      </c>
      <c r="B322" s="10"/>
      <c r="C322" s="10" t="s">
        <v>72</v>
      </c>
      <c r="D322" s="10"/>
      <c r="E322" s="30">
        <v>-5726.3745139887496</v>
      </c>
      <c r="F322" s="30">
        <v>-3390.1955379231495</v>
      </c>
      <c r="G322" s="30">
        <v>-859.83001318038123</v>
      </c>
      <c r="H322" s="30">
        <v>-804.58965039922532</v>
      </c>
      <c r="I322" s="30">
        <v>-280.77231481255842</v>
      </c>
      <c r="J322" s="30">
        <v>-38.924675135370514</v>
      </c>
      <c r="K322" s="30">
        <v>-275.21226201913424</v>
      </c>
      <c r="L322" s="30">
        <v>-76.850060518930476</v>
      </c>
      <c r="M322" s="30">
        <v>0</v>
      </c>
      <c r="N322" s="30">
        <v>0</v>
      </c>
      <c r="O322" s="31">
        <f t="shared" si="66"/>
        <v>0</v>
      </c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</row>
    <row r="323" spans="1:53">
      <c r="A323" s="11">
        <f t="shared" si="61"/>
        <v>51</v>
      </c>
      <c r="B323" s="10"/>
      <c r="C323" s="10"/>
      <c r="D323" s="1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1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</row>
    <row r="324" spans="1:53">
      <c r="A324" s="11">
        <f t="shared" si="61"/>
        <v>52</v>
      </c>
      <c r="B324" s="10"/>
      <c r="C324" s="10" t="s">
        <v>73</v>
      </c>
      <c r="D324" s="10"/>
      <c r="E324" s="33">
        <f t="shared" ref="E324:N324" si="67">SUM(E316:E322)</f>
        <v>-4291983.2252726899</v>
      </c>
      <c r="F324" s="33">
        <f t="shared" si="67"/>
        <v>-2712332.1183847473</v>
      </c>
      <c r="G324" s="33">
        <f t="shared" si="67"/>
        <v>-671429.32185774879</v>
      </c>
      <c r="H324" s="33">
        <f t="shared" si="67"/>
        <v>-476400.97909565811</v>
      </c>
      <c r="I324" s="33">
        <f t="shared" si="67"/>
        <v>-138016.05658648751</v>
      </c>
      <c r="J324" s="33">
        <f>SUM(J316:J322)</f>
        <v>-39403.625607210131</v>
      </c>
      <c r="K324" s="33">
        <f t="shared" si="67"/>
        <v>-226197.59281677936</v>
      </c>
      <c r="L324" s="33">
        <f t="shared" si="67"/>
        <v>-28203.530924057941</v>
      </c>
      <c r="M324" s="33">
        <f t="shared" si="67"/>
        <v>0</v>
      </c>
      <c r="N324" s="33">
        <f t="shared" si="67"/>
        <v>0</v>
      </c>
      <c r="O324" s="31">
        <f>ROUND(SUM(F324:N324)-E324,0)</f>
        <v>0</v>
      </c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</row>
    <row r="325" spans="1:53">
      <c r="A325" s="11">
        <f t="shared" si="61"/>
        <v>53</v>
      </c>
      <c r="B325" s="10"/>
      <c r="C325" s="10"/>
      <c r="D325" s="1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1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</row>
    <row r="326" spans="1:53" ht="13.5" thickBot="1">
      <c r="A326" s="11">
        <f t="shared" si="61"/>
        <v>54</v>
      </c>
      <c r="B326" s="10"/>
      <c r="C326" s="10" t="s">
        <v>74</v>
      </c>
      <c r="D326" s="10"/>
      <c r="E326" s="34">
        <f t="shared" ref="E326:N326" si="68">E313+E324</f>
        <v>8613116.5308952741</v>
      </c>
      <c r="F326" s="34">
        <f t="shared" si="68"/>
        <v>5934504.148464134</v>
      </c>
      <c r="G326" s="34">
        <f t="shared" si="68"/>
        <v>1405650.9506307682</v>
      </c>
      <c r="H326" s="34">
        <f t="shared" si="68"/>
        <v>603137.733001919</v>
      </c>
      <c r="I326" s="34">
        <f t="shared" si="68"/>
        <v>74178.29393151254</v>
      </c>
      <c r="J326" s="34">
        <f>J313+J324</f>
        <v>82361.517129220039</v>
      </c>
      <c r="K326" s="34">
        <f t="shared" si="68"/>
        <v>521375.95751543029</v>
      </c>
      <c r="L326" s="34">
        <f t="shared" si="68"/>
        <v>-8092.0697777080641</v>
      </c>
      <c r="M326" s="34">
        <f t="shared" si="68"/>
        <v>0</v>
      </c>
      <c r="N326" s="34">
        <f t="shared" si="68"/>
        <v>0</v>
      </c>
      <c r="O326" s="31">
        <f>ROUND(SUM(F326:N326)-E326,0)</f>
        <v>0</v>
      </c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</row>
    <row r="327" spans="1:53" ht="13.5" thickTop="1">
      <c r="A327" s="11">
        <f t="shared" si="61"/>
        <v>55</v>
      </c>
      <c r="B327" s="10"/>
      <c r="C327" s="10"/>
      <c r="D327" s="1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1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</row>
    <row r="328" spans="1:53">
      <c r="A328" s="11">
        <f t="shared" si="61"/>
        <v>56</v>
      </c>
      <c r="B328" s="10"/>
      <c r="D328" s="42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</row>
    <row r="329" spans="1:53">
      <c r="A329" s="11">
        <f t="shared" si="61"/>
        <v>57</v>
      </c>
      <c r="B329" s="10"/>
      <c r="C329" s="10" t="s">
        <v>75</v>
      </c>
      <c r="D329" s="36">
        <v>4.9749670732040424E-2</v>
      </c>
      <c r="E329" s="37">
        <f t="shared" ref="E329:N329" si="69">$D$329*E326</f>
        <v>428499.71138873417</v>
      </c>
      <c r="F329" s="37">
        <f t="shared" si="69"/>
        <v>295239.62734401861</v>
      </c>
      <c r="G329" s="37">
        <f t="shared" si="69"/>
        <v>69930.671958060324</v>
      </c>
      <c r="H329" s="37">
        <f t="shared" si="69"/>
        <v>30005.903622914782</v>
      </c>
      <c r="I329" s="37">
        <f t="shared" si="69"/>
        <v>3690.3456985572611</v>
      </c>
      <c r="J329" s="37">
        <f>$D$329*J326</f>
        <v>4097.4583581700044</v>
      </c>
      <c r="K329" s="37">
        <f t="shared" si="69"/>
        <v>25938.282213994953</v>
      </c>
      <c r="L329" s="37">
        <f t="shared" si="69"/>
        <v>-402.57780698167176</v>
      </c>
      <c r="M329" s="37">
        <f t="shared" si="69"/>
        <v>0</v>
      </c>
      <c r="N329" s="37">
        <f t="shared" si="69"/>
        <v>0</v>
      </c>
      <c r="O329" s="31">
        <f>ROUND(SUM(F329:N329)-E329,0)</f>
        <v>0</v>
      </c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</row>
    <row r="330" spans="1:53">
      <c r="A330" s="11">
        <f t="shared" si="61"/>
        <v>58</v>
      </c>
      <c r="B330" s="10"/>
      <c r="C330" s="10" t="s">
        <v>51</v>
      </c>
      <c r="D330" s="36"/>
      <c r="E330" s="38">
        <f t="shared" ref="E330:N330" si="70">E297</f>
        <v>1945478.7798439241</v>
      </c>
      <c r="F330" s="38">
        <f t="shared" si="70"/>
        <v>1274314.7638766826</v>
      </c>
      <c r="G330" s="38">
        <f t="shared" si="70"/>
        <v>308332.68541810062</v>
      </c>
      <c r="H330" s="38">
        <f t="shared" si="70"/>
        <v>174464.58387464131</v>
      </c>
      <c r="I330" s="38">
        <f t="shared" si="70"/>
        <v>39141.894148805542</v>
      </c>
      <c r="J330" s="38">
        <f>J297</f>
        <v>20113.779273613523</v>
      </c>
      <c r="K330" s="38">
        <f t="shared" si="70"/>
        <v>109504.57359921483</v>
      </c>
      <c r="L330" s="38">
        <f t="shared" si="70"/>
        <v>19606.499652865743</v>
      </c>
      <c r="M330" s="38">
        <f t="shared" si="70"/>
        <v>0</v>
      </c>
      <c r="N330" s="38">
        <f t="shared" si="70"/>
        <v>0</v>
      </c>
      <c r="O330" s="31">
        <f>ROUND(SUM(F330:N330)-E330,0)</f>
        <v>0</v>
      </c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</row>
    <row r="331" spans="1:53">
      <c r="A331" s="11">
        <f t="shared" si="61"/>
        <v>59</v>
      </c>
      <c r="B331" s="10"/>
      <c r="C331" s="10" t="s">
        <v>76</v>
      </c>
      <c r="D331" s="36"/>
      <c r="E331" s="40">
        <v>-58637.662448710107</v>
      </c>
      <c r="F331" s="40">
        <v>-17138.340220930844</v>
      </c>
      <c r="G331" s="40">
        <v>-11010.132766410305</v>
      </c>
      <c r="H331" s="40">
        <v>-14015.076980387954</v>
      </c>
      <c r="I331" s="40">
        <v>-3677.5213856882242</v>
      </c>
      <c r="J331" s="40">
        <v>-2108.3178976209665</v>
      </c>
      <c r="K331" s="40">
        <v>-10451.48754802883</v>
      </c>
      <c r="L331" s="40">
        <v>-236.78564964299912</v>
      </c>
      <c r="M331" s="40">
        <v>0</v>
      </c>
      <c r="N331" s="40">
        <v>0</v>
      </c>
      <c r="O331" s="31">
        <f>ROUND(SUM(F331:N331)-E331,0)</f>
        <v>0</v>
      </c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</row>
    <row r="332" spans="1:53">
      <c r="A332" s="11">
        <f t="shared" si="61"/>
        <v>60</v>
      </c>
      <c r="D332" s="42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</row>
    <row r="333" spans="1:53">
      <c r="A333" s="11">
        <f t="shared" si="61"/>
        <v>61</v>
      </c>
      <c r="B333" s="10"/>
      <c r="C333" s="10" t="s">
        <v>77</v>
      </c>
      <c r="D333" s="36"/>
      <c r="E333" s="38">
        <f t="shared" ref="E333:N333" si="71">E329+E330+E331</f>
        <v>2315340.828783948</v>
      </c>
      <c r="F333" s="38">
        <f t="shared" si="71"/>
        <v>1552416.0509997704</v>
      </c>
      <c r="G333" s="38">
        <f t="shared" si="71"/>
        <v>367253.22460975061</v>
      </c>
      <c r="H333" s="38">
        <f t="shared" si="71"/>
        <v>190455.41051716811</v>
      </c>
      <c r="I333" s="38">
        <f t="shared" si="71"/>
        <v>39154.71846167458</v>
      </c>
      <c r="J333" s="38">
        <f>J329+J330+J331</f>
        <v>22102.919734162562</v>
      </c>
      <c r="K333" s="38">
        <f t="shared" si="71"/>
        <v>124991.36826518095</v>
      </c>
      <c r="L333" s="38">
        <f t="shared" si="71"/>
        <v>18967.13619624107</v>
      </c>
      <c r="M333" s="38">
        <f t="shared" si="71"/>
        <v>0</v>
      </c>
      <c r="N333" s="38">
        <f t="shared" si="71"/>
        <v>0</v>
      </c>
      <c r="O333" s="31">
        <f>ROUND(SUM(F333:N333)-E333,0)</f>
        <v>0</v>
      </c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</row>
    <row r="334" spans="1:53">
      <c r="A334" s="11">
        <f t="shared" si="61"/>
        <v>62</v>
      </c>
      <c r="D334" s="42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</row>
    <row r="335" spans="1:53">
      <c r="A335" s="11">
        <f t="shared" si="61"/>
        <v>63</v>
      </c>
      <c r="D335" s="42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</row>
    <row r="336" spans="1:53">
      <c r="A336" s="11">
        <f t="shared" si="61"/>
        <v>64</v>
      </c>
      <c r="C336" s="10" t="s">
        <v>78</v>
      </c>
      <c r="D336" s="36">
        <v>7.7499997553865968E-2</v>
      </c>
      <c r="E336" s="37">
        <f t="shared" ref="E336:N336" si="72">$D336*E326</f>
        <v>667516.51007554634</v>
      </c>
      <c r="F336" s="37">
        <f t="shared" si="72"/>
        <v>459924.05698937783</v>
      </c>
      <c r="G336" s="37">
        <f t="shared" si="72"/>
        <v>108937.9452354739</v>
      </c>
      <c r="H336" s="37">
        <f t="shared" si="72"/>
        <v>46743.172832292985</v>
      </c>
      <c r="I336" s="37">
        <f t="shared" si="72"/>
        <v>5748.8175982421726</v>
      </c>
      <c r="J336" s="37">
        <f>$D336*J326</f>
        <v>6383.0173760472435</v>
      </c>
      <c r="K336" s="37">
        <f t="shared" si="72"/>
        <v>40406.635432090377</v>
      </c>
      <c r="L336" s="37">
        <f t="shared" si="72"/>
        <v>-627.13538797808769</v>
      </c>
      <c r="M336" s="37">
        <f t="shared" si="72"/>
        <v>0</v>
      </c>
      <c r="N336" s="37">
        <f t="shared" si="72"/>
        <v>0</v>
      </c>
      <c r="O336" s="31">
        <f>ROUND(SUM(F336:N336)-E336,0)</f>
        <v>0</v>
      </c>
    </row>
    <row r="337" spans="1:15">
      <c r="A337" s="11">
        <f t="shared" si="61"/>
        <v>65</v>
      </c>
      <c r="C337" s="10" t="s">
        <v>79</v>
      </c>
      <c r="D337" s="36"/>
      <c r="E337" s="38">
        <v>2092346.3832992045</v>
      </c>
      <c r="F337" s="38">
        <v>1375507.6827062333</v>
      </c>
      <c r="G337" s="38">
        <v>332301.3134603732</v>
      </c>
      <c r="H337" s="38">
        <v>184749.06024062345</v>
      </c>
      <c r="I337" s="38">
        <v>40406.754344188295</v>
      </c>
      <c r="J337" s="38">
        <v>21518.176694026952</v>
      </c>
      <c r="K337" s="38" t="e">
        <f t="shared" ref="K337:N337" si="73">K330+((K336-K329)*(1/Net_to_Gross_Factor))-(K336-K329)</f>
        <v>#NAME?</v>
      </c>
      <c r="L337" s="38" t="e">
        <f t="shared" si="73"/>
        <v>#NAME?</v>
      </c>
      <c r="M337" s="38" t="e">
        <f t="shared" si="73"/>
        <v>#NAME?</v>
      </c>
      <c r="N337" s="38" t="e">
        <f t="shared" si="73"/>
        <v>#NAME?</v>
      </c>
      <c r="O337" s="31" t="e">
        <f>ROUND(SUM(F337:N337)-E337,0)</f>
        <v>#NAME?</v>
      </c>
    </row>
    <row r="338" spans="1:15">
      <c r="A338" s="11">
        <f t="shared" si="61"/>
        <v>66</v>
      </c>
      <c r="C338" s="10" t="s">
        <v>76</v>
      </c>
      <c r="D338" s="36"/>
      <c r="E338" s="39">
        <f t="shared" ref="E338:N338" si="74">E331</f>
        <v>-58637.662448710107</v>
      </c>
      <c r="F338" s="39">
        <f t="shared" si="74"/>
        <v>-17138.340220930844</v>
      </c>
      <c r="G338" s="39">
        <f t="shared" si="74"/>
        <v>-11010.132766410305</v>
      </c>
      <c r="H338" s="39">
        <f t="shared" si="74"/>
        <v>-14015.076980387954</v>
      </c>
      <c r="I338" s="39">
        <f t="shared" si="74"/>
        <v>-3677.5213856882242</v>
      </c>
      <c r="J338" s="39">
        <f>J331</f>
        <v>-2108.3178976209665</v>
      </c>
      <c r="K338" s="39">
        <f t="shared" si="74"/>
        <v>-10451.48754802883</v>
      </c>
      <c r="L338" s="39">
        <f t="shared" si="74"/>
        <v>-236.78564964299912</v>
      </c>
      <c r="M338" s="39">
        <f t="shared" si="74"/>
        <v>0</v>
      </c>
      <c r="N338" s="39">
        <f t="shared" si="74"/>
        <v>0</v>
      </c>
      <c r="O338" s="31">
        <f>ROUND(SUM(F338:N338)-E338,0)</f>
        <v>0</v>
      </c>
    </row>
    <row r="339" spans="1:15">
      <c r="A339" s="11">
        <f t="shared" si="61"/>
        <v>67</v>
      </c>
      <c r="D339" s="42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</row>
    <row r="340" spans="1:15">
      <c r="A340" s="11">
        <f t="shared" si="61"/>
        <v>68</v>
      </c>
      <c r="C340" s="10" t="s">
        <v>80</v>
      </c>
      <c r="D340" s="10"/>
      <c r="E340" s="38">
        <f t="shared" ref="E340:N340" si="75">SUM(E336:E338)</f>
        <v>2701225.2309260406</v>
      </c>
      <c r="F340" s="38">
        <f t="shared" si="75"/>
        <v>1818293.3994746804</v>
      </c>
      <c r="G340" s="38">
        <f t="shared" si="75"/>
        <v>430229.12592943682</v>
      </c>
      <c r="H340" s="38">
        <f t="shared" si="75"/>
        <v>217477.15609252849</v>
      </c>
      <c r="I340" s="38">
        <f t="shared" si="75"/>
        <v>42478.050556742244</v>
      </c>
      <c r="J340" s="38">
        <f>SUM(J336:J338)</f>
        <v>25792.876172453227</v>
      </c>
      <c r="K340" s="38" t="e">
        <f t="shared" si="75"/>
        <v>#NAME?</v>
      </c>
      <c r="L340" s="38" t="e">
        <f t="shared" si="75"/>
        <v>#NAME?</v>
      </c>
      <c r="M340" s="38" t="e">
        <f t="shared" si="75"/>
        <v>#NAME?</v>
      </c>
      <c r="N340" s="38" t="e">
        <f t="shared" si="75"/>
        <v>#NAME?</v>
      </c>
      <c r="O340" s="31" t="e">
        <f>ROUND(SUM(F340:N340)-E340,0)</f>
        <v>#NAME?</v>
      </c>
    </row>
    <row r="341" spans="1:15">
      <c r="C341" s="10"/>
    </row>
    <row r="342" spans="1:15">
      <c r="A342" s="11"/>
      <c r="B342" s="12"/>
      <c r="C342" s="12" t="s">
        <v>1126</v>
      </c>
      <c r="D342" s="13"/>
      <c r="E342" s="14"/>
      <c r="F342" s="12"/>
      <c r="G342" s="13"/>
      <c r="H342" s="13"/>
      <c r="I342" s="13"/>
      <c r="J342" s="12"/>
      <c r="K342" s="12"/>
      <c r="L342" s="12"/>
      <c r="M342" s="12"/>
      <c r="N342" s="12"/>
    </row>
    <row r="343" spans="1:15">
      <c r="A343" s="11"/>
      <c r="B343" s="12"/>
      <c r="C343" s="13" t="s">
        <v>86</v>
      </c>
      <c r="D343" s="13"/>
      <c r="E343" s="14"/>
      <c r="F343" s="12"/>
      <c r="G343" s="13"/>
      <c r="H343" s="12"/>
      <c r="I343" s="12"/>
      <c r="J343" s="12"/>
      <c r="K343" s="12"/>
      <c r="L343" s="12"/>
      <c r="M343" s="12"/>
      <c r="N343" s="12"/>
    </row>
    <row r="344" spans="1:15">
      <c r="A344" s="11"/>
      <c r="B344" s="12"/>
      <c r="C344" s="12" t="s">
        <v>1110</v>
      </c>
      <c r="D344" s="13"/>
      <c r="E344" s="14"/>
      <c r="F344" s="12"/>
      <c r="G344" s="13"/>
      <c r="H344" s="12"/>
      <c r="I344" s="12"/>
      <c r="J344" s="12"/>
      <c r="K344" s="12"/>
      <c r="L344" s="12"/>
      <c r="M344" s="12"/>
      <c r="N344" s="12"/>
    </row>
    <row r="345" spans="1:15">
      <c r="A345" s="11"/>
      <c r="B345" s="12"/>
      <c r="C345" s="15" t="s">
        <v>1121</v>
      </c>
      <c r="D345" s="13"/>
      <c r="E345" s="14"/>
      <c r="F345" s="12"/>
      <c r="G345" s="13"/>
      <c r="H345" s="12"/>
      <c r="I345" s="12"/>
      <c r="J345" s="12"/>
      <c r="K345" s="12"/>
      <c r="L345" s="12"/>
      <c r="M345" s="12"/>
      <c r="N345" s="12"/>
    </row>
    <row r="346" spans="1:15">
      <c r="A346" s="11"/>
      <c r="B346" s="16"/>
      <c r="C346" s="12" t="s">
        <v>1127</v>
      </c>
      <c r="D346" s="13"/>
      <c r="E346" s="14"/>
      <c r="F346" s="12"/>
      <c r="G346" s="13"/>
      <c r="H346" s="12"/>
      <c r="I346" s="12"/>
      <c r="J346" s="12"/>
      <c r="K346" s="12"/>
      <c r="L346" s="12"/>
      <c r="M346" s="12"/>
      <c r="N346" s="12"/>
    </row>
    <row r="347" spans="1:15">
      <c r="A347" s="11"/>
      <c r="E347" s="17"/>
      <c r="F347" s="18"/>
      <c r="G347" s="18"/>
      <c r="H347" s="18"/>
      <c r="I347" s="18"/>
      <c r="J347" s="18"/>
      <c r="K347" s="18"/>
      <c r="L347" s="18"/>
      <c r="M347" s="18"/>
      <c r="N347" s="18"/>
    </row>
    <row r="348" spans="1:15">
      <c r="A348" s="11"/>
      <c r="E348" s="17"/>
      <c r="F348" s="18"/>
      <c r="G348" s="18"/>
      <c r="H348" s="18"/>
      <c r="I348" s="18"/>
      <c r="J348" s="18"/>
      <c r="K348" s="18"/>
      <c r="L348" s="18"/>
      <c r="M348" s="18"/>
      <c r="N348" s="18"/>
    </row>
    <row r="349" spans="1:15">
      <c r="A349" s="11"/>
      <c r="B349" s="10"/>
      <c r="C349" s="19" t="s">
        <v>25</v>
      </c>
      <c r="D349" s="19" t="s">
        <v>26</v>
      </c>
      <c r="E349" s="19" t="s">
        <v>27</v>
      </c>
      <c r="F349" s="20" t="s">
        <v>30</v>
      </c>
      <c r="G349" s="19" t="s">
        <v>31</v>
      </c>
      <c r="H349" s="20" t="s">
        <v>32</v>
      </c>
      <c r="I349" s="19" t="s">
        <v>33</v>
      </c>
      <c r="J349" s="20" t="s">
        <v>34</v>
      </c>
      <c r="K349" s="20" t="s">
        <v>35</v>
      </c>
      <c r="L349" s="19" t="s">
        <v>36</v>
      </c>
      <c r="M349" s="20" t="s">
        <v>38</v>
      </c>
      <c r="N349" s="19" t="s">
        <v>82</v>
      </c>
      <c r="O349" s="303"/>
    </row>
    <row r="350" spans="1:15">
      <c r="A350" s="11"/>
      <c r="B350" s="10"/>
      <c r="C350" s="10"/>
      <c r="D350" s="10"/>
      <c r="E350" s="19" t="s">
        <v>1128</v>
      </c>
      <c r="F350" s="22"/>
      <c r="G350" s="303" t="s">
        <v>1129</v>
      </c>
      <c r="H350" s="303" t="s">
        <v>1130</v>
      </c>
      <c r="I350" s="303" t="s">
        <v>1130</v>
      </c>
      <c r="J350" s="303" t="s">
        <v>1130</v>
      </c>
      <c r="K350" s="19" t="s">
        <v>1131</v>
      </c>
      <c r="L350" s="303" t="s">
        <v>1132</v>
      </c>
      <c r="M350" s="303"/>
      <c r="N350" s="303"/>
      <c r="O350" s="45" t="s">
        <v>39</v>
      </c>
    </row>
    <row r="351" spans="1:15">
      <c r="A351" s="11"/>
      <c r="B351" s="10"/>
      <c r="C351" s="10"/>
      <c r="D351" s="19"/>
      <c r="E351" s="19" t="s">
        <v>1133</v>
      </c>
      <c r="F351" s="303" t="s">
        <v>115</v>
      </c>
      <c r="G351" s="303" t="s">
        <v>111</v>
      </c>
      <c r="H351" s="303" t="s">
        <v>1134</v>
      </c>
      <c r="I351" s="303" t="s">
        <v>1135</v>
      </c>
      <c r="J351" s="303" t="s">
        <v>122</v>
      </c>
      <c r="K351" s="303" t="s">
        <v>1136</v>
      </c>
      <c r="L351" s="303" t="s">
        <v>1137</v>
      </c>
      <c r="M351" s="303"/>
      <c r="N351" s="303"/>
      <c r="O351" s="46"/>
    </row>
    <row r="352" spans="1:15">
      <c r="A352" s="11"/>
      <c r="B352" s="25"/>
      <c r="C352" s="26" t="s">
        <v>40</v>
      </c>
      <c r="D352" s="26"/>
      <c r="E352" s="26" t="s">
        <v>1139</v>
      </c>
      <c r="F352" s="27" t="s">
        <v>1140</v>
      </c>
      <c r="G352" s="27" t="s">
        <v>1141</v>
      </c>
      <c r="H352" s="27" t="s">
        <v>1142</v>
      </c>
      <c r="I352" s="27" t="s">
        <v>1143</v>
      </c>
      <c r="J352" s="27" t="s">
        <v>1143</v>
      </c>
      <c r="K352" s="27" t="s">
        <v>1144</v>
      </c>
      <c r="L352" s="27" t="s">
        <v>1145</v>
      </c>
      <c r="M352" s="27"/>
      <c r="N352" s="27"/>
      <c r="O352" s="47" t="e">
        <f>ROUND(SUM(O355:O408),0)</f>
        <v>#NAME?</v>
      </c>
    </row>
    <row r="353" spans="1:18">
      <c r="A353" s="11">
        <v>13</v>
      </c>
      <c r="B353" s="10"/>
      <c r="C353" s="10"/>
      <c r="D353" s="10"/>
      <c r="E353" s="29"/>
      <c r="F353" s="22"/>
      <c r="G353" s="22"/>
      <c r="H353" s="22"/>
      <c r="I353" s="22"/>
      <c r="J353" s="22"/>
      <c r="K353" s="22"/>
      <c r="L353" s="22"/>
      <c r="M353" s="22"/>
      <c r="N353" s="22"/>
    </row>
    <row r="354" spans="1:18">
      <c r="A354" s="11">
        <f t="shared" ref="A354:A408" si="76">A353+1</f>
        <v>14</v>
      </c>
      <c r="B354" s="10"/>
      <c r="C354" s="10" t="s">
        <v>41</v>
      </c>
      <c r="D354" s="10"/>
      <c r="E354" s="29"/>
      <c r="F354" s="22"/>
      <c r="G354" s="22"/>
      <c r="H354" s="22"/>
      <c r="I354" s="22"/>
      <c r="J354" s="22"/>
      <c r="K354" s="22"/>
      <c r="L354" s="22"/>
      <c r="M354" s="22"/>
      <c r="N354" s="22"/>
    </row>
    <row r="355" spans="1:18">
      <c r="A355" s="11">
        <f t="shared" si="76"/>
        <v>15</v>
      </c>
      <c r="B355" s="10"/>
      <c r="C355" s="10" t="s">
        <v>42</v>
      </c>
      <c r="D355" s="10"/>
      <c r="E355" s="30">
        <v>459672.72328169644</v>
      </c>
      <c r="F355" s="30">
        <v>257260.28656607377</v>
      </c>
      <c r="G355" s="30">
        <v>67620.564358140211</v>
      </c>
      <c r="H355" s="30">
        <v>69514.713785667336</v>
      </c>
      <c r="I355" s="30">
        <v>25198.819350907226</v>
      </c>
      <c r="J355" s="30">
        <v>11401.898831542681</v>
      </c>
      <c r="K355" s="30">
        <v>21742.773559675945</v>
      </c>
      <c r="L355" s="30">
        <v>6933.6668296893095</v>
      </c>
      <c r="M355" s="30">
        <v>0</v>
      </c>
      <c r="N355" s="30">
        <v>0</v>
      </c>
      <c r="O355" s="31">
        <f t="shared" ref="O355:O363" si="77">ROUND(SUM(F355:N355)-E355,0)</f>
        <v>0</v>
      </c>
      <c r="P355" s="32"/>
      <c r="Q355" s="32"/>
      <c r="R355" s="32"/>
    </row>
    <row r="356" spans="1:18">
      <c r="A356" s="11">
        <f t="shared" si="76"/>
        <v>16</v>
      </c>
      <c r="B356" s="10"/>
      <c r="C356" s="10" t="s">
        <v>43</v>
      </c>
      <c r="D356" s="10"/>
      <c r="E356" s="30">
        <v>1425591.547125879</v>
      </c>
      <c r="F356" s="30">
        <v>1027809.7298253055</v>
      </c>
      <c r="G356" s="30">
        <v>279043.45395532349</v>
      </c>
      <c r="H356" s="30">
        <v>85589.016925324046</v>
      </c>
      <c r="I356" s="30">
        <v>22580.661029354975</v>
      </c>
      <c r="J356" s="30">
        <v>1052.1645166817316</v>
      </c>
      <c r="K356" s="30">
        <v>7439.2034267517884</v>
      </c>
      <c r="L356" s="30">
        <v>2077.3174471374459</v>
      </c>
      <c r="M356" s="30">
        <v>0</v>
      </c>
      <c r="N356" s="30">
        <v>0</v>
      </c>
      <c r="O356" s="31">
        <f t="shared" si="77"/>
        <v>0</v>
      </c>
      <c r="P356" s="32"/>
      <c r="Q356" s="32"/>
      <c r="R356" s="32"/>
    </row>
    <row r="357" spans="1:18">
      <c r="A357" s="11">
        <f t="shared" si="76"/>
        <v>17</v>
      </c>
      <c r="B357" s="10"/>
      <c r="C357" s="10" t="s">
        <v>44</v>
      </c>
      <c r="D357" s="10"/>
      <c r="E357" s="30">
        <v>57044.056525671185</v>
      </c>
      <c r="F357" s="30">
        <v>31500.089744238685</v>
      </c>
      <c r="G357" s="30">
        <v>8359.4473362494882</v>
      </c>
      <c r="H357" s="30">
        <v>9007.8382675360735</v>
      </c>
      <c r="I357" s="30">
        <v>3277.1746784292736</v>
      </c>
      <c r="J357" s="30">
        <v>1710.3850203046841</v>
      </c>
      <c r="K357" s="30">
        <v>2572.822650791757</v>
      </c>
      <c r="L357" s="30">
        <v>616.29882812121025</v>
      </c>
      <c r="M357" s="30">
        <v>0</v>
      </c>
      <c r="N357" s="30">
        <v>0</v>
      </c>
      <c r="O357" s="31">
        <f t="shared" si="77"/>
        <v>0</v>
      </c>
      <c r="P357" s="32"/>
      <c r="Q357" s="32"/>
      <c r="R357" s="32"/>
    </row>
    <row r="358" spans="1:18">
      <c r="A358" s="11">
        <f t="shared" si="76"/>
        <v>18</v>
      </c>
      <c r="B358" s="10"/>
      <c r="C358" s="10" t="s">
        <v>45</v>
      </c>
      <c r="D358" s="10"/>
      <c r="E358" s="30">
        <v>702243.90972867084</v>
      </c>
      <c r="F358" s="30">
        <v>418586.01735390886</v>
      </c>
      <c r="G358" s="30">
        <v>105977.77917215202</v>
      </c>
      <c r="H358" s="30">
        <v>96979.332100692423</v>
      </c>
      <c r="I358" s="30">
        <v>33545.882457961619</v>
      </c>
      <c r="J358" s="30">
        <v>5610.6913410021843</v>
      </c>
      <c r="K358" s="30">
        <v>33292.936952201031</v>
      </c>
      <c r="L358" s="30">
        <v>8251.2703507525475</v>
      </c>
      <c r="M358" s="30">
        <v>0</v>
      </c>
      <c r="N358" s="30">
        <v>0</v>
      </c>
      <c r="O358" s="31">
        <f t="shared" si="77"/>
        <v>0</v>
      </c>
      <c r="P358" s="32"/>
      <c r="Q358" s="32"/>
      <c r="R358" s="32"/>
    </row>
    <row r="359" spans="1:18">
      <c r="A359" s="11">
        <f t="shared" si="76"/>
        <v>19</v>
      </c>
      <c r="B359" s="10"/>
      <c r="C359" s="10" t="s">
        <v>46</v>
      </c>
      <c r="D359" s="10"/>
      <c r="E359" s="30">
        <v>151012.66552509394</v>
      </c>
      <c r="F359" s="30">
        <v>90014.009885212727</v>
      </c>
      <c r="G359" s="30">
        <v>22789.783859286144</v>
      </c>
      <c r="H359" s="30">
        <v>20854.730441204349</v>
      </c>
      <c r="I359" s="30">
        <v>7213.8085602274441</v>
      </c>
      <c r="J359" s="30">
        <v>1206.5401253115504</v>
      </c>
      <c r="K359" s="30">
        <v>7159.4143895862799</v>
      </c>
      <c r="L359" s="30">
        <v>1774.3782642654169</v>
      </c>
      <c r="M359" s="30">
        <v>0</v>
      </c>
      <c r="N359" s="30">
        <v>0</v>
      </c>
      <c r="O359" s="31">
        <f t="shared" si="77"/>
        <v>0</v>
      </c>
      <c r="P359" s="32"/>
      <c r="Q359" s="32"/>
      <c r="R359" s="32"/>
    </row>
    <row r="360" spans="1:18">
      <c r="A360" s="11">
        <f t="shared" si="76"/>
        <v>20</v>
      </c>
      <c r="B360" s="10"/>
      <c r="C360" s="10" t="s">
        <v>47</v>
      </c>
      <c r="D360" s="10"/>
      <c r="E360" s="30">
        <v>0</v>
      </c>
      <c r="F360" s="30">
        <v>0</v>
      </c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30">
        <v>0</v>
      </c>
      <c r="M360" s="30">
        <v>0</v>
      </c>
      <c r="N360" s="30">
        <v>0</v>
      </c>
      <c r="O360" s="31">
        <f t="shared" si="77"/>
        <v>0</v>
      </c>
      <c r="P360" s="32"/>
      <c r="Q360" s="32"/>
      <c r="R360" s="32"/>
    </row>
    <row r="361" spans="1:18">
      <c r="A361" s="11">
        <f t="shared" si="76"/>
        <v>21</v>
      </c>
      <c r="B361" s="10"/>
      <c r="C361" s="10" t="s">
        <v>48</v>
      </c>
      <c r="D361" s="10"/>
      <c r="E361" s="30">
        <v>244752.4994620129</v>
      </c>
      <c r="F361" s="30">
        <v>145889.44463299483</v>
      </c>
      <c r="G361" s="30">
        <v>36936.349294704982</v>
      </c>
      <c r="H361" s="30">
        <v>33800.127845853523</v>
      </c>
      <c r="I361" s="30">
        <v>11691.719165520859</v>
      </c>
      <c r="J361" s="30">
        <v>1955.4896958105901</v>
      </c>
      <c r="K361" s="30">
        <v>11603.560273852425</v>
      </c>
      <c r="L361" s="30">
        <v>2875.8085532757086</v>
      </c>
      <c r="M361" s="30">
        <v>0</v>
      </c>
      <c r="N361" s="30">
        <v>0</v>
      </c>
      <c r="O361" s="31">
        <f t="shared" si="77"/>
        <v>0</v>
      </c>
      <c r="P361" s="32"/>
      <c r="Q361" s="32"/>
      <c r="R361" s="32"/>
    </row>
    <row r="362" spans="1:18">
      <c r="A362" s="11">
        <f t="shared" si="76"/>
        <v>22</v>
      </c>
      <c r="B362" s="10"/>
      <c r="C362" s="10" t="s">
        <v>49</v>
      </c>
      <c r="E362" s="30">
        <v>0</v>
      </c>
      <c r="F362" s="30">
        <v>0</v>
      </c>
      <c r="G362" s="30">
        <v>0</v>
      </c>
      <c r="H362" s="30">
        <v>0</v>
      </c>
      <c r="I362" s="30">
        <v>0</v>
      </c>
      <c r="J362" s="30">
        <v>0</v>
      </c>
      <c r="K362" s="30">
        <v>0</v>
      </c>
      <c r="L362" s="30">
        <v>0</v>
      </c>
      <c r="M362" s="30">
        <v>0</v>
      </c>
      <c r="N362" s="30">
        <v>0</v>
      </c>
      <c r="O362" s="31">
        <f t="shared" si="77"/>
        <v>0</v>
      </c>
      <c r="P362" s="32"/>
      <c r="Q362" s="32"/>
      <c r="R362" s="32"/>
    </row>
    <row r="363" spans="1:18">
      <c r="A363" s="11">
        <f t="shared" si="76"/>
        <v>23</v>
      </c>
      <c r="B363" s="10"/>
      <c r="C363" s="10" t="s">
        <v>50</v>
      </c>
      <c r="E363" s="30">
        <v>473.74843325900923</v>
      </c>
      <c r="F363" s="30">
        <v>200.99962697405297</v>
      </c>
      <c r="G363" s="30">
        <v>63.932748386834817</v>
      </c>
      <c r="H363" s="30">
        <v>101.29592038029662</v>
      </c>
      <c r="I363" s="30">
        <v>40.028209978861163</v>
      </c>
      <c r="J363" s="30">
        <v>49.489898623155511</v>
      </c>
      <c r="K363" s="30">
        <v>16.865484558963679</v>
      </c>
      <c r="L363" s="30">
        <v>1.1365443568444564</v>
      </c>
      <c r="M363" s="30">
        <v>0</v>
      </c>
      <c r="N363" s="30">
        <v>0</v>
      </c>
      <c r="O363" s="31">
        <f t="shared" si="77"/>
        <v>0</v>
      </c>
      <c r="P363" s="32"/>
      <c r="Q363" s="32"/>
      <c r="R363" s="32"/>
    </row>
    <row r="364" spans="1:18">
      <c r="A364" s="11">
        <f t="shared" si="76"/>
        <v>24</v>
      </c>
      <c r="B364" s="10"/>
      <c r="D364" s="1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1"/>
      <c r="P364" s="32"/>
      <c r="Q364" s="32"/>
      <c r="R364" s="32"/>
    </row>
    <row r="365" spans="1:18">
      <c r="A365" s="11">
        <f t="shared" si="76"/>
        <v>25</v>
      </c>
      <c r="B365" s="10"/>
      <c r="C365" s="10" t="s">
        <v>51</v>
      </c>
      <c r="D365" s="10"/>
      <c r="E365" s="33">
        <f t="shared" ref="E365:N365" si="78">SUM(E355:E363)</f>
        <v>3040791.1500822832</v>
      </c>
      <c r="F365" s="33">
        <f t="shared" si="78"/>
        <v>1971260.5776347085</v>
      </c>
      <c r="G365" s="33">
        <f t="shared" si="78"/>
        <v>520791.31072424317</v>
      </c>
      <c r="H365" s="33">
        <f t="shared" si="78"/>
        <v>315847.055286658</v>
      </c>
      <c r="I365" s="33">
        <f t="shared" si="78"/>
        <v>103548.09345238027</v>
      </c>
      <c r="J365" s="33">
        <f>SUM(J355:J363)</f>
        <v>22986.659429276573</v>
      </c>
      <c r="K365" s="33">
        <f t="shared" si="78"/>
        <v>83827.576737418203</v>
      </c>
      <c r="L365" s="33">
        <f t="shared" si="78"/>
        <v>22529.876817598488</v>
      </c>
      <c r="M365" s="33">
        <f t="shared" si="78"/>
        <v>0</v>
      </c>
      <c r="N365" s="33">
        <f t="shared" si="78"/>
        <v>0</v>
      </c>
      <c r="O365" s="31">
        <f>ROUND(SUM(F365:N365)-E365,0)</f>
        <v>0</v>
      </c>
      <c r="P365" s="32"/>
      <c r="Q365" s="32"/>
      <c r="R365" s="32"/>
    </row>
    <row r="366" spans="1:18">
      <c r="A366" s="11">
        <f t="shared" si="76"/>
        <v>26</v>
      </c>
      <c r="B366" s="10"/>
      <c r="C366" s="10"/>
      <c r="D366" s="1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1"/>
      <c r="P366" s="32"/>
      <c r="Q366" s="32"/>
      <c r="R366" s="32"/>
    </row>
    <row r="367" spans="1:18">
      <c r="A367" s="11">
        <f t="shared" si="76"/>
        <v>27</v>
      </c>
      <c r="B367" s="10"/>
      <c r="C367" s="10"/>
      <c r="D367" s="1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1"/>
      <c r="P367" s="32"/>
      <c r="Q367" s="32"/>
      <c r="R367" s="32"/>
    </row>
    <row r="368" spans="1:18">
      <c r="A368" s="11">
        <f t="shared" si="76"/>
        <v>28</v>
      </c>
      <c r="B368" s="10"/>
      <c r="C368" s="10" t="s">
        <v>52</v>
      </c>
      <c r="D368" s="1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1"/>
      <c r="P368" s="32"/>
      <c r="Q368" s="32"/>
      <c r="R368" s="32"/>
    </row>
    <row r="369" spans="1:18">
      <c r="A369" s="11">
        <f t="shared" si="76"/>
        <v>29</v>
      </c>
      <c r="B369" s="10"/>
      <c r="C369" s="10" t="s">
        <v>53</v>
      </c>
      <c r="D369" s="10"/>
      <c r="E369" s="30">
        <v>58513775.154686674</v>
      </c>
      <c r="F369" s="30">
        <v>42197365.628931358</v>
      </c>
      <c r="G369" s="30">
        <v>11457175.744615737</v>
      </c>
      <c r="H369" s="30">
        <v>3506377.9295037049</v>
      </c>
      <c r="I369" s="30">
        <v>924087.93595538149</v>
      </c>
      <c r="J369" s="30">
        <v>42685.951005135445</v>
      </c>
      <c r="K369" s="30">
        <v>301805.91338798968</v>
      </c>
      <c r="L369" s="30">
        <v>84276.05128737152</v>
      </c>
      <c r="M369" s="30">
        <v>0</v>
      </c>
      <c r="N369" s="30">
        <v>0</v>
      </c>
      <c r="O369" s="31">
        <f t="shared" ref="O369:O379" si="79">ROUND(SUM(F369:N369)-E369,0)</f>
        <v>0</v>
      </c>
      <c r="P369" s="32"/>
      <c r="Q369" s="32"/>
      <c r="R369" s="32"/>
    </row>
    <row r="370" spans="1:18">
      <c r="A370" s="11">
        <f t="shared" si="76"/>
        <v>30</v>
      </c>
      <c r="B370" s="10"/>
      <c r="C370" s="10" t="s">
        <v>54</v>
      </c>
      <c r="D370" s="10"/>
      <c r="E370" s="30">
        <v>0</v>
      </c>
      <c r="F370" s="30">
        <v>0</v>
      </c>
      <c r="G370" s="30">
        <v>0</v>
      </c>
      <c r="H370" s="30">
        <v>0</v>
      </c>
      <c r="I370" s="30">
        <v>0</v>
      </c>
      <c r="J370" s="30">
        <v>0</v>
      </c>
      <c r="K370" s="30">
        <v>0</v>
      </c>
      <c r="L370" s="30">
        <v>0</v>
      </c>
      <c r="M370" s="30">
        <v>0</v>
      </c>
      <c r="N370" s="30">
        <v>0</v>
      </c>
      <c r="O370" s="31">
        <f t="shared" si="79"/>
        <v>0</v>
      </c>
      <c r="P370" s="32"/>
      <c r="Q370" s="32"/>
      <c r="R370" s="32"/>
    </row>
    <row r="371" spans="1:18">
      <c r="A371" s="11">
        <f t="shared" si="76"/>
        <v>31</v>
      </c>
      <c r="B371" s="10"/>
      <c r="C371" s="10" t="s">
        <v>55</v>
      </c>
      <c r="D371" s="10"/>
      <c r="E371" s="30">
        <v>0</v>
      </c>
      <c r="F371" s="30">
        <v>0</v>
      </c>
      <c r="G371" s="30">
        <v>0</v>
      </c>
      <c r="H371" s="30">
        <v>0</v>
      </c>
      <c r="I371" s="30">
        <v>0</v>
      </c>
      <c r="J371" s="30">
        <v>0</v>
      </c>
      <c r="K371" s="30">
        <v>0</v>
      </c>
      <c r="L371" s="30">
        <v>0</v>
      </c>
      <c r="M371" s="30">
        <v>0</v>
      </c>
      <c r="N371" s="30">
        <v>0</v>
      </c>
      <c r="O371" s="31">
        <f t="shared" si="79"/>
        <v>0</v>
      </c>
      <c r="P371" s="32"/>
      <c r="Q371" s="32"/>
      <c r="R371" s="32"/>
    </row>
    <row r="372" spans="1:18">
      <c r="A372" s="11">
        <f t="shared" si="76"/>
        <v>32</v>
      </c>
      <c r="B372" s="10"/>
      <c r="C372" s="10" t="s">
        <v>56</v>
      </c>
      <c r="D372" s="10"/>
      <c r="E372" s="30">
        <v>0</v>
      </c>
      <c r="F372" s="30">
        <v>0</v>
      </c>
      <c r="G372" s="30">
        <v>0</v>
      </c>
      <c r="H372" s="30">
        <v>0</v>
      </c>
      <c r="I372" s="30">
        <v>0</v>
      </c>
      <c r="J372" s="30">
        <v>0</v>
      </c>
      <c r="K372" s="30">
        <v>0</v>
      </c>
      <c r="L372" s="30">
        <v>0</v>
      </c>
      <c r="M372" s="30">
        <v>0</v>
      </c>
      <c r="N372" s="30">
        <v>0</v>
      </c>
      <c r="O372" s="31">
        <f t="shared" si="79"/>
        <v>0</v>
      </c>
      <c r="P372" s="32"/>
      <c r="Q372" s="32"/>
      <c r="R372" s="32"/>
    </row>
    <row r="373" spans="1:18">
      <c r="A373" s="11">
        <f t="shared" si="76"/>
        <v>33</v>
      </c>
      <c r="B373" s="10"/>
      <c r="C373" s="10" t="s">
        <v>57</v>
      </c>
      <c r="D373" s="10"/>
      <c r="E373" s="30">
        <v>-8.2600893018371983E-10</v>
      </c>
      <c r="F373" s="30">
        <v>-6.6648086393185328E-10</v>
      </c>
      <c r="G373" s="30">
        <v>-1.1319928515794992E-10</v>
      </c>
      <c r="H373" s="30">
        <v>-6.8747881460596591E-12</v>
      </c>
      <c r="I373" s="30">
        <v>-1.4099594452598026E-12</v>
      </c>
      <c r="J373" s="30">
        <v>-2.4346746623768417E-14</v>
      </c>
      <c r="K373" s="30">
        <v>-2.0165384597802522E-11</v>
      </c>
      <c r="L373" s="30">
        <v>-1.7854302158170879E-11</v>
      </c>
      <c r="M373" s="30">
        <v>0</v>
      </c>
      <c r="N373" s="30">
        <v>0</v>
      </c>
      <c r="O373" s="31">
        <f t="shared" si="79"/>
        <v>0</v>
      </c>
      <c r="P373" s="32"/>
      <c r="Q373" s="32"/>
      <c r="R373" s="32"/>
    </row>
    <row r="374" spans="1:18">
      <c r="A374" s="11">
        <f t="shared" si="76"/>
        <v>34</v>
      </c>
      <c r="B374" s="10"/>
      <c r="C374" s="10" t="s">
        <v>58</v>
      </c>
      <c r="D374" s="10"/>
      <c r="E374" s="30">
        <v>0</v>
      </c>
      <c r="F374" s="30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1">
        <f t="shared" si="79"/>
        <v>0</v>
      </c>
      <c r="P374" s="32"/>
      <c r="Q374" s="32"/>
      <c r="R374" s="32"/>
    </row>
    <row r="375" spans="1:18">
      <c r="A375" s="11">
        <f t="shared" si="76"/>
        <v>35</v>
      </c>
      <c r="B375" s="10"/>
      <c r="C375" s="10" t="s">
        <v>59</v>
      </c>
      <c r="D375" s="10"/>
      <c r="E375" s="30">
        <v>3.9824843013430679E-6</v>
      </c>
      <c r="F375" s="30">
        <v>2.3581064940750594E-6</v>
      </c>
      <c r="G375" s="30">
        <v>5.9801202223797096E-7</v>
      </c>
      <c r="H375" s="30">
        <v>5.5941004773938842E-7</v>
      </c>
      <c r="I375" s="30">
        <v>1.9519304509514618E-7</v>
      </c>
      <c r="J375" s="30">
        <v>2.6867308981571601E-8</v>
      </c>
      <c r="K375" s="30">
        <v>1.9142602263368582E-7</v>
      </c>
      <c r="L375" s="30">
        <v>5.3469360580245398E-8</v>
      </c>
      <c r="M375" s="30">
        <v>0</v>
      </c>
      <c r="N375" s="30">
        <v>0</v>
      </c>
      <c r="O375" s="31">
        <f t="shared" si="79"/>
        <v>0</v>
      </c>
      <c r="P375" s="32"/>
      <c r="Q375" s="32"/>
      <c r="R375" s="32"/>
    </row>
    <row r="376" spans="1:18">
      <c r="A376" s="11">
        <f t="shared" si="76"/>
        <v>36</v>
      </c>
      <c r="B376" s="10"/>
      <c r="C376" s="10" t="s">
        <v>60</v>
      </c>
      <c r="D376" s="10"/>
      <c r="E376" s="30">
        <v>0</v>
      </c>
      <c r="F376" s="30">
        <v>0</v>
      </c>
      <c r="G376" s="30">
        <v>0</v>
      </c>
      <c r="H376" s="30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1">
        <f t="shared" si="79"/>
        <v>0</v>
      </c>
      <c r="P376" s="32"/>
      <c r="Q376" s="32"/>
      <c r="R376" s="32"/>
    </row>
    <row r="377" spans="1:18">
      <c r="A377" s="11">
        <f t="shared" si="76"/>
        <v>37</v>
      </c>
      <c r="B377" s="10"/>
      <c r="C377" s="10" t="s">
        <v>61</v>
      </c>
      <c r="E377" s="30">
        <v>348098.31000870297</v>
      </c>
      <c r="F377" s="30">
        <v>195769.0089057443</v>
      </c>
      <c r="G377" s="30">
        <v>51293.304957939785</v>
      </c>
      <c r="H377" s="30">
        <v>50374.198211976836</v>
      </c>
      <c r="I377" s="30">
        <v>18291.694822020421</v>
      </c>
      <c r="J377" s="30">
        <v>7377.8758202272702</v>
      </c>
      <c r="K377" s="30">
        <v>17537.233987039828</v>
      </c>
      <c r="L377" s="30">
        <v>7454.9933037546007</v>
      </c>
      <c r="M377" s="30">
        <v>0</v>
      </c>
      <c r="N377" s="30">
        <v>0</v>
      </c>
      <c r="O377" s="31">
        <f t="shared" si="79"/>
        <v>0</v>
      </c>
      <c r="P377" s="32"/>
      <c r="Q377" s="32"/>
      <c r="R377" s="32"/>
    </row>
    <row r="378" spans="1:18">
      <c r="A378" s="11">
        <f t="shared" si="76"/>
        <v>38</v>
      </c>
      <c r="B378" s="10"/>
      <c r="C378" s="10" t="s">
        <v>62</v>
      </c>
      <c r="D378" s="10"/>
      <c r="E378" s="30">
        <v>0</v>
      </c>
      <c r="F378" s="30">
        <v>0</v>
      </c>
      <c r="G378" s="30">
        <v>0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0">
        <v>0</v>
      </c>
      <c r="N378" s="30">
        <v>0</v>
      </c>
      <c r="O378" s="31">
        <f t="shared" si="79"/>
        <v>0</v>
      </c>
      <c r="P378" s="32"/>
      <c r="Q378" s="32"/>
      <c r="R378" s="32"/>
    </row>
    <row r="379" spans="1:18">
      <c r="A379" s="11">
        <f t="shared" si="76"/>
        <v>39</v>
      </c>
      <c r="B379" s="10"/>
      <c r="C379" s="10" t="s">
        <v>63</v>
      </c>
      <c r="D379" s="10"/>
      <c r="E379" s="30">
        <v>0</v>
      </c>
      <c r="F379" s="30">
        <v>0</v>
      </c>
      <c r="G379" s="30">
        <v>0</v>
      </c>
      <c r="H379" s="30">
        <v>0</v>
      </c>
      <c r="I379" s="30">
        <v>0</v>
      </c>
      <c r="J379" s="30">
        <v>0</v>
      </c>
      <c r="K379" s="30">
        <v>0</v>
      </c>
      <c r="L379" s="30">
        <v>0</v>
      </c>
      <c r="M379" s="30">
        <v>0</v>
      </c>
      <c r="N379" s="30">
        <v>0</v>
      </c>
      <c r="O379" s="31">
        <f t="shared" si="79"/>
        <v>0</v>
      </c>
      <c r="P379" s="32"/>
      <c r="Q379" s="32"/>
      <c r="R379" s="32"/>
    </row>
    <row r="380" spans="1:18">
      <c r="A380" s="11">
        <f t="shared" si="76"/>
        <v>40</v>
      </c>
      <c r="B380" s="10"/>
      <c r="C380" s="10"/>
      <c r="D380" s="1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1"/>
      <c r="P380" s="32"/>
      <c r="Q380" s="32"/>
      <c r="R380" s="32"/>
    </row>
    <row r="381" spans="1:18">
      <c r="A381" s="11">
        <f t="shared" si="76"/>
        <v>41</v>
      </c>
      <c r="B381" s="10"/>
      <c r="C381" s="10" t="s">
        <v>64</v>
      </c>
      <c r="D381" s="10"/>
      <c r="E381" s="33">
        <f t="shared" ref="E381:N381" si="80">SUM(E369:E379)</f>
        <v>58861873.464699365</v>
      </c>
      <c r="F381" s="33">
        <f t="shared" si="80"/>
        <v>42393134.637839459</v>
      </c>
      <c r="G381" s="33">
        <f t="shared" si="80"/>
        <v>11508469.049574275</v>
      </c>
      <c r="H381" s="33">
        <f t="shared" si="80"/>
        <v>3556752.1277162409</v>
      </c>
      <c r="I381" s="33">
        <f t="shared" si="80"/>
        <v>942379.63077759719</v>
      </c>
      <c r="J381" s="33">
        <f>SUM(J369:J379)</f>
        <v>50063.826825389588</v>
      </c>
      <c r="K381" s="33">
        <f t="shared" si="80"/>
        <v>319343.14737522096</v>
      </c>
      <c r="L381" s="33">
        <f t="shared" si="80"/>
        <v>91731.044591179569</v>
      </c>
      <c r="M381" s="33">
        <f t="shared" si="80"/>
        <v>0</v>
      </c>
      <c r="N381" s="33">
        <f t="shared" si="80"/>
        <v>0</v>
      </c>
      <c r="O381" s="31">
        <f>ROUND(SUM(F381:N381)-E381,0)</f>
        <v>0</v>
      </c>
      <c r="P381" s="32"/>
      <c r="Q381" s="32"/>
      <c r="R381" s="32"/>
    </row>
    <row r="382" spans="1:18">
      <c r="A382" s="11">
        <f t="shared" si="76"/>
        <v>42</v>
      </c>
      <c r="B382" s="10"/>
      <c r="C382" s="10"/>
      <c r="D382" s="1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1"/>
      <c r="P382" s="32"/>
      <c r="Q382" s="32"/>
      <c r="R382" s="32"/>
    </row>
    <row r="383" spans="1:18">
      <c r="A383" s="11">
        <f t="shared" si="76"/>
        <v>43</v>
      </c>
      <c r="B383" s="10"/>
      <c r="C383" s="10" t="s">
        <v>65</v>
      </c>
      <c r="D383" s="1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1"/>
      <c r="P383" s="32"/>
      <c r="Q383" s="32"/>
      <c r="R383" s="32"/>
    </row>
    <row r="384" spans="1:18">
      <c r="A384" s="11">
        <f t="shared" si="76"/>
        <v>44</v>
      </c>
      <c r="B384" s="10"/>
      <c r="C384" s="10" t="s">
        <v>66</v>
      </c>
      <c r="D384" s="10"/>
      <c r="E384" s="30">
        <v>-20410452.224067099</v>
      </c>
      <c r="F384" s="30">
        <v>-14750763.703342875</v>
      </c>
      <c r="G384" s="30">
        <v>-4007640.3481224407</v>
      </c>
      <c r="H384" s="30">
        <v>-1203284.8897907811</v>
      </c>
      <c r="I384" s="30">
        <v>-314171.98542175576</v>
      </c>
      <c r="J384" s="30">
        <v>-13399.224419478243</v>
      </c>
      <c r="K384" s="30">
        <v>-94737.614352899516</v>
      </c>
      <c r="L384" s="30">
        <v>-26454.458616866559</v>
      </c>
      <c r="M384" s="30">
        <v>0</v>
      </c>
      <c r="N384" s="30">
        <v>0</v>
      </c>
      <c r="O384" s="31">
        <f t="shared" ref="O384:O390" si="81">ROUND(SUM(F384:N384)-E384,0)</f>
        <v>0</v>
      </c>
      <c r="P384" s="32"/>
      <c r="Q384" s="32"/>
      <c r="R384" s="32"/>
    </row>
    <row r="385" spans="1:18">
      <c r="A385" s="11">
        <f t="shared" si="76"/>
        <v>45</v>
      </c>
      <c r="B385" s="10"/>
      <c r="C385" s="10" t="s">
        <v>67</v>
      </c>
      <c r="D385" s="10"/>
      <c r="E385" s="30">
        <v>-925165.62388827908</v>
      </c>
      <c r="F385" s="30">
        <v>-524842.18477467669</v>
      </c>
      <c r="G385" s="30">
        <v>-136766.52500851348</v>
      </c>
      <c r="H385" s="30">
        <v>-139903.46214371279</v>
      </c>
      <c r="I385" s="30">
        <v>-50195.327841012724</v>
      </c>
      <c r="J385" s="30">
        <v>-19887.28535868293</v>
      </c>
      <c r="K385" s="30">
        <v>-42672.047619190496</v>
      </c>
      <c r="L385" s="30">
        <v>-10898.791142489823</v>
      </c>
      <c r="M385" s="30">
        <v>0</v>
      </c>
      <c r="N385" s="30">
        <v>0</v>
      </c>
      <c r="O385" s="31">
        <f t="shared" si="81"/>
        <v>0</v>
      </c>
      <c r="P385" s="32"/>
      <c r="Q385" s="32"/>
      <c r="R385" s="32"/>
    </row>
    <row r="386" spans="1:18">
      <c r="A386" s="11">
        <f t="shared" si="76"/>
        <v>46</v>
      </c>
      <c r="B386" s="10"/>
      <c r="C386" s="10" t="s">
        <v>68</v>
      </c>
      <c r="D386" s="10"/>
      <c r="E386" s="30">
        <v>-7806602.5857511815</v>
      </c>
      <c r="F386" s="30">
        <v>-4655421.3752409229</v>
      </c>
      <c r="G386" s="30">
        <v>-1181269.7591208057</v>
      </c>
      <c r="H386" s="30">
        <v>-1076475.4603859116</v>
      </c>
      <c r="I386" s="30">
        <v>-372092.70781174081</v>
      </c>
      <c r="J386" s="30">
        <v>-60868.264180825325</v>
      </c>
      <c r="K386" s="30">
        <v>-369866.43124865158</v>
      </c>
      <c r="L386" s="30">
        <v>-90608.587762322437</v>
      </c>
      <c r="M386" s="30">
        <v>0</v>
      </c>
      <c r="N386" s="30">
        <v>0</v>
      </c>
      <c r="O386" s="31">
        <f t="shared" si="81"/>
        <v>0</v>
      </c>
      <c r="P386" s="32"/>
      <c r="Q386" s="32"/>
      <c r="R386" s="32"/>
    </row>
    <row r="387" spans="1:18">
      <c r="A387" s="11">
        <f t="shared" si="76"/>
        <v>47</v>
      </c>
      <c r="B387" s="10"/>
      <c r="C387" s="10" t="s">
        <v>69</v>
      </c>
      <c r="D387" s="10"/>
      <c r="E387" s="30">
        <v>-19847.147473664401</v>
      </c>
      <c r="F387" s="30">
        <v>-11835.729252453721</v>
      </c>
      <c r="G387" s="30">
        <v>-3003.205921900365</v>
      </c>
      <c r="H387" s="30">
        <v>-2736.7817151414724</v>
      </c>
      <c r="I387" s="30">
        <v>-945.99139186283116</v>
      </c>
      <c r="J387" s="30">
        <v>-154.74867618697414</v>
      </c>
      <c r="K387" s="30">
        <v>-940.33140869096553</v>
      </c>
      <c r="L387" s="30">
        <v>-230.3591074280663</v>
      </c>
      <c r="M387" s="30">
        <v>0</v>
      </c>
      <c r="N387" s="30">
        <v>0</v>
      </c>
      <c r="O387" s="31">
        <f t="shared" si="81"/>
        <v>0</v>
      </c>
      <c r="P387" s="32"/>
      <c r="Q387" s="32"/>
      <c r="R387" s="32"/>
    </row>
    <row r="388" spans="1:18">
      <c r="A388" s="11">
        <f t="shared" si="76"/>
        <v>48</v>
      </c>
      <c r="B388" s="10"/>
      <c r="C388" s="10" t="s">
        <v>70</v>
      </c>
      <c r="D388" s="10"/>
      <c r="E388" s="30">
        <v>-20907.93317136099</v>
      </c>
      <c r="F388" s="30">
        <v>-7700.6703775116084</v>
      </c>
      <c r="G388" s="30">
        <v>-11964.797599414513</v>
      </c>
      <c r="H388" s="30">
        <v>0</v>
      </c>
      <c r="I388" s="30">
        <v>0</v>
      </c>
      <c r="J388" s="30">
        <v>0</v>
      </c>
      <c r="K388" s="30">
        <v>-1242.4651944348691</v>
      </c>
      <c r="L388" s="30">
        <v>0</v>
      </c>
      <c r="M388" s="30">
        <v>0</v>
      </c>
      <c r="N388" s="30">
        <v>0</v>
      </c>
      <c r="O388" s="31">
        <f t="shared" si="81"/>
        <v>0</v>
      </c>
      <c r="P388" s="32"/>
      <c r="Q388" s="32"/>
      <c r="R388" s="32"/>
    </row>
    <row r="389" spans="1:18">
      <c r="A389" s="11">
        <f t="shared" si="76"/>
        <v>49</v>
      </c>
      <c r="B389" s="10"/>
      <c r="C389" s="10" t="s">
        <v>71</v>
      </c>
      <c r="D389" s="10"/>
      <c r="E389" s="30">
        <v>0</v>
      </c>
      <c r="F389" s="30">
        <v>0</v>
      </c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>
        <v>0</v>
      </c>
      <c r="N389" s="30">
        <v>0</v>
      </c>
      <c r="O389" s="31">
        <f t="shared" si="81"/>
        <v>0</v>
      </c>
      <c r="P389" s="32"/>
      <c r="Q389" s="32"/>
      <c r="R389" s="32"/>
    </row>
    <row r="390" spans="1:18">
      <c r="A390" s="11">
        <f t="shared" si="76"/>
        <v>50</v>
      </c>
      <c r="B390" s="10"/>
      <c r="C390" s="10" t="s">
        <v>72</v>
      </c>
      <c r="D390" s="10"/>
      <c r="E390" s="30">
        <v>-26118.754478653733</v>
      </c>
      <c r="F390" s="30">
        <v>-15463.131982257231</v>
      </c>
      <c r="G390" s="30">
        <v>-3921.7988541921095</v>
      </c>
      <c r="H390" s="30">
        <v>-3669.8402249986843</v>
      </c>
      <c r="I390" s="30">
        <v>-1280.6398074519816</v>
      </c>
      <c r="J390" s="30">
        <v>-177.54061152279317</v>
      </c>
      <c r="K390" s="30">
        <v>-1255.2796684242176</v>
      </c>
      <c r="L390" s="30">
        <v>-350.5233298067115</v>
      </c>
      <c r="M390" s="30">
        <v>0</v>
      </c>
      <c r="N390" s="30">
        <v>0</v>
      </c>
      <c r="O390" s="31">
        <f t="shared" si="81"/>
        <v>0</v>
      </c>
      <c r="P390" s="32"/>
      <c r="Q390" s="32"/>
      <c r="R390" s="32"/>
    </row>
    <row r="391" spans="1:18">
      <c r="A391" s="11">
        <f t="shared" si="76"/>
        <v>51</v>
      </c>
      <c r="B391" s="10"/>
      <c r="C391" s="10"/>
      <c r="D391" s="1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1"/>
      <c r="P391" s="32"/>
      <c r="Q391" s="32"/>
      <c r="R391" s="32"/>
    </row>
    <row r="392" spans="1:18">
      <c r="A392" s="11">
        <f t="shared" si="76"/>
        <v>52</v>
      </c>
      <c r="B392" s="10"/>
      <c r="C392" s="10" t="s">
        <v>73</v>
      </c>
      <c r="D392" s="10"/>
      <c r="E392" s="33">
        <f t="shared" ref="E392:N392" si="82">SUM(E384:E390)</f>
        <v>-29209094.268830236</v>
      </c>
      <c r="F392" s="33">
        <f t="shared" si="82"/>
        <v>-19966026.794970695</v>
      </c>
      <c r="G392" s="33">
        <f t="shared" si="82"/>
        <v>-5344566.4346272666</v>
      </c>
      <c r="H392" s="33">
        <f t="shared" si="82"/>
        <v>-2426070.4342605458</v>
      </c>
      <c r="I392" s="33">
        <f t="shared" si="82"/>
        <v>-738686.65227382409</v>
      </c>
      <c r="J392" s="33">
        <f>SUM(J384:J390)</f>
        <v>-94487.063246696271</v>
      </c>
      <c r="K392" s="33">
        <f t="shared" si="82"/>
        <v>-510714.16949229164</v>
      </c>
      <c r="L392" s="33">
        <f t="shared" si="82"/>
        <v>-128542.71995891361</v>
      </c>
      <c r="M392" s="33">
        <f t="shared" si="82"/>
        <v>0</v>
      </c>
      <c r="N392" s="33">
        <f t="shared" si="82"/>
        <v>0</v>
      </c>
      <c r="O392" s="31">
        <f>ROUND(SUM(F392:N392)-E392,0)</f>
        <v>0</v>
      </c>
      <c r="P392" s="32"/>
      <c r="Q392" s="32"/>
      <c r="R392" s="32"/>
    </row>
    <row r="393" spans="1:18">
      <c r="A393" s="11">
        <f t="shared" si="76"/>
        <v>53</v>
      </c>
      <c r="B393" s="10"/>
      <c r="C393" s="10"/>
      <c r="D393" s="1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1"/>
      <c r="P393" s="32"/>
      <c r="Q393" s="32"/>
      <c r="R393" s="32"/>
    </row>
    <row r="394" spans="1:18" ht="13.5" thickBot="1">
      <c r="A394" s="11">
        <f t="shared" si="76"/>
        <v>54</v>
      </c>
      <c r="B394" s="10"/>
      <c r="C394" s="10" t="s">
        <v>74</v>
      </c>
      <c r="D394" s="10"/>
      <c r="E394" s="34">
        <f t="shared" ref="E394:N394" si="83">E381+E392</f>
        <v>29652779.195869129</v>
      </c>
      <c r="F394" s="34">
        <f t="shared" si="83"/>
        <v>22427107.842868764</v>
      </c>
      <c r="G394" s="34">
        <f t="shared" si="83"/>
        <v>6163902.614947008</v>
      </c>
      <c r="H394" s="34">
        <f t="shared" si="83"/>
        <v>1130681.6934556952</v>
      </c>
      <c r="I394" s="34">
        <f t="shared" si="83"/>
        <v>203692.97850377311</v>
      </c>
      <c r="J394" s="34">
        <f>J381+J392</f>
        <v>-44423.236421306683</v>
      </c>
      <c r="K394" s="34">
        <f t="shared" si="83"/>
        <v>-191371.02211707068</v>
      </c>
      <c r="L394" s="34">
        <f t="shared" si="83"/>
        <v>-36811.675367734046</v>
      </c>
      <c r="M394" s="34">
        <f t="shared" si="83"/>
        <v>0</v>
      </c>
      <c r="N394" s="34">
        <f t="shared" si="83"/>
        <v>0</v>
      </c>
      <c r="O394" s="31">
        <f>ROUND(SUM(F394:N394)-E394,0)</f>
        <v>0</v>
      </c>
      <c r="P394" s="32"/>
      <c r="Q394" s="32"/>
      <c r="R394" s="32"/>
    </row>
    <row r="395" spans="1:18" ht="13.5" thickTop="1">
      <c r="A395" s="11">
        <f t="shared" si="76"/>
        <v>55</v>
      </c>
      <c r="B395" s="10"/>
      <c r="C395" s="10"/>
      <c r="D395" s="1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1"/>
      <c r="P395" s="32"/>
      <c r="Q395" s="32"/>
      <c r="R395" s="32"/>
    </row>
    <row r="396" spans="1:18">
      <c r="A396" s="11">
        <f t="shared" si="76"/>
        <v>56</v>
      </c>
      <c r="B396" s="10"/>
      <c r="D396" s="35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2"/>
      <c r="Q396" s="32"/>
      <c r="R396" s="32"/>
    </row>
    <row r="397" spans="1:18">
      <c r="A397" s="11">
        <f t="shared" si="76"/>
        <v>57</v>
      </c>
      <c r="B397" s="10"/>
      <c r="C397" s="10" t="s">
        <v>75</v>
      </c>
      <c r="D397" s="48">
        <v>4.9749670732040424E-2</v>
      </c>
      <c r="E397" s="37">
        <f t="shared" ref="E397:N397" si="84">$D$397*E394</f>
        <v>1475216.0012843877</v>
      </c>
      <c r="F397" s="37">
        <f t="shared" si="84"/>
        <v>1115741.2306546825</v>
      </c>
      <c r="G397" s="37">
        <f t="shared" si="84"/>
        <v>306652.12551797659</v>
      </c>
      <c r="H397" s="37">
        <f t="shared" si="84"/>
        <v>56251.041952166699</v>
      </c>
      <c r="I397" s="37">
        <f t="shared" si="84"/>
        <v>10133.658610991301</v>
      </c>
      <c r="J397" s="37">
        <f>$D$397*J394</f>
        <v>-2210.0413848115932</v>
      </c>
      <c r="K397" s="37">
        <f t="shared" si="84"/>
        <v>-9520.6453379782924</v>
      </c>
      <c r="L397" s="37">
        <f t="shared" si="84"/>
        <v>-1831.3687286395318</v>
      </c>
      <c r="M397" s="37">
        <f t="shared" si="84"/>
        <v>0</v>
      </c>
      <c r="N397" s="37">
        <f t="shared" si="84"/>
        <v>0</v>
      </c>
      <c r="O397" s="31">
        <f>ROUND(SUM(F397:N397)-E397,0)</f>
        <v>0</v>
      </c>
      <c r="P397" s="32"/>
      <c r="Q397" s="32"/>
      <c r="R397" s="32"/>
    </row>
    <row r="398" spans="1:18">
      <c r="A398" s="11">
        <f t="shared" si="76"/>
        <v>58</v>
      </c>
      <c r="B398" s="10"/>
      <c r="C398" s="10" t="s">
        <v>51</v>
      </c>
      <c r="D398" s="48"/>
      <c r="E398" s="38">
        <f t="shared" ref="E398:N398" si="85">E365</f>
        <v>3040791.1500822832</v>
      </c>
      <c r="F398" s="38">
        <f t="shared" si="85"/>
        <v>1971260.5776347085</v>
      </c>
      <c r="G398" s="38">
        <f t="shared" si="85"/>
        <v>520791.31072424317</v>
      </c>
      <c r="H398" s="38">
        <f t="shared" si="85"/>
        <v>315847.055286658</v>
      </c>
      <c r="I398" s="38">
        <f t="shared" si="85"/>
        <v>103548.09345238027</v>
      </c>
      <c r="J398" s="38">
        <f>J365</f>
        <v>22986.659429276573</v>
      </c>
      <c r="K398" s="38">
        <f t="shared" si="85"/>
        <v>83827.576737418203</v>
      </c>
      <c r="L398" s="38">
        <f t="shared" si="85"/>
        <v>22529.876817598488</v>
      </c>
      <c r="M398" s="38">
        <f t="shared" si="85"/>
        <v>0</v>
      </c>
      <c r="N398" s="38">
        <f t="shared" si="85"/>
        <v>0</v>
      </c>
      <c r="O398" s="31">
        <f>ROUND(SUM(F398:N398)-E398,0)</f>
        <v>0</v>
      </c>
      <c r="P398" s="32"/>
      <c r="Q398" s="32"/>
      <c r="R398" s="32"/>
    </row>
    <row r="399" spans="1:18">
      <c r="A399" s="11">
        <f t="shared" si="76"/>
        <v>59</v>
      </c>
      <c r="B399" s="10"/>
      <c r="C399" s="10" t="s">
        <v>76</v>
      </c>
      <c r="D399" s="48"/>
      <c r="E399" s="39">
        <v>-238525.88904175546</v>
      </c>
      <c r="F399" s="40">
        <v>-76986.127782491254</v>
      </c>
      <c r="G399" s="40">
        <v>-42659.79356759385</v>
      </c>
      <c r="H399" s="40">
        <v>-54794.479176726738</v>
      </c>
      <c r="I399" s="40">
        <v>-15157.811581902744</v>
      </c>
      <c r="J399" s="40">
        <v>-9593.0366858301077</v>
      </c>
      <c r="K399" s="40">
        <v>-38345.71056386242</v>
      </c>
      <c r="L399" s="40">
        <v>-988.92968334833085</v>
      </c>
      <c r="M399" s="40">
        <v>0</v>
      </c>
      <c r="N399" s="40">
        <v>0</v>
      </c>
      <c r="O399" s="31">
        <f>ROUND(SUM(F399:N399)-E399,0)</f>
        <v>0</v>
      </c>
      <c r="P399" s="32"/>
      <c r="Q399" s="32"/>
      <c r="R399" s="32"/>
    </row>
    <row r="400" spans="1:18">
      <c r="A400" s="11">
        <f t="shared" si="76"/>
        <v>60</v>
      </c>
      <c r="D400" s="49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2"/>
      <c r="Q400" s="32"/>
      <c r="R400" s="32"/>
    </row>
    <row r="401" spans="1:18">
      <c r="A401" s="11">
        <f t="shared" si="76"/>
        <v>61</v>
      </c>
      <c r="B401" s="10"/>
      <c r="C401" s="10" t="s">
        <v>77</v>
      </c>
      <c r="D401" s="48"/>
      <c r="E401" s="38">
        <f t="shared" ref="E401:N401" si="86">E397+E398+E399</f>
        <v>4277481.2623249153</v>
      </c>
      <c r="F401" s="38">
        <f t="shared" si="86"/>
        <v>3010015.6805069</v>
      </c>
      <c r="G401" s="38">
        <f t="shared" si="86"/>
        <v>784783.64267462585</v>
      </c>
      <c r="H401" s="38">
        <f t="shared" si="86"/>
        <v>317303.61806209799</v>
      </c>
      <c r="I401" s="38">
        <f t="shared" si="86"/>
        <v>98523.940481468831</v>
      </c>
      <c r="J401" s="38">
        <f>J397+J398+J399</f>
        <v>11183.581358634872</v>
      </c>
      <c r="K401" s="38">
        <f t="shared" si="86"/>
        <v>35961.220835577493</v>
      </c>
      <c r="L401" s="38">
        <f t="shared" si="86"/>
        <v>19709.578405610624</v>
      </c>
      <c r="M401" s="38">
        <f t="shared" si="86"/>
        <v>0</v>
      </c>
      <c r="N401" s="38">
        <f t="shared" si="86"/>
        <v>0</v>
      </c>
      <c r="O401" s="31">
        <f>ROUND(SUM(F401:N401)-E401,0)</f>
        <v>0</v>
      </c>
      <c r="P401" s="32"/>
      <c r="Q401" s="32"/>
      <c r="R401" s="32"/>
    </row>
    <row r="402" spans="1:18">
      <c r="A402" s="11">
        <f t="shared" si="76"/>
        <v>62</v>
      </c>
      <c r="D402" s="49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2"/>
      <c r="Q402" s="32"/>
      <c r="R402" s="32"/>
    </row>
    <row r="403" spans="1:18">
      <c r="A403" s="11">
        <f t="shared" si="76"/>
        <v>63</v>
      </c>
      <c r="D403" s="49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</row>
    <row r="404" spans="1:18">
      <c r="A404" s="11">
        <f t="shared" si="76"/>
        <v>64</v>
      </c>
      <c r="C404" s="10" t="s">
        <v>78</v>
      </c>
      <c r="D404" s="48">
        <v>7.7499997553865968E-2</v>
      </c>
      <c r="E404" s="37">
        <f t="shared" ref="E404:N404" si="87">$D404*E394</f>
        <v>2298090.3151451852</v>
      </c>
      <c r="F404" s="37">
        <f t="shared" si="87"/>
        <v>1738100.8029626175</v>
      </c>
      <c r="G404" s="37">
        <f t="shared" si="87"/>
        <v>477702.43758066115</v>
      </c>
      <c r="H404" s="37">
        <f t="shared" si="87"/>
        <v>87627.828477017407</v>
      </c>
      <c r="I404" s="37">
        <f t="shared" si="87"/>
        <v>15786.20533578209</v>
      </c>
      <c r="J404" s="37">
        <f>$D404*J394</f>
        <v>-3442.8007139860774</v>
      </c>
      <c r="K404" s="37">
        <f t="shared" si="87"/>
        <v>-14831.253745953807</v>
      </c>
      <c r="L404" s="37">
        <f t="shared" si="87"/>
        <v>-2852.9047509530965</v>
      </c>
      <c r="M404" s="37">
        <f t="shared" si="87"/>
        <v>0</v>
      </c>
      <c r="N404" s="37">
        <f t="shared" si="87"/>
        <v>0</v>
      </c>
      <c r="O404" s="31">
        <f>ROUND(SUM(F404:N404)-E404,0)</f>
        <v>0</v>
      </c>
    </row>
    <row r="405" spans="1:18">
      <c r="A405" s="11">
        <f t="shared" si="76"/>
        <v>65</v>
      </c>
      <c r="C405" s="10" t="s">
        <v>79</v>
      </c>
      <c r="D405" s="48"/>
      <c r="E405" s="38">
        <v>3546419.1188511234</v>
      </c>
      <c r="F405" s="38">
        <v>2353679.1330438145</v>
      </c>
      <c r="G405" s="38">
        <v>625895.84538852761</v>
      </c>
      <c r="H405" s="38">
        <v>335127.01161755592</v>
      </c>
      <c r="I405" s="38">
        <v>107021.38903432307</v>
      </c>
      <c r="J405" s="38">
        <v>22229.171213771555</v>
      </c>
      <c r="K405" s="38" t="e">
        <f t="shared" ref="K405:N405" si="88">K398+((K404-K397)*(1/Net_to_Gross_Factor))-(K404-K397)</f>
        <v>#NAME?</v>
      </c>
      <c r="L405" s="38" t="e">
        <f t="shared" si="88"/>
        <v>#NAME?</v>
      </c>
      <c r="M405" s="38" t="e">
        <f t="shared" si="88"/>
        <v>#NAME?</v>
      </c>
      <c r="N405" s="38" t="e">
        <f t="shared" si="88"/>
        <v>#NAME?</v>
      </c>
      <c r="O405" s="31" t="e">
        <f>ROUND(SUM(F405:N405)-E405,0)</f>
        <v>#NAME?</v>
      </c>
    </row>
    <row r="406" spans="1:18">
      <c r="A406" s="11">
        <f t="shared" si="76"/>
        <v>66</v>
      </c>
      <c r="C406" s="10" t="s">
        <v>76</v>
      </c>
      <c r="D406" s="48"/>
      <c r="E406" s="39">
        <f t="shared" ref="E406:N406" si="89">E399</f>
        <v>-238525.88904175546</v>
      </c>
      <c r="F406" s="39">
        <f t="shared" si="89"/>
        <v>-76986.127782491254</v>
      </c>
      <c r="G406" s="39">
        <f t="shared" si="89"/>
        <v>-42659.79356759385</v>
      </c>
      <c r="H406" s="39">
        <f t="shared" si="89"/>
        <v>-54794.479176726738</v>
      </c>
      <c r="I406" s="39">
        <f t="shared" si="89"/>
        <v>-15157.811581902744</v>
      </c>
      <c r="J406" s="39">
        <f>J399</f>
        <v>-9593.0366858301077</v>
      </c>
      <c r="K406" s="39">
        <f t="shared" si="89"/>
        <v>-38345.71056386242</v>
      </c>
      <c r="L406" s="39">
        <f t="shared" si="89"/>
        <v>-988.92968334833085</v>
      </c>
      <c r="M406" s="39">
        <f t="shared" si="89"/>
        <v>0</v>
      </c>
      <c r="N406" s="39">
        <f t="shared" si="89"/>
        <v>0</v>
      </c>
      <c r="O406" s="31">
        <f>ROUND(SUM(F406:N406)-E406,0)</f>
        <v>0</v>
      </c>
    </row>
    <row r="407" spans="1:18">
      <c r="A407" s="11">
        <f t="shared" si="76"/>
        <v>67</v>
      </c>
      <c r="D407" s="35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</row>
    <row r="408" spans="1:18">
      <c r="A408" s="11">
        <f t="shared" si="76"/>
        <v>68</v>
      </c>
      <c r="C408" s="10" t="s">
        <v>80</v>
      </c>
      <c r="D408" s="10"/>
      <c r="E408" s="38">
        <f t="shared" ref="E408:N408" si="90">SUM(E404:E406)</f>
        <v>5605983.5449545532</v>
      </c>
      <c r="F408" s="38">
        <f t="shared" si="90"/>
        <v>4014793.8082239409</v>
      </c>
      <c r="G408" s="38">
        <f t="shared" si="90"/>
        <v>1060938.489401595</v>
      </c>
      <c r="H408" s="38">
        <f t="shared" si="90"/>
        <v>367960.36091784661</v>
      </c>
      <c r="I408" s="38">
        <f t="shared" si="90"/>
        <v>107649.78278820241</v>
      </c>
      <c r="J408" s="38">
        <f>SUM(J404:J406)</f>
        <v>9193.3338139553689</v>
      </c>
      <c r="K408" s="38" t="e">
        <f t="shared" si="90"/>
        <v>#NAME?</v>
      </c>
      <c r="L408" s="38" t="e">
        <f t="shared" si="90"/>
        <v>#NAME?</v>
      </c>
      <c r="M408" s="38" t="e">
        <f t="shared" si="90"/>
        <v>#NAME?</v>
      </c>
      <c r="N408" s="38" t="e">
        <f t="shared" si="90"/>
        <v>#NAME?</v>
      </c>
      <c r="O408" s="31" t="e">
        <f>ROUND(SUM(F408:N408)-E408,0)</f>
        <v>#NAME?</v>
      </c>
    </row>
    <row r="411" spans="1:18">
      <c r="C411" s="9" t="s">
        <v>87</v>
      </c>
      <c r="E411" s="9">
        <f>E68-E136-E204-E272-E340-E408</f>
        <v>7.4505805969238281E-9</v>
      </c>
      <c r="F411" s="9">
        <f t="shared" ref="F411:O411" si="91">F68-F136-F204-F272-F340-F408</f>
        <v>1.0710209608078003E-8</v>
      </c>
      <c r="G411" s="9">
        <f t="shared" si="91"/>
        <v>0</v>
      </c>
      <c r="H411" s="9">
        <f t="shared" si="91"/>
        <v>1.2223608791828156E-9</v>
      </c>
      <c r="I411" s="9">
        <f t="shared" si="91"/>
        <v>4.5110937207937241E-10</v>
      </c>
      <c r="J411" s="9">
        <f>J68-J136-J204-J272-J340-J408</f>
        <v>-7.0940586738288403E-11</v>
      </c>
      <c r="K411" s="9" t="e">
        <f t="shared" si="91"/>
        <v>#NAME?</v>
      </c>
      <c r="L411" s="9" t="e">
        <f t="shared" si="91"/>
        <v>#NAME?</v>
      </c>
      <c r="M411" s="9" t="e">
        <f t="shared" si="91"/>
        <v>#NAME?</v>
      </c>
      <c r="N411" s="9" t="e">
        <f t="shared" si="91"/>
        <v>#NAME?</v>
      </c>
      <c r="O411" s="9" t="e">
        <f t="shared" si="91"/>
        <v>#NAME?</v>
      </c>
    </row>
  </sheetData>
  <printOptions horizontalCentered="1" verticalCentered="1"/>
  <pageMargins left="0.25" right="0.75" top="0.5" bottom="0.5" header="0.5" footer="0.5"/>
  <pageSetup scale="55" orientation="landscape" horizontalDpi="300" r:id="rId1"/>
  <headerFooter alignWithMargins="0"/>
  <rowBreaks count="5" manualBreakCount="5">
    <brk id="69" max="18" man="1"/>
    <brk id="137" max="18" man="1"/>
    <brk id="205" max="18" man="1"/>
    <brk id="273" max="18" man="1"/>
    <brk id="34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6"/>
  <dimension ref="A1:AC1513"/>
  <sheetViews>
    <sheetView view="pageBreakPreview" topLeftCell="A171" zoomScale="60" zoomScaleNormal="80" workbookViewId="0">
      <selection activeCell="J221" sqref="J221"/>
    </sheetView>
  </sheetViews>
  <sheetFormatPr defaultColWidth="7.7109375" defaultRowHeight="12.75"/>
  <cols>
    <col min="1" max="1" width="7.28515625" style="151" customWidth="1"/>
    <col min="2" max="2" width="3.5703125" style="151" customWidth="1"/>
    <col min="3" max="3" width="11.5703125" style="151" customWidth="1"/>
    <col min="4" max="4" width="8" style="151" customWidth="1"/>
    <col min="5" max="5" width="50.7109375" style="151" customWidth="1"/>
    <col min="6" max="6" width="10.28515625" style="152" bestFit="1" customWidth="1"/>
    <col min="7" max="7" width="3" style="153" customWidth="1"/>
    <col min="8" max="8" width="19.42578125" style="55" bestFit="1" customWidth="1"/>
    <col min="9" max="9" width="19" style="55" bestFit="1" customWidth="1"/>
    <col min="10" max="10" width="18.7109375" style="55" customWidth="1"/>
    <col min="11" max="12" width="24.140625" style="55" customWidth="1"/>
    <col min="13" max="13" width="26.28515625" style="55" customWidth="1"/>
    <col min="14" max="14" width="18" style="55" customWidth="1"/>
    <col min="15" max="15" width="21.28515625" style="55" customWidth="1"/>
    <col min="16" max="16" width="13" style="55" hidden="1" customWidth="1"/>
    <col min="17" max="17" width="14.140625" style="55" hidden="1" customWidth="1"/>
    <col min="18" max="18" width="16" style="55" bestFit="1" customWidth="1"/>
    <col min="19" max="16384" width="7.7109375" style="55"/>
  </cols>
  <sheetData>
    <row r="1" spans="1:20" ht="13.5" customHeight="1">
      <c r="A1" s="150">
        <v>1</v>
      </c>
      <c r="E1" s="53" t="s">
        <v>226</v>
      </c>
      <c r="R1" s="154"/>
    </row>
    <row r="2" spans="1:20" ht="13.5" customHeight="1">
      <c r="A2" s="150">
        <v>2</v>
      </c>
      <c r="B2" s="155" t="s">
        <v>1126</v>
      </c>
      <c r="C2" s="56"/>
      <c r="D2" s="155"/>
      <c r="E2" s="155"/>
      <c r="F2" s="156"/>
      <c r="G2" s="157"/>
      <c r="H2" s="62"/>
      <c r="I2" s="158"/>
      <c r="J2" s="62"/>
      <c r="K2" s="62"/>
      <c r="L2" s="62"/>
      <c r="M2" s="158"/>
      <c r="N2" s="158"/>
      <c r="O2" s="158"/>
      <c r="R2" s="159"/>
    </row>
    <row r="3" spans="1:20" ht="13.5" customHeight="1">
      <c r="A3" s="150">
        <v>3</v>
      </c>
      <c r="B3" s="155" t="s">
        <v>89</v>
      </c>
      <c r="C3" s="56"/>
      <c r="D3" s="56"/>
      <c r="E3" s="56"/>
      <c r="F3" s="156"/>
      <c r="G3" s="157"/>
      <c r="H3" s="62"/>
      <c r="I3" s="158"/>
      <c r="J3" s="62"/>
      <c r="K3" s="158"/>
      <c r="L3" s="158"/>
      <c r="M3" s="158"/>
      <c r="N3" s="158"/>
      <c r="O3" s="158"/>
      <c r="R3" s="159"/>
    </row>
    <row r="4" spans="1:20" ht="13.5" customHeight="1">
      <c r="A4" s="150">
        <v>4</v>
      </c>
      <c r="B4" s="155" t="s">
        <v>1110</v>
      </c>
      <c r="C4" s="56"/>
      <c r="D4" s="56"/>
      <c r="E4" s="56"/>
      <c r="F4" s="156"/>
      <c r="G4" s="157"/>
      <c r="H4" s="62"/>
      <c r="I4" s="158"/>
      <c r="J4" s="62"/>
      <c r="K4" s="158"/>
      <c r="L4" s="158"/>
      <c r="M4" s="158"/>
      <c r="N4" s="158"/>
      <c r="O4" s="158"/>
      <c r="R4" s="159"/>
    </row>
    <row r="5" spans="1:20" ht="13.5" customHeight="1">
      <c r="A5" s="150">
        <v>5</v>
      </c>
      <c r="B5" s="59" t="s">
        <v>1121</v>
      </c>
      <c r="C5" s="56"/>
      <c r="D5" s="56"/>
      <c r="E5" s="56"/>
      <c r="F5" s="156"/>
      <c r="G5" s="157"/>
      <c r="H5" s="62"/>
      <c r="I5" s="158"/>
      <c r="J5" s="62"/>
      <c r="K5" s="158"/>
      <c r="L5" s="158"/>
      <c r="M5" s="158"/>
      <c r="N5" s="158"/>
      <c r="O5" s="158"/>
      <c r="R5" s="159"/>
      <c r="S5" s="160"/>
      <c r="T5" s="160"/>
    </row>
    <row r="6" spans="1:20" ht="13.5" customHeight="1">
      <c r="A6" s="150">
        <v>6</v>
      </c>
      <c r="B6" s="155" t="s">
        <v>1127</v>
      </c>
      <c r="C6" s="56"/>
      <c r="D6" s="56"/>
      <c r="E6" s="155"/>
      <c r="F6" s="156"/>
      <c r="G6" s="157"/>
      <c r="H6" s="62"/>
      <c r="I6" s="158"/>
      <c r="J6" s="62"/>
      <c r="K6" s="158"/>
      <c r="L6" s="158"/>
      <c r="M6" s="158"/>
      <c r="N6" s="158"/>
      <c r="O6" s="158"/>
      <c r="R6" s="159"/>
      <c r="S6" s="160"/>
      <c r="T6" s="160"/>
    </row>
    <row r="7" spans="1:20" ht="13.5" customHeight="1">
      <c r="A7" s="150">
        <v>7</v>
      </c>
      <c r="B7" s="161"/>
      <c r="H7" s="162"/>
      <c r="I7" s="162"/>
      <c r="J7" s="162"/>
      <c r="K7" s="162"/>
      <c r="L7" s="162"/>
      <c r="M7" s="162"/>
      <c r="N7" s="162"/>
      <c r="O7" s="162"/>
      <c r="R7" s="159"/>
    </row>
    <row r="8" spans="1:20" ht="13.5" customHeight="1">
      <c r="A8" s="150">
        <v>8</v>
      </c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59"/>
    </row>
    <row r="9" spans="1:20" ht="13.5" customHeight="1">
      <c r="A9" s="150">
        <v>9</v>
      </c>
      <c r="C9" s="163" t="s">
        <v>25</v>
      </c>
      <c r="E9" s="163" t="s">
        <v>26</v>
      </c>
      <c r="F9" s="164" t="s">
        <v>27</v>
      </c>
      <c r="G9" s="165"/>
      <c r="H9" s="163" t="s">
        <v>30</v>
      </c>
      <c r="I9" s="166" t="s">
        <v>31</v>
      </c>
      <c r="J9" s="163" t="s">
        <v>32</v>
      </c>
      <c r="K9" s="166" t="s">
        <v>33</v>
      </c>
      <c r="L9" s="163" t="s">
        <v>34</v>
      </c>
      <c r="M9" s="166" t="s">
        <v>35</v>
      </c>
      <c r="N9" s="166" t="s">
        <v>36</v>
      </c>
      <c r="O9" s="163" t="s">
        <v>37</v>
      </c>
      <c r="P9" s="167" t="s">
        <v>38</v>
      </c>
      <c r="Q9" s="167" t="s">
        <v>82</v>
      </c>
      <c r="R9" s="159"/>
    </row>
    <row r="10" spans="1:20" ht="13.5" customHeight="1">
      <c r="A10" s="150">
        <v>10</v>
      </c>
      <c r="G10" s="165"/>
      <c r="H10" s="166" t="s">
        <v>1128</v>
      </c>
      <c r="I10" s="161"/>
      <c r="J10" s="166" t="s">
        <v>1129</v>
      </c>
      <c r="K10" s="166" t="s">
        <v>1130</v>
      </c>
      <c r="L10" s="166" t="s">
        <v>1130</v>
      </c>
      <c r="M10" s="166" t="s">
        <v>1130</v>
      </c>
      <c r="N10" s="163" t="s">
        <v>1131</v>
      </c>
      <c r="O10" s="166" t="s">
        <v>1132</v>
      </c>
      <c r="P10" s="162"/>
      <c r="Q10" s="162"/>
      <c r="R10" s="168" t="s">
        <v>39</v>
      </c>
    </row>
    <row r="11" spans="1:20" ht="13.5" customHeight="1">
      <c r="A11" s="150">
        <v>11</v>
      </c>
      <c r="F11" s="164" t="s">
        <v>227</v>
      </c>
      <c r="G11" s="165"/>
      <c r="H11" s="166" t="s">
        <v>1133</v>
      </c>
      <c r="I11" s="166" t="s">
        <v>115</v>
      </c>
      <c r="J11" s="166" t="s">
        <v>111</v>
      </c>
      <c r="K11" s="166" t="s">
        <v>1134</v>
      </c>
      <c r="L11" s="166" t="s">
        <v>1135</v>
      </c>
      <c r="M11" s="166" t="s">
        <v>122</v>
      </c>
      <c r="N11" s="166" t="s">
        <v>1136</v>
      </c>
      <c r="O11" s="166" t="s">
        <v>1137</v>
      </c>
      <c r="P11" s="167"/>
      <c r="Q11" s="167"/>
      <c r="R11" s="169"/>
    </row>
    <row r="12" spans="1:20" ht="13.5" customHeight="1">
      <c r="A12" s="150">
        <v>12</v>
      </c>
      <c r="B12" s="170"/>
      <c r="D12" s="170"/>
      <c r="E12" s="163" t="s">
        <v>40</v>
      </c>
      <c r="F12" s="164" t="s">
        <v>228</v>
      </c>
      <c r="G12" s="171"/>
      <c r="H12" s="172" t="s">
        <v>1139</v>
      </c>
      <c r="I12" s="172" t="s">
        <v>1140</v>
      </c>
      <c r="J12" s="172" t="s">
        <v>1141</v>
      </c>
      <c r="K12" s="172" t="s">
        <v>1142</v>
      </c>
      <c r="L12" s="172" t="s">
        <v>1143</v>
      </c>
      <c r="M12" s="172" t="s">
        <v>1143</v>
      </c>
      <c r="N12" s="172" t="s">
        <v>1144</v>
      </c>
      <c r="O12" s="172" t="s">
        <v>1145</v>
      </c>
      <c r="P12" s="167"/>
      <c r="Q12" s="167"/>
      <c r="R12" s="173">
        <f>ROUND(SUM(R14:R1328),0)</f>
        <v>0</v>
      </c>
    </row>
    <row r="13" spans="1:20" ht="13.5" customHeight="1">
      <c r="A13" s="150">
        <v>13</v>
      </c>
      <c r="G13" s="165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59"/>
    </row>
    <row r="14" spans="1:20" ht="13.5" customHeight="1">
      <c r="A14" s="174">
        <v>14</v>
      </c>
      <c r="E14" s="151" t="s">
        <v>207</v>
      </c>
      <c r="G14" s="165"/>
      <c r="H14" s="175">
        <f>SUM(I14:Q14)</f>
        <v>326954360.49519575</v>
      </c>
      <c r="I14" s="175">
        <f>I186</f>
        <v>144841255.87046799</v>
      </c>
      <c r="J14" s="175">
        <f t="shared" ref="J14:Q14" si="0">J186</f>
        <v>48493127.686270379</v>
      </c>
      <c r="K14" s="175">
        <f t="shared" si="0"/>
        <v>66243720.847328261</v>
      </c>
      <c r="L14" s="175">
        <f t="shared" si="0"/>
        <v>24970197.690135077</v>
      </c>
      <c r="M14" s="175">
        <f>M186</f>
        <v>27331947.020615764</v>
      </c>
      <c r="N14" s="175">
        <f t="shared" si="0"/>
        <v>13328333.927137574</v>
      </c>
      <c r="O14" s="175">
        <f t="shared" si="0"/>
        <v>1745777.4532407224</v>
      </c>
      <c r="P14" s="175">
        <f t="shared" si="0"/>
        <v>0</v>
      </c>
      <c r="Q14" s="175">
        <f t="shared" si="0"/>
        <v>0</v>
      </c>
      <c r="R14" s="176">
        <f>ROUND(SUM(I14:Q14)-H14,0)</f>
        <v>0</v>
      </c>
      <c r="S14" s="160"/>
      <c r="T14" s="160"/>
    </row>
    <row r="15" spans="1:20" ht="13.5" customHeight="1">
      <c r="A15" s="174">
        <v>15</v>
      </c>
      <c r="G15" s="165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76"/>
    </row>
    <row r="16" spans="1:20" ht="13.5" customHeight="1">
      <c r="A16" s="174">
        <v>16</v>
      </c>
      <c r="E16" s="151" t="s">
        <v>41</v>
      </c>
      <c r="G16" s="165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76"/>
    </row>
    <row r="17" spans="1:20" ht="13.5" customHeight="1">
      <c r="A17" s="174">
        <v>17</v>
      </c>
      <c r="E17" s="151" t="s">
        <v>42</v>
      </c>
      <c r="G17" s="165"/>
      <c r="H17" s="175">
        <f t="shared" ref="H17:H25" si="1">SUM(I17:Q17)</f>
        <v>213288561.33825922</v>
      </c>
      <c r="I17" s="175">
        <v>95709844.500900656</v>
      </c>
      <c r="J17" s="175">
        <v>28818942.146637194</v>
      </c>
      <c r="K17" s="175">
        <v>43026515.315338902</v>
      </c>
      <c r="L17" s="175">
        <v>16916198.300424334</v>
      </c>
      <c r="M17" s="175">
        <v>20227941.102777466</v>
      </c>
      <c r="N17" s="175">
        <v>7707879.7784909196</v>
      </c>
      <c r="O17" s="175">
        <v>881240.19368971919</v>
      </c>
      <c r="P17" s="175">
        <v>0</v>
      </c>
      <c r="Q17" s="175">
        <v>0</v>
      </c>
      <c r="R17" s="176">
        <f t="shared" ref="R17:R25" si="2">ROUND(SUM(I17:Q17)-H17,0)</f>
        <v>0</v>
      </c>
      <c r="S17" s="160"/>
      <c r="T17" s="160"/>
    </row>
    <row r="18" spans="1:20" ht="13.5" customHeight="1">
      <c r="A18" s="174">
        <v>18</v>
      </c>
      <c r="E18" s="151" t="s">
        <v>43</v>
      </c>
      <c r="G18" s="165"/>
      <c r="H18" s="175">
        <f t="shared" si="1"/>
        <v>41655407.419913359</v>
      </c>
      <c r="I18" s="175">
        <v>19877361.59171617</v>
      </c>
      <c r="J18" s="175">
        <v>5812030.0476647206</v>
      </c>
      <c r="K18" s="175">
        <v>7933022.7704659123</v>
      </c>
      <c r="L18" s="175">
        <v>3050795.19763551</v>
      </c>
      <c r="M18" s="175">
        <v>3081106.8892499157</v>
      </c>
      <c r="N18" s="175">
        <v>1641467.011244426</v>
      </c>
      <c r="O18" s="175">
        <v>259623.91193670855</v>
      </c>
      <c r="P18" s="175">
        <v>0</v>
      </c>
      <c r="Q18" s="175">
        <v>0</v>
      </c>
      <c r="R18" s="176">
        <f t="shared" si="2"/>
        <v>0</v>
      </c>
      <c r="S18" s="160"/>
      <c r="T18" s="160"/>
    </row>
    <row r="19" spans="1:20" ht="13.5" customHeight="1">
      <c r="A19" s="174">
        <v>19</v>
      </c>
      <c r="E19" s="151" t="s">
        <v>44</v>
      </c>
      <c r="G19" s="165"/>
      <c r="H19" s="175">
        <f t="shared" si="1"/>
        <v>5547662.1601642771</v>
      </c>
      <c r="I19" s="175">
        <v>2595895.9347757269</v>
      </c>
      <c r="J19" s="175">
        <v>755292.8139434742</v>
      </c>
      <c r="K19" s="175">
        <v>1062360.4994379787</v>
      </c>
      <c r="L19" s="175">
        <v>416648.56525249092</v>
      </c>
      <c r="M19" s="175">
        <v>494160.51632998179</v>
      </c>
      <c r="N19" s="175">
        <v>196867.71112194128</v>
      </c>
      <c r="O19" s="175">
        <v>26436.119302683688</v>
      </c>
      <c r="P19" s="175">
        <v>0</v>
      </c>
      <c r="Q19" s="175">
        <v>0</v>
      </c>
      <c r="R19" s="176">
        <f t="shared" si="2"/>
        <v>0</v>
      </c>
      <c r="S19" s="160"/>
      <c r="T19" s="160"/>
    </row>
    <row r="20" spans="1:20" ht="13.5" customHeight="1">
      <c r="A20" s="174">
        <v>20</v>
      </c>
      <c r="E20" s="151" t="s">
        <v>45</v>
      </c>
      <c r="G20" s="165"/>
      <c r="H20" s="175">
        <f t="shared" si="1"/>
        <v>19826049.911568969</v>
      </c>
      <c r="I20" s="175">
        <v>9402652.7507877611</v>
      </c>
      <c r="J20" s="175">
        <v>2752978.096939418</v>
      </c>
      <c r="K20" s="175">
        <v>3808166.0900608301</v>
      </c>
      <c r="L20" s="175">
        <v>1465435.3561747961</v>
      </c>
      <c r="M20" s="175">
        <v>1534306.42554896</v>
      </c>
      <c r="N20" s="175">
        <v>767642.14231569809</v>
      </c>
      <c r="O20" s="175">
        <v>94869.04974150745</v>
      </c>
      <c r="P20" s="175">
        <v>0</v>
      </c>
      <c r="Q20" s="175">
        <v>0</v>
      </c>
      <c r="R20" s="176">
        <f t="shared" si="2"/>
        <v>0</v>
      </c>
      <c r="S20" s="160"/>
      <c r="T20" s="160"/>
    </row>
    <row r="21" spans="1:20" ht="13.5" customHeight="1">
      <c r="A21" s="174">
        <v>21</v>
      </c>
      <c r="E21" s="151" t="s">
        <v>46</v>
      </c>
      <c r="G21" s="165"/>
      <c r="H21" s="175">
        <f t="shared" si="1"/>
        <v>-14197872.368982827</v>
      </c>
      <c r="I21" s="175">
        <v>-5771860.152989476</v>
      </c>
      <c r="J21" s="175">
        <v>-1910798.5509100738</v>
      </c>
      <c r="K21" s="175">
        <v>-3141947.0349297789</v>
      </c>
      <c r="L21" s="175">
        <v>-1251110.446393833</v>
      </c>
      <c r="M21" s="175">
        <v>-1597423.454320485</v>
      </c>
      <c r="N21" s="175">
        <v>-496918.23007930286</v>
      </c>
      <c r="O21" s="175">
        <v>-27814.499359880527</v>
      </c>
      <c r="P21" s="175">
        <v>0</v>
      </c>
      <c r="Q21" s="175">
        <v>0</v>
      </c>
      <c r="R21" s="176">
        <f t="shared" si="2"/>
        <v>0</v>
      </c>
      <c r="S21" s="160"/>
      <c r="T21" s="160"/>
    </row>
    <row r="22" spans="1:20" ht="13.5" customHeight="1">
      <c r="A22" s="174">
        <v>22</v>
      </c>
      <c r="E22" s="151" t="s">
        <v>47</v>
      </c>
      <c r="G22" s="165"/>
      <c r="H22" s="175">
        <f t="shared" si="1"/>
        <v>0</v>
      </c>
      <c r="I22" s="175">
        <v>0</v>
      </c>
      <c r="J22" s="175">
        <v>0</v>
      </c>
      <c r="K22" s="175">
        <v>0</v>
      </c>
      <c r="L22" s="175">
        <v>0</v>
      </c>
      <c r="M22" s="175">
        <v>0</v>
      </c>
      <c r="N22" s="175">
        <v>0</v>
      </c>
      <c r="O22" s="175">
        <v>0</v>
      </c>
      <c r="P22" s="175">
        <v>0</v>
      </c>
      <c r="Q22" s="175">
        <v>0</v>
      </c>
      <c r="R22" s="176">
        <f t="shared" si="2"/>
        <v>0</v>
      </c>
      <c r="S22" s="160"/>
      <c r="T22" s="160"/>
    </row>
    <row r="23" spans="1:20" ht="13.5" customHeight="1">
      <c r="A23" s="174">
        <v>23</v>
      </c>
      <c r="E23" s="151" t="s">
        <v>48</v>
      </c>
      <c r="G23" s="165"/>
      <c r="H23" s="175">
        <f t="shared" si="1"/>
        <v>20664229.355672404</v>
      </c>
      <c r="I23" s="175">
        <v>9089716.1380608957</v>
      </c>
      <c r="J23" s="175">
        <v>2816077.2641700893</v>
      </c>
      <c r="K23" s="175">
        <v>4278423.4548713686</v>
      </c>
      <c r="L23" s="175">
        <v>1677540.2410050971</v>
      </c>
      <c r="M23" s="175">
        <v>1979696.2083219509</v>
      </c>
      <c r="N23" s="175">
        <v>757197.5121814477</v>
      </c>
      <c r="O23" s="175">
        <v>65578.537061557101</v>
      </c>
      <c r="P23" s="175">
        <v>0</v>
      </c>
      <c r="Q23" s="175">
        <v>0</v>
      </c>
      <c r="R23" s="176">
        <f t="shared" si="2"/>
        <v>0</v>
      </c>
      <c r="S23" s="160"/>
      <c r="T23" s="160"/>
    </row>
    <row r="24" spans="1:20" ht="13.5" customHeight="1">
      <c r="A24" s="174">
        <v>24</v>
      </c>
      <c r="E24" s="151" t="s">
        <v>49</v>
      </c>
      <c r="G24" s="165"/>
      <c r="H24" s="175">
        <f t="shared" si="1"/>
        <v>0</v>
      </c>
      <c r="I24" s="175">
        <v>0</v>
      </c>
      <c r="J24" s="175">
        <v>0</v>
      </c>
      <c r="K24" s="175">
        <v>0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6">
        <f t="shared" si="2"/>
        <v>0</v>
      </c>
      <c r="S24" s="160"/>
      <c r="T24" s="160"/>
    </row>
    <row r="25" spans="1:20" ht="13.5" customHeight="1">
      <c r="A25" s="174">
        <v>25</v>
      </c>
      <c r="E25" s="151" t="s">
        <v>50</v>
      </c>
      <c r="G25" s="165"/>
      <c r="H25" s="175">
        <f t="shared" si="1"/>
        <v>-842347.30266372953</v>
      </c>
      <c r="I25" s="175">
        <v>-354408.42053986777</v>
      </c>
      <c r="J25" s="175">
        <v>-114325.33017483602</v>
      </c>
      <c r="K25" s="175">
        <v>-181213.41340377001</v>
      </c>
      <c r="L25" s="175">
        <v>-71614.970843513365</v>
      </c>
      <c r="M25" s="175">
        <v>-88562.451659390732</v>
      </c>
      <c r="N25" s="175">
        <v>-30185.631758562926</v>
      </c>
      <c r="O25" s="175">
        <v>-2037.0842837886614</v>
      </c>
      <c r="P25" s="175">
        <v>0</v>
      </c>
      <c r="Q25" s="175">
        <v>0</v>
      </c>
      <c r="R25" s="176">
        <f t="shared" si="2"/>
        <v>0</v>
      </c>
      <c r="S25" s="160"/>
      <c r="T25" s="160"/>
    </row>
    <row r="26" spans="1:20" ht="13.5" customHeight="1">
      <c r="A26" s="174">
        <v>26</v>
      </c>
      <c r="G26" s="165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76"/>
    </row>
    <row r="27" spans="1:20" ht="13.5" customHeight="1">
      <c r="A27" s="174">
        <v>27</v>
      </c>
      <c r="E27" s="151" t="s">
        <v>51</v>
      </c>
      <c r="G27" s="165"/>
      <c r="H27" s="177">
        <f>SUM(H17:H25)</f>
        <v>285941690.51393163</v>
      </c>
      <c r="I27" s="177">
        <v>130549202.34271184</v>
      </c>
      <c r="J27" s="177">
        <v>38930196.488269985</v>
      </c>
      <c r="K27" s="177">
        <v>56785327.681841433</v>
      </c>
      <c r="L27" s="177">
        <v>22203892.243254885</v>
      </c>
      <c r="M27" s="177">
        <v>25631225.2362484</v>
      </c>
      <c r="N27" s="177">
        <v>10543950.293516565</v>
      </c>
      <c r="O27" s="177">
        <v>1297896.228088507</v>
      </c>
      <c r="P27" s="177">
        <v>0</v>
      </c>
      <c r="Q27" s="177">
        <v>0</v>
      </c>
      <c r="R27" s="176">
        <f>ROUND(SUM(I27:Q27)-H27,0)</f>
        <v>0</v>
      </c>
      <c r="S27" s="160"/>
      <c r="T27" s="160"/>
    </row>
    <row r="28" spans="1:20" ht="13.5" customHeight="1">
      <c r="A28" s="174">
        <v>28</v>
      </c>
      <c r="G28" s="165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76"/>
    </row>
    <row r="29" spans="1:20" ht="13.5" customHeight="1" thickBot="1">
      <c r="A29" s="174">
        <v>29</v>
      </c>
      <c r="E29" s="151" t="s">
        <v>208</v>
      </c>
      <c r="G29" s="165"/>
      <c r="H29" s="178">
        <f>H14-H27</f>
        <v>41012669.981264114</v>
      </c>
      <c r="I29" s="178">
        <f t="shared" ref="I29:Q29" si="3">I14-I27</f>
        <v>14292053.527756155</v>
      </c>
      <c r="J29" s="178">
        <f t="shared" si="3"/>
        <v>9562931.1980003938</v>
      </c>
      <c r="K29" s="178">
        <f t="shared" si="3"/>
        <v>9458393.1654868275</v>
      </c>
      <c r="L29" s="178">
        <f t="shared" si="3"/>
        <v>2766305.4468801916</v>
      </c>
      <c r="M29" s="178">
        <f>M14-M27</f>
        <v>1700721.7843673639</v>
      </c>
      <c r="N29" s="178">
        <f t="shared" si="3"/>
        <v>2784383.6336210091</v>
      </c>
      <c r="O29" s="178">
        <f t="shared" si="3"/>
        <v>447881.22515221545</v>
      </c>
      <c r="P29" s="178">
        <f t="shared" si="3"/>
        <v>0</v>
      </c>
      <c r="Q29" s="178">
        <f t="shared" si="3"/>
        <v>0</v>
      </c>
      <c r="R29" s="176">
        <f>ROUND(SUM(I29:Q29)-H29,0)</f>
        <v>0</v>
      </c>
      <c r="S29" s="160"/>
      <c r="T29" s="160"/>
    </row>
    <row r="30" spans="1:20" ht="13.5" customHeight="1" thickTop="1">
      <c r="A30" s="174">
        <v>30</v>
      </c>
      <c r="G30" s="165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76"/>
    </row>
    <row r="31" spans="1:20" ht="13.5" customHeight="1">
      <c r="A31" s="174">
        <v>31</v>
      </c>
      <c r="G31" s="165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76"/>
    </row>
    <row r="32" spans="1:20" ht="13.5" customHeight="1">
      <c r="A32" s="174">
        <v>32</v>
      </c>
      <c r="E32" s="151" t="s">
        <v>52</v>
      </c>
      <c r="G32" s="165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76"/>
    </row>
    <row r="33" spans="1:20" ht="13.5" customHeight="1">
      <c r="A33" s="174">
        <v>33</v>
      </c>
      <c r="E33" s="151" t="s">
        <v>53</v>
      </c>
      <c r="G33" s="165"/>
      <c r="H33" s="175">
        <f t="shared" ref="H33:H43" si="4">SUM(I33:Q33)</f>
        <v>1653542823.0897913</v>
      </c>
      <c r="I33" s="175">
        <v>782421019.63673663</v>
      </c>
      <c r="J33" s="175">
        <v>230140728.68494996</v>
      </c>
      <c r="K33" s="175">
        <v>317825779.25372022</v>
      </c>
      <c r="L33" s="175">
        <v>122599052.18080087</v>
      </c>
      <c r="M33" s="175">
        <v>126870857.43753341</v>
      </c>
      <c r="N33" s="175">
        <v>64466521.741997547</v>
      </c>
      <c r="O33" s="175">
        <v>9218864.1540528331</v>
      </c>
      <c r="P33" s="175">
        <v>0</v>
      </c>
      <c r="Q33" s="175">
        <v>0</v>
      </c>
      <c r="R33" s="176">
        <f t="shared" ref="R33:R43" si="5">ROUND(SUM(I33:Q33)-H33,0)</f>
        <v>0</v>
      </c>
      <c r="S33" s="160"/>
      <c r="T33" s="160"/>
    </row>
    <row r="34" spans="1:20" ht="13.5" customHeight="1">
      <c r="A34" s="174">
        <v>34</v>
      </c>
      <c r="E34" s="151" t="s">
        <v>54</v>
      </c>
      <c r="G34" s="165"/>
      <c r="H34" s="175">
        <f t="shared" si="4"/>
        <v>43755.273337945968</v>
      </c>
      <c r="I34" s="175">
        <v>18564.269560901212</v>
      </c>
      <c r="J34" s="175">
        <v>5904.8108331847106</v>
      </c>
      <c r="K34" s="175">
        <v>9355.6629913654779</v>
      </c>
      <c r="L34" s="175">
        <v>3696.9943241927531</v>
      </c>
      <c r="M34" s="175">
        <v>4570.8732519216728</v>
      </c>
      <c r="N34" s="175">
        <v>1557.6914561549725</v>
      </c>
      <c r="O34" s="175">
        <v>104.97092022516674</v>
      </c>
      <c r="P34" s="175">
        <v>0</v>
      </c>
      <c r="Q34" s="175">
        <v>0</v>
      </c>
      <c r="R34" s="176">
        <f t="shared" si="5"/>
        <v>0</v>
      </c>
      <c r="S34" s="160"/>
      <c r="T34" s="160"/>
    </row>
    <row r="35" spans="1:20" ht="13.5" customHeight="1">
      <c r="A35" s="174">
        <v>35</v>
      </c>
      <c r="E35" s="151" t="s">
        <v>55</v>
      </c>
      <c r="G35" s="165"/>
      <c r="H35" s="175">
        <f t="shared" si="4"/>
        <v>0</v>
      </c>
      <c r="I35" s="175">
        <v>0</v>
      </c>
      <c r="J35" s="175">
        <v>0</v>
      </c>
      <c r="K35" s="175">
        <v>0</v>
      </c>
      <c r="L35" s="175">
        <v>0</v>
      </c>
      <c r="M35" s="175">
        <v>0</v>
      </c>
      <c r="N35" s="175">
        <v>0</v>
      </c>
      <c r="O35" s="175">
        <v>0</v>
      </c>
      <c r="P35" s="175">
        <v>0</v>
      </c>
      <c r="Q35" s="175">
        <v>0</v>
      </c>
      <c r="R35" s="176">
        <f t="shared" si="5"/>
        <v>0</v>
      </c>
      <c r="S35" s="160"/>
      <c r="T35" s="160"/>
    </row>
    <row r="36" spans="1:20" ht="13.5" customHeight="1">
      <c r="A36" s="174">
        <v>36</v>
      </c>
      <c r="E36" s="151" t="s">
        <v>56</v>
      </c>
      <c r="G36" s="165"/>
      <c r="H36" s="175">
        <f t="shared" si="4"/>
        <v>0</v>
      </c>
      <c r="I36" s="175">
        <v>0</v>
      </c>
      <c r="J36" s="175">
        <v>0</v>
      </c>
      <c r="K36" s="175">
        <v>0</v>
      </c>
      <c r="L36" s="175">
        <v>0</v>
      </c>
      <c r="M36" s="175">
        <v>0</v>
      </c>
      <c r="N36" s="175">
        <v>0</v>
      </c>
      <c r="O36" s="175">
        <v>0</v>
      </c>
      <c r="P36" s="175">
        <v>0</v>
      </c>
      <c r="Q36" s="175">
        <v>0</v>
      </c>
      <c r="R36" s="176">
        <f t="shared" si="5"/>
        <v>0</v>
      </c>
      <c r="S36" s="160"/>
      <c r="T36" s="160"/>
    </row>
    <row r="37" spans="1:20" ht="13.5" customHeight="1">
      <c r="A37" s="174">
        <v>37</v>
      </c>
      <c r="E37" s="151" t="s">
        <v>57</v>
      </c>
      <c r="G37" s="165"/>
      <c r="H37" s="175">
        <f t="shared" si="4"/>
        <v>-1.0372605174779893E-7</v>
      </c>
      <c r="I37" s="175">
        <v>-5.2916329287063355E-8</v>
      </c>
      <c r="J37" s="175">
        <v>-1.4046644917511985E-8</v>
      </c>
      <c r="K37" s="175">
        <v>-1.7393937491645894E-8</v>
      </c>
      <c r="L37" s="175">
        <v>-6.8365757146545483E-9</v>
      </c>
      <c r="M37" s="175">
        <v>-8.4041236472997508E-9</v>
      </c>
      <c r="N37" s="175">
        <v>-3.4321874558261696E-9</v>
      </c>
      <c r="O37" s="175">
        <v>-6.962532337972223E-10</v>
      </c>
      <c r="P37" s="175">
        <v>0</v>
      </c>
      <c r="Q37" s="175">
        <v>0</v>
      </c>
      <c r="R37" s="176">
        <f t="shared" si="5"/>
        <v>0</v>
      </c>
      <c r="S37" s="160"/>
      <c r="T37" s="160"/>
    </row>
    <row r="38" spans="1:20" ht="13.5" customHeight="1">
      <c r="A38" s="174">
        <v>38</v>
      </c>
      <c r="E38" s="151" t="s">
        <v>58</v>
      </c>
      <c r="G38" s="165"/>
      <c r="H38" s="175">
        <f t="shared" si="4"/>
        <v>-1.5174737200140956E-7</v>
      </c>
      <c r="I38" s="175">
        <v>-6.4382619604148588E-8</v>
      </c>
      <c r="J38" s="175">
        <v>-2.0478435117537233E-8</v>
      </c>
      <c r="K38" s="175">
        <v>-3.2446312500563224E-8</v>
      </c>
      <c r="L38" s="175">
        <v>-1.2821521389373937E-8</v>
      </c>
      <c r="M38" s="175">
        <v>-1.5852215077562388E-8</v>
      </c>
      <c r="N38" s="175">
        <v>-5.4022193630218616E-9</v>
      </c>
      <c r="O38" s="175">
        <v>-3.6404894920230039E-10</v>
      </c>
      <c r="P38" s="175">
        <v>0</v>
      </c>
      <c r="Q38" s="175">
        <v>0</v>
      </c>
      <c r="R38" s="176">
        <f t="shared" si="5"/>
        <v>0</v>
      </c>
      <c r="S38" s="160"/>
      <c r="T38" s="160"/>
    </row>
    <row r="39" spans="1:20" ht="13.5" customHeight="1">
      <c r="A39" s="174">
        <v>39</v>
      </c>
      <c r="E39" s="151" t="s">
        <v>59</v>
      </c>
      <c r="G39" s="165"/>
      <c r="H39" s="175">
        <f t="shared" si="4"/>
        <v>1.4560635463567451E-4</v>
      </c>
      <c r="I39" s="175">
        <v>6.6961348840347408E-5</v>
      </c>
      <c r="J39" s="175">
        <v>2.0119481766901019E-5</v>
      </c>
      <c r="K39" s="175">
        <v>2.8867681504712824E-5</v>
      </c>
      <c r="L39" s="175">
        <v>1.1206791422810683E-5</v>
      </c>
      <c r="M39" s="175">
        <v>1.2192477571940415E-5</v>
      </c>
      <c r="N39" s="175">
        <v>5.5686636863727762E-6</v>
      </c>
      <c r="O39" s="175">
        <v>6.8990984258938625E-7</v>
      </c>
      <c r="P39" s="175">
        <v>0</v>
      </c>
      <c r="Q39" s="175">
        <v>0</v>
      </c>
      <c r="R39" s="176">
        <f t="shared" si="5"/>
        <v>0</v>
      </c>
      <c r="S39" s="160"/>
      <c r="T39" s="160"/>
    </row>
    <row r="40" spans="1:20" ht="13.5" customHeight="1">
      <c r="A40" s="174">
        <v>40</v>
      </c>
      <c r="E40" s="151" t="s">
        <v>60</v>
      </c>
      <c r="G40" s="165"/>
      <c r="H40" s="175">
        <f t="shared" si="4"/>
        <v>14751212.805516915</v>
      </c>
      <c r="I40" s="175">
        <v>6258571.1385408323</v>
      </c>
      <c r="J40" s="175">
        <v>1990688.5395020649</v>
      </c>
      <c r="K40" s="175">
        <v>3154074.1308236029</v>
      </c>
      <c r="L40" s="175">
        <v>1246367.4857142507</v>
      </c>
      <c r="M40" s="175">
        <v>1540978.2387913417</v>
      </c>
      <c r="N40" s="175">
        <v>525144.43179470208</v>
      </c>
      <c r="O40" s="175">
        <v>35388.840350118662</v>
      </c>
      <c r="P40" s="175">
        <v>0</v>
      </c>
      <c r="Q40" s="175">
        <v>0</v>
      </c>
      <c r="R40" s="176">
        <f t="shared" si="5"/>
        <v>0</v>
      </c>
      <c r="S40" s="160"/>
      <c r="T40" s="160"/>
    </row>
    <row r="41" spans="1:20" ht="13.5" customHeight="1">
      <c r="A41" s="174">
        <v>41</v>
      </c>
      <c r="E41" s="151" t="s">
        <v>61</v>
      </c>
      <c r="G41" s="165"/>
      <c r="H41" s="175">
        <f t="shared" si="4"/>
        <v>28493963.911447998</v>
      </c>
      <c r="I41" s="175">
        <v>12898748.049574256</v>
      </c>
      <c r="J41" s="175">
        <v>3859711.7279431983</v>
      </c>
      <c r="K41" s="175">
        <v>5691762.7340080524</v>
      </c>
      <c r="L41" s="175">
        <v>2233957.109460548</v>
      </c>
      <c r="M41" s="175">
        <v>2635640.8249259219</v>
      </c>
      <c r="N41" s="175">
        <v>1041289.9411176164</v>
      </c>
      <c r="O41" s="175">
        <v>132853.52441840403</v>
      </c>
      <c r="P41" s="175">
        <v>0</v>
      </c>
      <c r="Q41" s="175">
        <v>0</v>
      </c>
      <c r="R41" s="176">
        <f t="shared" si="5"/>
        <v>0</v>
      </c>
      <c r="S41" s="160"/>
      <c r="T41" s="160"/>
    </row>
    <row r="42" spans="1:20" ht="13.5" customHeight="1">
      <c r="A42" s="174">
        <v>42</v>
      </c>
      <c r="E42" s="151" t="s">
        <v>62</v>
      </c>
      <c r="G42" s="165"/>
      <c r="H42" s="175">
        <f t="shared" si="4"/>
        <v>1957722.3254914517</v>
      </c>
      <c r="I42" s="175">
        <v>830612.68284431647</v>
      </c>
      <c r="J42" s="175">
        <v>264196.26970777725</v>
      </c>
      <c r="K42" s="175">
        <v>418596.18077362794</v>
      </c>
      <c r="L42" s="175">
        <v>165412.93822544997</v>
      </c>
      <c r="M42" s="175">
        <v>204512.50625643667</v>
      </c>
      <c r="N42" s="175">
        <v>69695.08146798001</v>
      </c>
      <c r="O42" s="175">
        <v>4696.6662158632098</v>
      </c>
      <c r="P42" s="175">
        <v>0</v>
      </c>
      <c r="Q42" s="175">
        <v>0</v>
      </c>
      <c r="R42" s="176">
        <f t="shared" si="5"/>
        <v>0</v>
      </c>
      <c r="S42" s="160"/>
      <c r="T42" s="160"/>
    </row>
    <row r="43" spans="1:20" ht="13.5" customHeight="1">
      <c r="A43" s="174">
        <v>43</v>
      </c>
      <c r="E43" s="151" t="s">
        <v>63</v>
      </c>
      <c r="G43" s="165"/>
      <c r="H43" s="175">
        <f t="shared" si="4"/>
        <v>0</v>
      </c>
      <c r="I43" s="175">
        <v>0</v>
      </c>
      <c r="J43" s="175">
        <v>0</v>
      </c>
      <c r="K43" s="175">
        <v>0</v>
      </c>
      <c r="L43" s="175">
        <v>0</v>
      </c>
      <c r="M43" s="175">
        <v>0</v>
      </c>
      <c r="N43" s="175">
        <v>0</v>
      </c>
      <c r="O43" s="175">
        <v>0</v>
      </c>
      <c r="P43" s="175">
        <v>0</v>
      </c>
      <c r="Q43" s="175">
        <v>0</v>
      </c>
      <c r="R43" s="176">
        <f t="shared" si="5"/>
        <v>0</v>
      </c>
      <c r="S43" s="160"/>
      <c r="T43" s="160"/>
    </row>
    <row r="44" spans="1:20" ht="13.5" customHeight="1">
      <c r="A44" s="174">
        <v>44</v>
      </c>
      <c r="G44" s="165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76"/>
    </row>
    <row r="45" spans="1:20" ht="13.5" customHeight="1">
      <c r="A45" s="174">
        <v>45</v>
      </c>
      <c r="E45" s="151" t="s">
        <v>64</v>
      </c>
      <c r="G45" s="165"/>
      <c r="H45" s="177">
        <f>SUM(I45:Q45)</f>
        <v>1698789477.4057307</v>
      </c>
      <c r="I45" s="177">
        <v>802427515.7773236</v>
      </c>
      <c r="J45" s="177">
        <v>236261230.03295627</v>
      </c>
      <c r="K45" s="177">
        <v>327099567.96234572</v>
      </c>
      <c r="L45" s="177">
        <v>126248486.70853649</v>
      </c>
      <c r="M45" s="177">
        <v>131256559.8807712</v>
      </c>
      <c r="N45" s="177">
        <v>66104208.887839563</v>
      </c>
      <c r="O45" s="177">
        <v>9391908.155958131</v>
      </c>
      <c r="P45" s="177">
        <v>0</v>
      </c>
      <c r="Q45" s="177">
        <v>0</v>
      </c>
      <c r="R45" s="176">
        <f>ROUND(SUM(I45:Q45)-H45,0)</f>
        <v>0</v>
      </c>
      <c r="S45" s="160"/>
      <c r="T45" s="160"/>
    </row>
    <row r="46" spans="1:20" ht="13.5" customHeight="1">
      <c r="A46" s="174">
        <v>46</v>
      </c>
      <c r="G46" s="165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76"/>
    </row>
    <row r="47" spans="1:20" ht="13.5" customHeight="1">
      <c r="A47" s="174">
        <v>47</v>
      </c>
      <c r="E47" s="151" t="s">
        <v>65</v>
      </c>
      <c r="G47" s="165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76"/>
    </row>
    <row r="48" spans="1:20" ht="13.5" customHeight="1">
      <c r="A48" s="174">
        <v>48</v>
      </c>
      <c r="E48" s="151" t="s">
        <v>66</v>
      </c>
      <c r="G48" s="165"/>
      <c r="H48" s="175">
        <f t="shared" ref="H48:H54" si="6">SUM(I48:Q48)</f>
        <v>-589462103.08747637</v>
      </c>
      <c r="I48" s="175">
        <v>-282654684.93296331</v>
      </c>
      <c r="J48" s="175">
        <v>-82283799.67203854</v>
      </c>
      <c r="K48" s="175">
        <v>-111970001.58459507</v>
      </c>
      <c r="L48" s="175">
        <v>-43036735.429551348</v>
      </c>
      <c r="M48" s="175">
        <v>-41802035.726242267</v>
      </c>
      <c r="N48" s="175">
        <v>-23633813.775468241</v>
      </c>
      <c r="O48" s="175">
        <v>-4081031.9666175735</v>
      </c>
      <c r="P48" s="175">
        <v>0</v>
      </c>
      <c r="Q48" s="175">
        <v>0</v>
      </c>
      <c r="R48" s="176">
        <f t="shared" ref="R48:R54" si="7">ROUND(SUM(I48:Q48)-H48,0)</f>
        <v>0</v>
      </c>
      <c r="S48" s="160"/>
      <c r="T48" s="160"/>
    </row>
    <row r="49" spans="1:20" ht="13.5" customHeight="1">
      <c r="A49" s="174">
        <v>49</v>
      </c>
      <c r="E49" s="151" t="s">
        <v>67</v>
      </c>
      <c r="G49" s="165"/>
      <c r="H49" s="175">
        <f t="shared" si="6"/>
        <v>-43465840.659182243</v>
      </c>
      <c r="I49" s="175">
        <v>-22284184.601428017</v>
      </c>
      <c r="J49" s="175">
        <v>-5978405.9130802341</v>
      </c>
      <c r="K49" s="175">
        <v>-7337537.6904211864</v>
      </c>
      <c r="L49" s="175">
        <v>-2846429.79796468</v>
      </c>
      <c r="M49" s="175">
        <v>-3158922.4940382433</v>
      </c>
      <c r="N49" s="175">
        <v>-1546428.9589128513</v>
      </c>
      <c r="O49" s="175">
        <v>-313931.20333702827</v>
      </c>
      <c r="P49" s="175">
        <v>0</v>
      </c>
      <c r="Q49" s="175">
        <v>0</v>
      </c>
      <c r="R49" s="176">
        <f t="shared" si="7"/>
        <v>0</v>
      </c>
      <c r="S49" s="160"/>
      <c r="T49" s="160"/>
    </row>
    <row r="50" spans="1:20" ht="13.5" customHeight="1">
      <c r="A50" s="174">
        <v>50</v>
      </c>
      <c r="E50" s="151" t="s">
        <v>68</v>
      </c>
      <c r="G50" s="165"/>
      <c r="H50" s="175">
        <f t="shared" si="6"/>
        <v>-234128868.97769493</v>
      </c>
      <c r="I50" s="175">
        <v>-110673490.06380621</v>
      </c>
      <c r="J50" s="175">
        <v>-32590313.180790789</v>
      </c>
      <c r="K50" s="175">
        <v>-44967965.153722145</v>
      </c>
      <c r="L50" s="175">
        <v>-17353080.918213602</v>
      </c>
      <c r="M50" s="175">
        <v>-18359289.181298573</v>
      </c>
      <c r="N50" s="175">
        <v>-9019536.275992319</v>
      </c>
      <c r="O50" s="175">
        <v>-1165194.2038713135</v>
      </c>
      <c r="P50" s="175">
        <v>0</v>
      </c>
      <c r="Q50" s="175">
        <v>0</v>
      </c>
      <c r="R50" s="176">
        <f t="shared" si="7"/>
        <v>0</v>
      </c>
      <c r="S50" s="160"/>
      <c r="T50" s="160"/>
    </row>
    <row r="51" spans="1:20" ht="13.5" customHeight="1">
      <c r="A51" s="174">
        <v>51</v>
      </c>
      <c r="E51" s="151" t="s">
        <v>69</v>
      </c>
      <c r="G51" s="165"/>
      <c r="H51" s="175">
        <f t="shared" si="6"/>
        <v>-523327.7733723424</v>
      </c>
      <c r="I51" s="175">
        <v>-248494.49984235235</v>
      </c>
      <c r="J51" s="175">
        <v>-73140.484937286892</v>
      </c>
      <c r="K51" s="175">
        <v>-100221.77708396285</v>
      </c>
      <c r="L51" s="175">
        <v>-38553.972298426168</v>
      </c>
      <c r="M51" s="175">
        <v>-39804.12120551808</v>
      </c>
      <c r="N51" s="175">
        <v>-20441.835976392809</v>
      </c>
      <c r="O51" s="175">
        <v>-2671.0820284032943</v>
      </c>
      <c r="P51" s="175">
        <v>0</v>
      </c>
      <c r="Q51" s="175">
        <v>0</v>
      </c>
      <c r="R51" s="176">
        <f t="shared" si="7"/>
        <v>0</v>
      </c>
      <c r="S51" s="160"/>
      <c r="T51" s="160"/>
    </row>
    <row r="52" spans="1:20" ht="13.5" customHeight="1">
      <c r="A52" s="174">
        <v>52</v>
      </c>
      <c r="E52" s="151" t="s">
        <v>70</v>
      </c>
      <c r="G52" s="165"/>
      <c r="H52" s="175">
        <f t="shared" si="6"/>
        <v>-143878.99867603625</v>
      </c>
      <c r="I52" s="175">
        <v>-52992.552346983706</v>
      </c>
      <c r="J52" s="175">
        <v>-82336.359307061211</v>
      </c>
      <c r="K52" s="175">
        <v>0</v>
      </c>
      <c r="L52" s="175">
        <v>0</v>
      </c>
      <c r="M52" s="175">
        <v>0</v>
      </c>
      <c r="N52" s="175">
        <v>-8550.0870219913322</v>
      </c>
      <c r="O52" s="175">
        <v>0</v>
      </c>
      <c r="P52" s="175">
        <v>0</v>
      </c>
      <c r="Q52" s="175">
        <v>0</v>
      </c>
      <c r="R52" s="176">
        <f t="shared" si="7"/>
        <v>0</v>
      </c>
      <c r="S52" s="160"/>
      <c r="T52" s="160"/>
    </row>
    <row r="53" spans="1:20" ht="13.5" customHeight="1">
      <c r="A53" s="174">
        <v>53</v>
      </c>
      <c r="E53" s="151" t="s">
        <v>71</v>
      </c>
      <c r="G53" s="165"/>
      <c r="H53" s="175">
        <f t="shared" si="6"/>
        <v>-3236612.0862500002</v>
      </c>
      <c r="I53" s="175">
        <v>-2788224.7747138054</v>
      </c>
      <c r="J53" s="175">
        <v>-313289.81752265652</v>
      </c>
      <c r="K53" s="175">
        <v>-70306.17488218419</v>
      </c>
      <c r="L53" s="175">
        <v>0</v>
      </c>
      <c r="M53" s="175">
        <v>0</v>
      </c>
      <c r="N53" s="175">
        <v>-62433.835518408392</v>
      </c>
      <c r="O53" s="175">
        <v>-2357.4836129454347</v>
      </c>
      <c r="P53" s="175">
        <v>0</v>
      </c>
      <c r="Q53" s="175">
        <v>0</v>
      </c>
      <c r="R53" s="176">
        <f t="shared" si="7"/>
        <v>0</v>
      </c>
      <c r="S53" s="160"/>
      <c r="T53" s="160"/>
    </row>
    <row r="54" spans="1:20" ht="13.5" customHeight="1">
      <c r="A54" s="174">
        <v>54</v>
      </c>
      <c r="E54" s="151" t="s">
        <v>72</v>
      </c>
      <c r="G54" s="165"/>
      <c r="H54" s="175">
        <f t="shared" si="6"/>
        <v>-3448113.6939195893</v>
      </c>
      <c r="I54" s="175">
        <v>-1496930.9026307166</v>
      </c>
      <c r="J54" s="175">
        <v>-468405.24699209916</v>
      </c>
      <c r="K54" s="175">
        <v>-722417.83895324264</v>
      </c>
      <c r="L54" s="175">
        <v>-284156.55647371837</v>
      </c>
      <c r="M54" s="175">
        <v>-340421.14675549557</v>
      </c>
      <c r="N54" s="175">
        <v>-125277.23482569789</v>
      </c>
      <c r="O54" s="175">
        <v>-10504.767288619145</v>
      </c>
      <c r="P54" s="175">
        <v>0</v>
      </c>
      <c r="Q54" s="175">
        <v>0</v>
      </c>
      <c r="R54" s="176">
        <f t="shared" si="7"/>
        <v>0</v>
      </c>
      <c r="S54" s="160"/>
      <c r="T54" s="160"/>
    </row>
    <row r="55" spans="1:20" ht="13.5" customHeight="1">
      <c r="A55" s="174">
        <v>55</v>
      </c>
      <c r="G55" s="165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76"/>
    </row>
    <row r="56" spans="1:20" ht="13.5" customHeight="1">
      <c r="A56" s="174">
        <v>56</v>
      </c>
      <c r="E56" s="151" t="s">
        <v>73</v>
      </c>
      <c r="G56" s="165"/>
      <c r="H56" s="177">
        <f>SUM(I56:Q56)</f>
        <v>-874408745.27657139</v>
      </c>
      <c r="I56" s="177">
        <v>-420199002.32773137</v>
      </c>
      <c r="J56" s="177">
        <v>-121789690.67466865</v>
      </c>
      <c r="K56" s="177">
        <v>-165168450.21965778</v>
      </c>
      <c r="L56" s="177">
        <v>-63558956.674501777</v>
      </c>
      <c r="M56" s="177">
        <v>-63700472.6695401</v>
      </c>
      <c r="N56" s="177">
        <v>-34416482.003715903</v>
      </c>
      <c r="O56" s="177">
        <v>-5575690.7067558831</v>
      </c>
      <c r="P56" s="177">
        <v>0</v>
      </c>
      <c r="Q56" s="177">
        <v>0</v>
      </c>
      <c r="R56" s="176">
        <f>ROUND(SUM(I56:Q56)-H56,0)</f>
        <v>0</v>
      </c>
      <c r="S56" s="160"/>
      <c r="T56" s="160"/>
    </row>
    <row r="57" spans="1:20" ht="13.5" customHeight="1">
      <c r="A57" s="174">
        <v>57</v>
      </c>
      <c r="G57" s="165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76"/>
    </row>
    <row r="58" spans="1:20" ht="13.5" customHeight="1" thickBot="1">
      <c r="A58" s="174">
        <v>58</v>
      </c>
      <c r="E58" s="151" t="s">
        <v>74</v>
      </c>
      <c r="G58" s="165"/>
      <c r="H58" s="178">
        <f>SUM(I58:Q58)</f>
        <v>824380732.12915969</v>
      </c>
      <c r="I58" s="178">
        <v>382228513.44959235</v>
      </c>
      <c r="J58" s="178">
        <v>114471539.35828763</v>
      </c>
      <c r="K58" s="178">
        <v>161931117.74268791</v>
      </c>
      <c r="L58" s="178">
        <v>62689530.034034722</v>
      </c>
      <c r="M58" s="178">
        <v>67556087.211231112</v>
      </c>
      <c r="N58" s="178">
        <v>31687726.884123661</v>
      </c>
      <c r="O58" s="178">
        <v>3816217.4492022502</v>
      </c>
      <c r="P58" s="178">
        <v>0</v>
      </c>
      <c r="Q58" s="178">
        <v>0</v>
      </c>
      <c r="R58" s="176">
        <f>ROUND(SUM(I58:Q58)-H58,0)</f>
        <v>0</v>
      </c>
      <c r="S58" s="160"/>
      <c r="T58" s="160"/>
    </row>
    <row r="59" spans="1:20" ht="13.5" customHeight="1" thickTop="1">
      <c r="A59" s="174">
        <v>59</v>
      </c>
      <c r="G59" s="165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76"/>
    </row>
    <row r="60" spans="1:20" ht="13.5" customHeight="1">
      <c r="A60" s="174">
        <v>60</v>
      </c>
      <c r="R60" s="176"/>
    </row>
    <row r="61" spans="1:20" ht="13.5" customHeight="1">
      <c r="A61" s="174">
        <v>61</v>
      </c>
      <c r="E61" s="151" t="s">
        <v>75</v>
      </c>
      <c r="G61" s="165"/>
      <c r="H61" s="179">
        <f>IF(ISERROR(H29/H58),1,(H29/H58))</f>
        <v>4.9749670732040424E-2</v>
      </c>
      <c r="I61" s="179">
        <f t="shared" ref="I61:O61" si="8">(I29/I58)</f>
        <v>3.7391385061180074E-2</v>
      </c>
      <c r="J61" s="179">
        <f t="shared" si="8"/>
        <v>8.3539814801206716E-2</v>
      </c>
      <c r="K61" s="179">
        <f t="shared" si="8"/>
        <v>5.8409978868400214E-2</v>
      </c>
      <c r="L61" s="179">
        <f t="shared" si="8"/>
        <v>4.4127072660751152E-2</v>
      </c>
      <c r="M61" s="179">
        <f>(M29/M58)</f>
        <v>2.5174959867785549E-2</v>
      </c>
      <c r="N61" s="179">
        <f t="shared" si="8"/>
        <v>8.7869465796742097E-2</v>
      </c>
      <c r="O61" s="179">
        <f t="shared" si="8"/>
        <v>0.11736260606581563</v>
      </c>
      <c r="P61" s="179">
        <v>0</v>
      </c>
      <c r="Q61" s="179">
        <v>0</v>
      </c>
      <c r="R61" s="180"/>
      <c r="T61" s="160"/>
    </row>
    <row r="62" spans="1:20" ht="13.5" customHeight="1">
      <c r="A62" s="174">
        <v>62</v>
      </c>
      <c r="G62" s="165"/>
      <c r="H62" s="101"/>
      <c r="R62" s="176"/>
    </row>
    <row r="63" spans="1:20" ht="13.5" customHeight="1">
      <c r="A63" s="174">
        <v>63</v>
      </c>
      <c r="E63" s="151" t="s">
        <v>229</v>
      </c>
      <c r="G63" s="165"/>
      <c r="H63" s="179">
        <v>4.6857010210724671E-2</v>
      </c>
      <c r="I63" s="179">
        <v>2.3191200806549357E-2</v>
      </c>
      <c r="J63" s="179">
        <v>0.11156429490847707</v>
      </c>
      <c r="K63" s="179">
        <v>6.3441284696285363E-2</v>
      </c>
      <c r="L63" s="179">
        <v>3.608987487696505E-2</v>
      </c>
      <c r="M63" s="179">
        <v>-2.0294931484958256E-4</v>
      </c>
      <c r="N63" s="179">
        <v>0.11985546877966698</v>
      </c>
      <c r="O63" s="179">
        <v>0.17633409817276066</v>
      </c>
      <c r="P63" s="179">
        <v>0</v>
      </c>
      <c r="Q63" s="179">
        <v>0</v>
      </c>
      <c r="R63" s="180"/>
      <c r="T63" s="160"/>
    </row>
    <row r="64" spans="1:20" ht="13.5" customHeight="1">
      <c r="A64" s="174">
        <f>+A63+1</f>
        <v>64</v>
      </c>
      <c r="H64" s="161"/>
      <c r="J64" s="161"/>
      <c r="K64" s="161"/>
      <c r="L64" s="161"/>
      <c r="M64" s="161"/>
      <c r="N64" s="161"/>
      <c r="O64" s="161"/>
      <c r="P64" s="161"/>
      <c r="Q64" s="161"/>
      <c r="R64" s="176"/>
    </row>
    <row r="65" spans="1:18" ht="13.5" customHeight="1">
      <c r="A65" s="174">
        <f t="shared" ref="A65:A128" si="9">+A64+1</f>
        <v>65</v>
      </c>
      <c r="H65" s="161"/>
      <c r="J65" s="161"/>
      <c r="K65" s="161"/>
      <c r="L65" s="161"/>
      <c r="M65" s="161"/>
      <c r="N65" s="161"/>
      <c r="O65" s="161"/>
      <c r="P65" s="161"/>
      <c r="Q65" s="161"/>
      <c r="R65" s="176"/>
    </row>
    <row r="66" spans="1:18" ht="13.5" customHeight="1">
      <c r="A66" s="174">
        <f t="shared" si="9"/>
        <v>66</v>
      </c>
      <c r="H66" s="161"/>
      <c r="J66" s="161"/>
      <c r="K66" s="161"/>
      <c r="L66" s="161"/>
      <c r="M66" s="161"/>
      <c r="N66" s="161"/>
      <c r="O66" s="161"/>
      <c r="P66" s="161"/>
      <c r="Q66" s="161"/>
      <c r="R66" s="176"/>
    </row>
    <row r="67" spans="1:18" ht="13.5" customHeight="1">
      <c r="A67" s="174">
        <f t="shared" si="9"/>
        <v>67</v>
      </c>
      <c r="H67" s="161"/>
      <c r="J67" s="161"/>
      <c r="K67" s="161"/>
      <c r="L67" s="161"/>
      <c r="M67" s="161"/>
      <c r="N67" s="161"/>
      <c r="O67" s="161"/>
      <c r="P67" s="161"/>
      <c r="Q67" s="161"/>
      <c r="R67" s="176"/>
    </row>
    <row r="68" spans="1:18" ht="13.5" customHeight="1">
      <c r="A68" s="174">
        <f t="shared" si="9"/>
        <v>68</v>
      </c>
      <c r="H68" s="161"/>
      <c r="J68" s="161"/>
      <c r="K68" s="161"/>
      <c r="L68" s="161"/>
      <c r="M68" s="161"/>
      <c r="N68" s="161"/>
      <c r="O68" s="161"/>
      <c r="P68" s="161"/>
      <c r="Q68" s="161"/>
      <c r="R68" s="176"/>
    </row>
    <row r="69" spans="1:18" ht="13.5" customHeight="1">
      <c r="A69" s="174">
        <f t="shared" si="9"/>
        <v>69</v>
      </c>
      <c r="H69" s="161"/>
      <c r="J69" s="161"/>
      <c r="K69" s="161"/>
      <c r="L69" s="161"/>
      <c r="M69" s="161"/>
      <c r="N69" s="161"/>
      <c r="O69" s="161"/>
      <c r="P69" s="161"/>
      <c r="Q69" s="161"/>
      <c r="R69" s="176"/>
    </row>
    <row r="70" spans="1:18" ht="13.5" customHeight="1">
      <c r="A70" s="174">
        <f t="shared" si="9"/>
        <v>70</v>
      </c>
      <c r="H70" s="151"/>
      <c r="J70" s="151"/>
      <c r="K70" s="151"/>
      <c r="L70" s="151"/>
      <c r="M70" s="151"/>
      <c r="N70" s="151"/>
      <c r="O70" s="151"/>
      <c r="P70" s="151"/>
      <c r="Q70" s="151"/>
      <c r="R70" s="176"/>
    </row>
    <row r="71" spans="1:18" ht="13.5" customHeight="1">
      <c r="A71" s="174">
        <f t="shared" si="9"/>
        <v>71</v>
      </c>
      <c r="B71" s="155" t="s">
        <v>1126</v>
      </c>
      <c r="C71" s="56"/>
      <c r="D71" s="56"/>
      <c r="E71" s="56"/>
      <c r="F71" s="156"/>
      <c r="G71" s="181"/>
      <c r="H71" s="62"/>
      <c r="I71" s="56"/>
      <c r="J71" s="62"/>
      <c r="K71" s="158"/>
      <c r="L71" s="158"/>
      <c r="M71" s="158"/>
      <c r="N71" s="158"/>
      <c r="O71" s="158"/>
      <c r="P71" s="62"/>
      <c r="Q71" s="62"/>
      <c r="R71" s="176"/>
    </row>
    <row r="72" spans="1:18" ht="13.5" customHeight="1">
      <c r="A72" s="174">
        <f t="shared" si="9"/>
        <v>72</v>
      </c>
      <c r="B72" s="155" t="s">
        <v>89</v>
      </c>
      <c r="C72" s="56"/>
      <c r="D72" s="56"/>
      <c r="E72" s="56"/>
      <c r="F72" s="156"/>
      <c r="G72" s="181"/>
      <c r="H72" s="62"/>
      <c r="I72" s="56"/>
      <c r="J72" s="62"/>
      <c r="K72" s="158"/>
      <c r="L72" s="158"/>
      <c r="M72" s="158"/>
      <c r="N72" s="158"/>
      <c r="O72" s="158"/>
      <c r="P72" s="62"/>
      <c r="Q72" s="62"/>
      <c r="R72" s="176"/>
    </row>
    <row r="73" spans="1:18" ht="13.5" customHeight="1">
      <c r="A73" s="174">
        <f t="shared" si="9"/>
        <v>73</v>
      </c>
      <c r="B73" s="155" t="s">
        <v>1110</v>
      </c>
      <c r="C73" s="56"/>
      <c r="D73" s="56"/>
      <c r="E73" s="56"/>
      <c r="F73" s="156"/>
      <c r="G73" s="181"/>
      <c r="H73" s="62"/>
      <c r="I73" s="56"/>
      <c r="J73" s="62"/>
      <c r="K73" s="158"/>
      <c r="L73" s="158"/>
      <c r="M73" s="158"/>
      <c r="N73" s="158"/>
      <c r="O73" s="158"/>
      <c r="P73" s="62"/>
      <c r="Q73" s="62"/>
      <c r="R73" s="176"/>
    </row>
    <row r="74" spans="1:18" ht="13.5" customHeight="1">
      <c r="A74" s="174">
        <f t="shared" si="9"/>
        <v>74</v>
      </c>
      <c r="B74" s="155" t="s">
        <v>1149</v>
      </c>
      <c r="C74" s="56"/>
      <c r="D74" s="56"/>
      <c r="E74" s="56"/>
      <c r="F74" s="156"/>
      <c r="G74" s="181"/>
      <c r="H74" s="62"/>
      <c r="I74" s="56"/>
      <c r="J74" s="62"/>
      <c r="K74" s="158"/>
      <c r="L74" s="158"/>
      <c r="M74" s="158"/>
      <c r="N74" s="158"/>
      <c r="O74" s="158"/>
      <c r="P74" s="158"/>
      <c r="Q74" s="158"/>
      <c r="R74" s="176"/>
    </row>
    <row r="75" spans="1:18" ht="13.5" customHeight="1">
      <c r="A75" s="174">
        <f t="shared" si="9"/>
        <v>75</v>
      </c>
      <c r="B75" s="155" t="s">
        <v>1127</v>
      </c>
      <c r="C75" s="56"/>
      <c r="D75" s="56"/>
      <c r="E75" s="56"/>
      <c r="F75" s="156"/>
      <c r="G75" s="181"/>
      <c r="H75" s="62"/>
      <c r="I75" s="56"/>
      <c r="J75" s="62"/>
      <c r="K75" s="158"/>
      <c r="L75" s="158"/>
      <c r="M75" s="158"/>
      <c r="N75" s="158"/>
      <c r="O75" s="158"/>
      <c r="P75" s="158"/>
      <c r="Q75" s="158"/>
      <c r="R75" s="176"/>
    </row>
    <row r="76" spans="1:18" ht="13.5" customHeight="1">
      <c r="A76" s="174">
        <f t="shared" si="9"/>
        <v>76</v>
      </c>
      <c r="B76" s="56"/>
      <c r="C76" s="56"/>
      <c r="D76" s="56"/>
      <c r="E76" s="56"/>
      <c r="F76" s="156"/>
      <c r="G76" s="181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176"/>
    </row>
    <row r="77" spans="1:18" ht="13.5" customHeight="1">
      <c r="A77" s="174">
        <f t="shared" si="9"/>
        <v>77</v>
      </c>
      <c r="G77" s="165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76"/>
    </row>
    <row r="78" spans="1:18" ht="13.5" customHeight="1">
      <c r="A78" s="174">
        <f t="shared" si="9"/>
        <v>78</v>
      </c>
      <c r="C78" s="163" t="s">
        <v>25</v>
      </c>
      <c r="E78" s="163" t="s">
        <v>26</v>
      </c>
      <c r="F78" s="164" t="s">
        <v>27</v>
      </c>
      <c r="G78" s="165"/>
      <c r="H78" s="163" t="s">
        <v>30</v>
      </c>
      <c r="I78" s="166" t="s">
        <v>31</v>
      </c>
      <c r="J78" s="163" t="s">
        <v>32</v>
      </c>
      <c r="K78" s="166" t="s">
        <v>33</v>
      </c>
      <c r="L78" s="163" t="s">
        <v>34</v>
      </c>
      <c r="M78" s="163" t="s">
        <v>35</v>
      </c>
      <c r="N78" s="166" t="s">
        <v>36</v>
      </c>
      <c r="O78" s="163" t="s">
        <v>37</v>
      </c>
      <c r="P78" s="163" t="s">
        <v>38</v>
      </c>
      <c r="Q78" s="163" t="s">
        <v>82</v>
      </c>
      <c r="R78" s="176"/>
    </row>
    <row r="79" spans="1:18" ht="13.5" customHeight="1">
      <c r="A79" s="174">
        <f t="shared" si="9"/>
        <v>79</v>
      </c>
      <c r="G79" s="165"/>
      <c r="H79" s="163" t="s">
        <v>1128</v>
      </c>
      <c r="I79" s="163"/>
      <c r="J79" s="163" t="s">
        <v>1129</v>
      </c>
      <c r="K79" s="163" t="s">
        <v>1130</v>
      </c>
      <c r="L79" s="163" t="s">
        <v>1130</v>
      </c>
      <c r="M79" s="163" t="s">
        <v>1130</v>
      </c>
      <c r="N79" s="163" t="s">
        <v>1131</v>
      </c>
      <c r="O79" s="163" t="s">
        <v>1132</v>
      </c>
      <c r="P79" s="163"/>
      <c r="Q79" s="163"/>
      <c r="R79" s="176"/>
    </row>
    <row r="80" spans="1:18" ht="13.5" customHeight="1">
      <c r="A80" s="174">
        <f t="shared" si="9"/>
        <v>80</v>
      </c>
      <c r="F80" s="164" t="s">
        <v>227</v>
      </c>
      <c r="G80" s="165"/>
      <c r="H80" s="163" t="s">
        <v>1133</v>
      </c>
      <c r="I80" s="163" t="s">
        <v>115</v>
      </c>
      <c r="J80" s="163" t="s">
        <v>111</v>
      </c>
      <c r="K80" s="163" t="s">
        <v>1134</v>
      </c>
      <c r="L80" s="163" t="s">
        <v>1135</v>
      </c>
      <c r="M80" s="163" t="s">
        <v>122</v>
      </c>
      <c r="N80" s="163" t="s">
        <v>1136</v>
      </c>
      <c r="O80" s="163" t="s">
        <v>1137</v>
      </c>
      <c r="P80" s="163"/>
      <c r="Q80" s="163"/>
      <c r="R80" s="176"/>
    </row>
    <row r="81" spans="1:20" ht="13.5" customHeight="1">
      <c r="A81" s="174">
        <f t="shared" si="9"/>
        <v>81</v>
      </c>
      <c r="D81" s="170"/>
      <c r="E81" s="163" t="s">
        <v>40</v>
      </c>
      <c r="F81" s="164" t="s">
        <v>228</v>
      </c>
      <c r="G81" s="171"/>
      <c r="H81" s="182" t="s">
        <v>1139</v>
      </c>
      <c r="I81" s="182" t="s">
        <v>1140</v>
      </c>
      <c r="J81" s="182" t="s">
        <v>1141</v>
      </c>
      <c r="K81" s="182" t="s">
        <v>1142</v>
      </c>
      <c r="L81" s="182" t="s">
        <v>1143</v>
      </c>
      <c r="M81" s="182" t="s">
        <v>1143</v>
      </c>
      <c r="N81" s="182" t="s">
        <v>1144</v>
      </c>
      <c r="O81" s="182" t="s">
        <v>1145</v>
      </c>
      <c r="P81" s="182"/>
      <c r="Q81" s="182"/>
      <c r="R81" s="176"/>
    </row>
    <row r="82" spans="1:20" ht="13.5" customHeight="1">
      <c r="A82" s="174">
        <f t="shared" si="9"/>
        <v>82</v>
      </c>
      <c r="G82" s="165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76"/>
    </row>
    <row r="83" spans="1:20" ht="13.5" customHeight="1">
      <c r="A83" s="174">
        <f t="shared" si="9"/>
        <v>83</v>
      </c>
      <c r="E83" s="151" t="s">
        <v>74</v>
      </c>
      <c r="G83" s="165"/>
      <c r="H83" s="175">
        <v>824380732.12915981</v>
      </c>
      <c r="I83" s="175">
        <v>382228513.44959235</v>
      </c>
      <c r="J83" s="175">
        <v>114471539.35828763</v>
      </c>
      <c r="K83" s="175">
        <v>161931117.74268791</v>
      </c>
      <c r="L83" s="175">
        <v>62689530.034034722</v>
      </c>
      <c r="M83" s="175">
        <v>67556087.211231112</v>
      </c>
      <c r="N83" s="175">
        <v>31687726.884123661</v>
      </c>
      <c r="O83" s="175">
        <v>3816217.4492022502</v>
      </c>
      <c r="P83" s="175">
        <v>0</v>
      </c>
      <c r="Q83" s="175">
        <v>0</v>
      </c>
      <c r="R83" s="176">
        <f>ROUND(SUM(I83:Q83)-H83,0)</f>
        <v>0</v>
      </c>
      <c r="T83" s="160"/>
    </row>
    <row r="84" spans="1:20" ht="13.5" customHeight="1">
      <c r="A84" s="174">
        <f t="shared" si="9"/>
        <v>84</v>
      </c>
      <c r="G84" s="16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6"/>
    </row>
    <row r="85" spans="1:20" ht="13.5" customHeight="1">
      <c r="A85" s="174">
        <f t="shared" si="9"/>
        <v>85</v>
      </c>
      <c r="G85" s="165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76"/>
    </row>
    <row r="86" spans="1:20" ht="13.5" customHeight="1">
      <c r="A86" s="174">
        <f t="shared" si="9"/>
        <v>86</v>
      </c>
      <c r="E86" s="151" t="s">
        <v>230</v>
      </c>
      <c r="F86" s="183" t="e">
        <f>ActualROR</f>
        <v>#NAME?</v>
      </c>
      <c r="G86" s="165"/>
      <c r="H86" s="175">
        <v>41012669.981264122</v>
      </c>
      <c r="I86" s="175">
        <v>19015742.688514501</v>
      </c>
      <c r="J86" s="175">
        <v>5694921.3912646165</v>
      </c>
      <c r="K86" s="175">
        <v>8056019.7889699936</v>
      </c>
      <c r="L86" s="175">
        <v>3118783.4775395859</v>
      </c>
      <c r="M86" s="175">
        <v>3360893.0947037553</v>
      </c>
      <c r="N86" s="175">
        <v>1576453.9787319773</v>
      </c>
      <c r="O86" s="175">
        <v>189855.56153967915</v>
      </c>
      <c r="P86" s="175">
        <v>0</v>
      </c>
      <c r="Q86" s="175">
        <v>0</v>
      </c>
      <c r="R86" s="176">
        <f t="shared" ref="R86:R99" si="10">ROUND(SUM(I86:Q86)-H86,0)</f>
        <v>0</v>
      </c>
      <c r="T86" s="160"/>
    </row>
    <row r="87" spans="1:20" ht="13.5" customHeight="1">
      <c r="A87" s="174">
        <f t="shared" si="9"/>
        <v>87</v>
      </c>
      <c r="E87" s="151" t="s">
        <v>231</v>
      </c>
      <c r="G87" s="165"/>
      <c r="H87" s="175">
        <v>213288561.33825919</v>
      </c>
      <c r="I87" s="175">
        <v>95709844.500900656</v>
      </c>
      <c r="J87" s="175">
        <v>28818942.146637194</v>
      </c>
      <c r="K87" s="175">
        <v>43026515.315338902</v>
      </c>
      <c r="L87" s="175">
        <v>16916198.300424334</v>
      </c>
      <c r="M87" s="175">
        <v>20227941.102777466</v>
      </c>
      <c r="N87" s="175">
        <v>7707879.7784909196</v>
      </c>
      <c r="O87" s="175">
        <v>881240.19368971919</v>
      </c>
      <c r="P87" s="175">
        <v>0</v>
      </c>
      <c r="Q87" s="175">
        <v>0</v>
      </c>
      <c r="R87" s="176">
        <f t="shared" si="10"/>
        <v>0</v>
      </c>
      <c r="T87" s="160"/>
    </row>
    <row r="88" spans="1:20" ht="13.5" customHeight="1">
      <c r="A88" s="174">
        <f t="shared" si="9"/>
        <v>88</v>
      </c>
      <c r="E88" s="151" t="s">
        <v>232</v>
      </c>
      <c r="F88" s="164" t="s">
        <v>233</v>
      </c>
      <c r="G88" s="165"/>
      <c r="H88" s="175">
        <v>0</v>
      </c>
      <c r="I88" s="175">
        <v>0</v>
      </c>
      <c r="J88" s="175">
        <v>0</v>
      </c>
      <c r="K88" s="175">
        <v>0</v>
      </c>
      <c r="L88" s="175">
        <v>0</v>
      </c>
      <c r="M88" s="175">
        <v>0</v>
      </c>
      <c r="N88" s="175">
        <v>0</v>
      </c>
      <c r="O88" s="175">
        <v>0</v>
      </c>
      <c r="P88" s="175">
        <v>0</v>
      </c>
      <c r="Q88" s="175">
        <v>0</v>
      </c>
      <c r="R88" s="176">
        <f t="shared" si="10"/>
        <v>0</v>
      </c>
      <c r="T88" s="160"/>
    </row>
    <row r="89" spans="1:20" ht="13.5" customHeight="1">
      <c r="A89" s="174">
        <f t="shared" si="9"/>
        <v>89</v>
      </c>
      <c r="E89" s="151" t="s">
        <v>43</v>
      </c>
      <c r="G89" s="165"/>
      <c r="H89" s="175">
        <v>41655407.419913359</v>
      </c>
      <c r="I89" s="175">
        <v>19877361.59171617</v>
      </c>
      <c r="J89" s="175">
        <v>5812030.0476647206</v>
      </c>
      <c r="K89" s="175">
        <v>7933022.7704659123</v>
      </c>
      <c r="L89" s="175">
        <v>3050795.19763551</v>
      </c>
      <c r="M89" s="175">
        <v>3081106.8892499157</v>
      </c>
      <c r="N89" s="175">
        <v>1641467.011244426</v>
      </c>
      <c r="O89" s="175">
        <v>259623.91193670855</v>
      </c>
      <c r="P89" s="175">
        <v>0</v>
      </c>
      <c r="Q89" s="175">
        <v>0</v>
      </c>
      <c r="R89" s="176">
        <f t="shared" si="10"/>
        <v>0</v>
      </c>
      <c r="T89" s="160"/>
    </row>
    <row r="90" spans="1:20" ht="13.5" customHeight="1">
      <c r="A90" s="174">
        <f t="shared" si="9"/>
        <v>90</v>
      </c>
      <c r="E90" s="151" t="s">
        <v>44</v>
      </c>
      <c r="G90" s="165"/>
      <c r="H90" s="175">
        <v>5547662.1601642761</v>
      </c>
      <c r="I90" s="175">
        <v>2595895.9347757269</v>
      </c>
      <c r="J90" s="175">
        <v>755292.8139434742</v>
      </c>
      <c r="K90" s="175">
        <v>1062360.4994379787</v>
      </c>
      <c r="L90" s="175">
        <v>416648.56525249092</v>
      </c>
      <c r="M90" s="175">
        <v>494160.51632998179</v>
      </c>
      <c r="N90" s="175">
        <v>196867.71112194128</v>
      </c>
      <c r="O90" s="175">
        <v>26436.119302683688</v>
      </c>
      <c r="P90" s="175">
        <v>0</v>
      </c>
      <c r="Q90" s="175">
        <v>0</v>
      </c>
      <c r="R90" s="176">
        <f t="shared" si="10"/>
        <v>0</v>
      </c>
      <c r="T90" s="160"/>
    </row>
    <row r="91" spans="1:20" ht="13.5" customHeight="1">
      <c r="A91" s="174">
        <f t="shared" si="9"/>
        <v>91</v>
      </c>
      <c r="E91" s="151" t="s">
        <v>45</v>
      </c>
      <c r="G91" s="165"/>
      <c r="H91" s="175">
        <v>19826049.911568977</v>
      </c>
      <c r="I91" s="175">
        <v>9402652.7507877611</v>
      </c>
      <c r="J91" s="175">
        <v>2752978.096939418</v>
      </c>
      <c r="K91" s="175">
        <v>3808166.0900608301</v>
      </c>
      <c r="L91" s="175">
        <v>1465435.3561747961</v>
      </c>
      <c r="M91" s="175">
        <v>1534306.42554896</v>
      </c>
      <c r="N91" s="175">
        <v>767642.14231569809</v>
      </c>
      <c r="O91" s="175">
        <v>94869.04974150745</v>
      </c>
      <c r="P91" s="175">
        <v>0</v>
      </c>
      <c r="Q91" s="175">
        <v>0</v>
      </c>
      <c r="R91" s="176">
        <f t="shared" si="10"/>
        <v>0</v>
      </c>
      <c r="T91" s="160"/>
    </row>
    <row r="92" spans="1:20" ht="13.5" customHeight="1">
      <c r="A92" s="174">
        <f t="shared" si="9"/>
        <v>92</v>
      </c>
      <c r="E92" s="151" t="s">
        <v>234</v>
      </c>
      <c r="G92" s="165"/>
      <c r="H92" s="175">
        <v>-14197872.368982837</v>
      </c>
      <c r="I92" s="175">
        <v>-5771860.152989476</v>
      </c>
      <c r="J92" s="175">
        <v>-1910798.5509100738</v>
      </c>
      <c r="K92" s="175">
        <v>-3141947.0349297789</v>
      </c>
      <c r="L92" s="175">
        <v>-1251110.446393833</v>
      </c>
      <c r="M92" s="175">
        <v>-1597423.454320485</v>
      </c>
      <c r="N92" s="175">
        <v>-496918.23007930286</v>
      </c>
      <c r="O92" s="175">
        <v>-27814.499359880527</v>
      </c>
      <c r="P92" s="175">
        <v>0</v>
      </c>
      <c r="Q92" s="175">
        <v>0</v>
      </c>
      <c r="R92" s="176">
        <f t="shared" si="10"/>
        <v>0</v>
      </c>
      <c r="T92" s="160"/>
    </row>
    <row r="93" spans="1:20" ht="13.5" customHeight="1">
      <c r="A93" s="174">
        <f t="shared" si="9"/>
        <v>93</v>
      </c>
      <c r="E93" s="151" t="s">
        <v>235</v>
      </c>
      <c r="F93" s="184" t="s">
        <v>236</v>
      </c>
      <c r="G93" s="165"/>
      <c r="H93" s="175">
        <v>0</v>
      </c>
      <c r="I93" s="175">
        <v>0</v>
      </c>
      <c r="J93" s="175">
        <v>0</v>
      </c>
      <c r="K93" s="175">
        <v>0</v>
      </c>
      <c r="L93" s="175">
        <v>0</v>
      </c>
      <c r="M93" s="175">
        <v>0</v>
      </c>
      <c r="N93" s="175">
        <v>0</v>
      </c>
      <c r="O93" s="175">
        <v>0</v>
      </c>
      <c r="P93" s="175">
        <v>0</v>
      </c>
      <c r="Q93" s="175">
        <v>0</v>
      </c>
      <c r="R93" s="176">
        <f t="shared" si="10"/>
        <v>0</v>
      </c>
      <c r="T93" s="160"/>
    </row>
    <row r="94" spans="1:20" ht="13.5" customHeight="1">
      <c r="A94" s="174">
        <f t="shared" si="9"/>
        <v>94</v>
      </c>
      <c r="E94" s="151" t="s">
        <v>237</v>
      </c>
      <c r="G94" s="165"/>
      <c r="H94" s="175">
        <v>0</v>
      </c>
      <c r="I94" s="175">
        <v>0</v>
      </c>
      <c r="J94" s="175">
        <v>0</v>
      </c>
      <c r="K94" s="175">
        <v>0</v>
      </c>
      <c r="L94" s="175">
        <v>0</v>
      </c>
      <c r="M94" s="175">
        <v>0</v>
      </c>
      <c r="N94" s="175">
        <v>0</v>
      </c>
      <c r="O94" s="175">
        <v>0</v>
      </c>
      <c r="P94" s="175">
        <v>0</v>
      </c>
      <c r="Q94" s="175">
        <v>0</v>
      </c>
      <c r="R94" s="176">
        <f t="shared" si="10"/>
        <v>0</v>
      </c>
      <c r="T94" s="160"/>
    </row>
    <row r="95" spans="1:20" ht="13.5" customHeight="1">
      <c r="A95" s="174">
        <f t="shared" si="9"/>
        <v>95</v>
      </c>
      <c r="E95" s="151" t="s">
        <v>238</v>
      </c>
      <c r="F95" s="184" t="s">
        <v>236</v>
      </c>
      <c r="G95" s="165"/>
      <c r="H95" s="175">
        <v>0</v>
      </c>
      <c r="I95" s="175">
        <v>0</v>
      </c>
      <c r="J95" s="175">
        <v>0</v>
      </c>
      <c r="K95" s="175">
        <v>0</v>
      </c>
      <c r="L95" s="175">
        <v>0</v>
      </c>
      <c r="M95" s="175">
        <v>0</v>
      </c>
      <c r="N95" s="175">
        <v>0</v>
      </c>
      <c r="O95" s="175">
        <v>0</v>
      </c>
      <c r="P95" s="175">
        <v>0</v>
      </c>
      <c r="Q95" s="175">
        <v>0</v>
      </c>
      <c r="R95" s="176">
        <f t="shared" si="10"/>
        <v>0</v>
      </c>
      <c r="T95" s="160"/>
    </row>
    <row r="96" spans="1:20" ht="13.5" customHeight="1">
      <c r="A96" s="174">
        <f t="shared" si="9"/>
        <v>96</v>
      </c>
      <c r="E96" s="151" t="s">
        <v>239</v>
      </c>
      <c r="G96" s="165"/>
      <c r="H96" s="175">
        <v>20664229.355672412</v>
      </c>
      <c r="I96" s="175">
        <v>9089716.1380608957</v>
      </c>
      <c r="J96" s="175">
        <v>2816077.2641700893</v>
      </c>
      <c r="K96" s="175">
        <v>4278423.4548713686</v>
      </c>
      <c r="L96" s="175">
        <v>1677540.2410050971</v>
      </c>
      <c r="M96" s="175">
        <v>1979696.2083219509</v>
      </c>
      <c r="N96" s="175">
        <v>757197.5121814477</v>
      </c>
      <c r="O96" s="175">
        <v>65578.537061557101</v>
      </c>
      <c r="P96" s="175">
        <v>0</v>
      </c>
      <c r="Q96" s="175">
        <v>0</v>
      </c>
      <c r="R96" s="176">
        <f t="shared" si="10"/>
        <v>0</v>
      </c>
      <c r="T96" s="160"/>
    </row>
    <row r="97" spans="1:20" ht="13.5" customHeight="1">
      <c r="A97" s="174">
        <f t="shared" si="9"/>
        <v>97</v>
      </c>
      <c r="E97" s="151" t="s">
        <v>240</v>
      </c>
      <c r="G97" s="165"/>
      <c r="H97" s="175">
        <v>0</v>
      </c>
      <c r="I97" s="175">
        <v>0</v>
      </c>
      <c r="J97" s="175">
        <v>0</v>
      </c>
      <c r="K97" s="175">
        <v>0</v>
      </c>
      <c r="L97" s="175">
        <v>0</v>
      </c>
      <c r="M97" s="175">
        <v>0</v>
      </c>
      <c r="N97" s="175">
        <v>0</v>
      </c>
      <c r="O97" s="175">
        <v>0</v>
      </c>
      <c r="P97" s="175">
        <v>0</v>
      </c>
      <c r="Q97" s="175">
        <v>0</v>
      </c>
      <c r="R97" s="176">
        <f t="shared" si="10"/>
        <v>0</v>
      </c>
      <c r="T97" s="160"/>
    </row>
    <row r="98" spans="1:20" ht="13.5" customHeight="1">
      <c r="A98" s="174">
        <f t="shared" si="9"/>
        <v>98</v>
      </c>
      <c r="E98" s="151" t="s">
        <v>241</v>
      </c>
      <c r="G98" s="165"/>
      <c r="H98" s="175">
        <v>-842347.30266372964</v>
      </c>
      <c r="I98" s="175">
        <v>-354408.42053986777</v>
      </c>
      <c r="J98" s="175">
        <v>-114325.33017483602</v>
      </c>
      <c r="K98" s="175">
        <v>-181213.41340377001</v>
      </c>
      <c r="L98" s="175">
        <v>-71614.970843513365</v>
      </c>
      <c r="M98" s="175">
        <v>-88562.451659390732</v>
      </c>
      <c r="N98" s="175">
        <v>-30185.631758562926</v>
      </c>
      <c r="O98" s="175">
        <v>-2037.0842837886614</v>
      </c>
      <c r="P98" s="175">
        <v>0</v>
      </c>
      <c r="Q98" s="175">
        <v>0</v>
      </c>
      <c r="R98" s="176">
        <f t="shared" si="10"/>
        <v>0</v>
      </c>
      <c r="T98" s="160"/>
    </row>
    <row r="99" spans="1:20" ht="13.5" customHeight="1">
      <c r="A99" s="174">
        <f t="shared" si="9"/>
        <v>99</v>
      </c>
      <c r="E99" s="151" t="s">
        <v>76</v>
      </c>
      <c r="G99" s="165"/>
      <c r="H99" s="175">
        <v>-23726764.630824115</v>
      </c>
      <c r="I99" s="175">
        <v>-10269968.570467964</v>
      </c>
      <c r="J99" s="175">
        <v>-3231790.3558002007</v>
      </c>
      <c r="K99" s="175">
        <v>-4946310.3038542941</v>
      </c>
      <c r="L99" s="175">
        <v>-1900696.119611779</v>
      </c>
      <c r="M99" s="175">
        <v>-2273712.6346490812</v>
      </c>
      <c r="N99" s="175">
        <v>-1028985.927137575</v>
      </c>
      <c r="O99" s="175">
        <v>-75300.719303220132</v>
      </c>
      <c r="P99" s="175">
        <v>0</v>
      </c>
      <c r="Q99" s="175">
        <v>0</v>
      </c>
      <c r="R99" s="176">
        <f t="shared" si="10"/>
        <v>0</v>
      </c>
      <c r="T99" s="160"/>
    </row>
    <row r="100" spans="1:20" ht="13.5" customHeight="1">
      <c r="A100" s="174">
        <f t="shared" si="9"/>
        <v>100</v>
      </c>
      <c r="G100" s="16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6"/>
    </row>
    <row r="101" spans="1:20" ht="13.5" customHeight="1">
      <c r="A101" s="174">
        <f t="shared" si="9"/>
        <v>101</v>
      </c>
      <c r="E101" s="151" t="s">
        <v>77</v>
      </c>
      <c r="G101" s="165"/>
      <c r="H101" s="175">
        <v>303227595.86437166</v>
      </c>
      <c r="I101" s="175">
        <v>139294976.46075836</v>
      </c>
      <c r="J101" s="175">
        <v>41393327.523734406</v>
      </c>
      <c r="K101" s="175">
        <v>59895037.166957133</v>
      </c>
      <c r="L101" s="175">
        <v>23421979.601182688</v>
      </c>
      <c r="M101" s="175">
        <v>26718405.696303073</v>
      </c>
      <c r="N101" s="175">
        <v>11091418.34511097</v>
      </c>
      <c r="O101" s="175">
        <v>1412451.0703249658</v>
      </c>
      <c r="P101" s="175">
        <v>0</v>
      </c>
      <c r="Q101" s="175">
        <v>0</v>
      </c>
      <c r="R101" s="176">
        <f>ROUND(SUM(I101:Q101)-H101,0)</f>
        <v>0</v>
      </c>
      <c r="T101" s="160"/>
    </row>
    <row r="102" spans="1:20" ht="13.5" customHeight="1">
      <c r="A102" s="174">
        <f t="shared" si="9"/>
        <v>102</v>
      </c>
      <c r="E102" s="151" t="s">
        <v>207</v>
      </c>
      <c r="G102" s="165"/>
      <c r="H102" s="185">
        <f t="shared" ref="H102:Q102" si="11">H126+H128+H133+H135+H137</f>
        <v>303227595.86437166</v>
      </c>
      <c r="I102" s="185">
        <f t="shared" si="11"/>
        <v>134571287.30000001</v>
      </c>
      <c r="J102" s="185">
        <f t="shared" si="11"/>
        <v>45261337.330470175</v>
      </c>
      <c r="K102" s="185">
        <f t="shared" si="11"/>
        <v>61297410.543473966</v>
      </c>
      <c r="L102" s="185">
        <f t="shared" si="11"/>
        <v>23069501.570523299</v>
      </c>
      <c r="M102" s="185">
        <f>M126+M128+M133+M135+M137</f>
        <v>25058234.385966681</v>
      </c>
      <c r="N102" s="185">
        <f t="shared" si="11"/>
        <v>12299348</v>
      </c>
      <c r="O102" s="185">
        <f t="shared" si="11"/>
        <v>1670476.7339375024</v>
      </c>
      <c r="P102" s="185">
        <f t="shared" si="11"/>
        <v>0</v>
      </c>
      <c r="Q102" s="185">
        <f t="shared" si="11"/>
        <v>0</v>
      </c>
      <c r="R102" s="176">
        <f>ROUND(SUM(I102:Q102)-H102,0)</f>
        <v>0</v>
      </c>
      <c r="T102" s="160"/>
    </row>
    <row r="103" spans="1:20" ht="13.5" customHeight="1">
      <c r="A103" s="174">
        <f t="shared" si="9"/>
        <v>103</v>
      </c>
      <c r="G103" s="165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76"/>
    </row>
    <row r="104" spans="1:20" ht="13.5" customHeight="1">
      <c r="A104" s="174">
        <f t="shared" si="9"/>
        <v>104</v>
      </c>
      <c r="E104" s="151" t="s">
        <v>212</v>
      </c>
      <c r="G104" s="165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76"/>
      <c r="T104" s="160"/>
    </row>
    <row r="105" spans="1:20" ht="13.5" customHeight="1">
      <c r="A105" s="174">
        <f t="shared" si="9"/>
        <v>105</v>
      </c>
      <c r="E105" s="151" t="s">
        <v>213</v>
      </c>
      <c r="G105" s="165"/>
      <c r="H105" s="175">
        <f t="shared" ref="H105:Q105" si="12">H101-H102</f>
        <v>0</v>
      </c>
      <c r="I105" s="175">
        <f t="shared" si="12"/>
        <v>4723689.1607583463</v>
      </c>
      <c r="J105" s="175">
        <f t="shared" si="12"/>
        <v>-3868009.8067357689</v>
      </c>
      <c r="K105" s="175">
        <f t="shared" si="12"/>
        <v>-1402373.3765168339</v>
      </c>
      <c r="L105" s="175">
        <f t="shared" si="12"/>
        <v>352478.03065938875</v>
      </c>
      <c r="M105" s="175">
        <f>M101-M102</f>
        <v>1660171.3103363924</v>
      </c>
      <c r="N105" s="175">
        <f t="shared" si="12"/>
        <v>-1207929.6548890304</v>
      </c>
      <c r="O105" s="175">
        <f t="shared" si="12"/>
        <v>-258025.66361253662</v>
      </c>
      <c r="P105" s="175">
        <f t="shared" si="12"/>
        <v>0</v>
      </c>
      <c r="Q105" s="175">
        <f t="shared" si="12"/>
        <v>0</v>
      </c>
      <c r="R105" s="176">
        <f>ROUND(SUM(I105:Q105)-H105,0)</f>
        <v>0</v>
      </c>
      <c r="T105" s="160"/>
    </row>
    <row r="106" spans="1:20" ht="13.5" customHeight="1">
      <c r="A106" s="174">
        <f t="shared" si="9"/>
        <v>106</v>
      </c>
      <c r="G106" s="165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76"/>
    </row>
    <row r="107" spans="1:20" ht="13.5" customHeight="1">
      <c r="A107" s="174">
        <f t="shared" si="9"/>
        <v>107</v>
      </c>
      <c r="E107" s="151" t="s">
        <v>242</v>
      </c>
      <c r="G107" s="165"/>
      <c r="H107" s="175">
        <f t="shared" ref="H107:Q107" si="13">H14+H99</f>
        <v>303227595.86437166</v>
      </c>
      <c r="I107" s="175">
        <f t="shared" si="13"/>
        <v>134571287.30000001</v>
      </c>
      <c r="J107" s="175">
        <f t="shared" si="13"/>
        <v>45261337.330470175</v>
      </c>
      <c r="K107" s="175">
        <f t="shared" si="13"/>
        <v>61297410.543473966</v>
      </c>
      <c r="L107" s="175">
        <f t="shared" si="13"/>
        <v>23069501.570523299</v>
      </c>
      <c r="M107" s="175">
        <f t="shared" si="13"/>
        <v>25058234.385966681</v>
      </c>
      <c r="N107" s="175">
        <f t="shared" si="13"/>
        <v>12299348</v>
      </c>
      <c r="O107" s="175">
        <f t="shared" si="13"/>
        <v>1670476.7339375024</v>
      </c>
      <c r="P107" s="175">
        <f t="shared" si="13"/>
        <v>0</v>
      </c>
      <c r="Q107" s="175">
        <f t="shared" si="13"/>
        <v>0</v>
      </c>
      <c r="R107" s="176">
        <f>ROUND(SUM(I107:Q107)-H107,0)</f>
        <v>0</v>
      </c>
      <c r="T107" s="160"/>
    </row>
    <row r="108" spans="1:20" ht="13.5" customHeight="1">
      <c r="A108" s="174">
        <f t="shared" si="9"/>
        <v>108</v>
      </c>
      <c r="E108" s="186"/>
      <c r="F108" s="187"/>
      <c r="G108" s="188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76"/>
    </row>
    <row r="109" spans="1:20" ht="13.5" customHeight="1">
      <c r="A109" s="174">
        <f t="shared" si="9"/>
        <v>109</v>
      </c>
      <c r="E109" s="151" t="s">
        <v>243</v>
      </c>
      <c r="G109" s="165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76"/>
    </row>
    <row r="110" spans="1:20" ht="13.5" customHeight="1">
      <c r="A110" s="174">
        <f t="shared" si="9"/>
        <v>110</v>
      </c>
      <c r="E110" s="151" t="s">
        <v>244</v>
      </c>
      <c r="G110" s="165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76"/>
    </row>
    <row r="111" spans="1:20" ht="13.5" customHeight="1">
      <c r="A111" s="174">
        <f t="shared" si="9"/>
        <v>111</v>
      </c>
      <c r="E111" s="151" t="s">
        <v>245</v>
      </c>
      <c r="G111" s="165"/>
      <c r="H111" s="179">
        <f t="shared" ref="H111:O111" si="14">(H105/H107)</f>
        <v>0</v>
      </c>
      <c r="I111" s="179">
        <f t="shared" si="14"/>
        <v>3.510176097392765E-2</v>
      </c>
      <c r="J111" s="179">
        <f t="shared" si="14"/>
        <v>-8.5459467944881157E-2</v>
      </c>
      <c r="K111" s="179">
        <f t="shared" si="14"/>
        <v>-2.2878183011046258E-2</v>
      </c>
      <c r="L111" s="179">
        <f t="shared" si="14"/>
        <v>1.5278961688091352E-2</v>
      </c>
      <c r="M111" s="179">
        <f>(M105/M107)</f>
        <v>6.6252525408020568E-2</v>
      </c>
      <c r="N111" s="179">
        <f t="shared" si="14"/>
        <v>-9.8210868973626117E-2</v>
      </c>
      <c r="O111" s="179">
        <f t="shared" si="14"/>
        <v>-0.15446229113550178</v>
      </c>
      <c r="P111" s="179">
        <v>0</v>
      </c>
      <c r="Q111" s="179">
        <v>0</v>
      </c>
      <c r="R111" s="176"/>
      <c r="T111" s="160"/>
    </row>
    <row r="112" spans="1:20" ht="13.5" customHeight="1">
      <c r="A112" s="174">
        <f t="shared" si="9"/>
        <v>112</v>
      </c>
      <c r="G112" s="165"/>
      <c r="I112" s="161"/>
      <c r="L112" s="161"/>
      <c r="M112" s="161"/>
      <c r="N112" s="161"/>
      <c r="O112" s="161"/>
      <c r="P112" s="161"/>
      <c r="Q112" s="161"/>
      <c r="R112" s="176"/>
    </row>
    <row r="113" spans="1:20" ht="13.5" customHeight="1">
      <c r="A113" s="174">
        <f t="shared" si="9"/>
        <v>113</v>
      </c>
      <c r="G113" s="165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76"/>
    </row>
    <row r="114" spans="1:20" ht="13.5" customHeight="1">
      <c r="A114" s="174">
        <f t="shared" si="9"/>
        <v>114</v>
      </c>
      <c r="G114" s="165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76"/>
    </row>
    <row r="115" spans="1:20" ht="13.5" customHeight="1">
      <c r="A115" s="174">
        <f t="shared" si="9"/>
        <v>115</v>
      </c>
      <c r="G115" s="165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76"/>
    </row>
    <row r="116" spans="1:20" ht="13.5" customHeight="1">
      <c r="A116" s="174">
        <f t="shared" si="9"/>
        <v>116</v>
      </c>
      <c r="G116" s="165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76"/>
    </row>
    <row r="117" spans="1:20" ht="13.5" customHeight="1">
      <c r="A117" s="174">
        <f t="shared" si="9"/>
        <v>117</v>
      </c>
      <c r="G117" s="165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76"/>
    </row>
    <row r="118" spans="1:20" ht="13.5" customHeight="1">
      <c r="A118" s="174">
        <f t="shared" si="9"/>
        <v>118</v>
      </c>
      <c r="G118" s="165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76"/>
    </row>
    <row r="119" spans="1:20" ht="13.5" customHeight="1">
      <c r="A119" s="174">
        <f t="shared" si="9"/>
        <v>119</v>
      </c>
      <c r="G119" s="165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76"/>
    </row>
    <row r="120" spans="1:20" ht="13.5" customHeight="1">
      <c r="A120" s="174">
        <f t="shared" si="9"/>
        <v>120</v>
      </c>
      <c r="C120" s="53"/>
      <c r="F120" s="190" t="s">
        <v>246</v>
      </c>
      <c r="H120" s="155" t="s">
        <v>247</v>
      </c>
      <c r="I120" s="155"/>
      <c r="J120" s="155"/>
      <c r="K120" s="62"/>
      <c r="L120" s="62"/>
      <c r="M120" s="62"/>
      <c r="N120" s="155"/>
      <c r="O120" s="155"/>
      <c r="R120" s="176"/>
    </row>
    <row r="121" spans="1:20" ht="13.5" customHeight="1">
      <c r="A121" s="174">
        <f t="shared" si="9"/>
        <v>121</v>
      </c>
      <c r="F121" s="191" t="s">
        <v>248</v>
      </c>
      <c r="G121" s="165"/>
      <c r="H121" s="161"/>
      <c r="I121" s="192"/>
      <c r="J121" s="161"/>
      <c r="K121" s="161"/>
      <c r="L121" s="161"/>
      <c r="M121" s="161"/>
      <c r="N121" s="161"/>
      <c r="O121" s="161"/>
      <c r="R121" s="176"/>
    </row>
    <row r="122" spans="1:20" ht="13.5" customHeight="1">
      <c r="A122" s="174">
        <f t="shared" si="9"/>
        <v>122</v>
      </c>
      <c r="C122" s="163" t="s">
        <v>25</v>
      </c>
      <c r="E122" s="163" t="s">
        <v>26</v>
      </c>
      <c r="F122" s="193"/>
      <c r="G122" s="165"/>
      <c r="H122" s="163" t="s">
        <v>30</v>
      </c>
      <c r="I122" s="166" t="s">
        <v>31</v>
      </c>
      <c r="J122" s="163" t="s">
        <v>32</v>
      </c>
      <c r="K122" s="166" t="s">
        <v>33</v>
      </c>
      <c r="L122" s="163" t="s">
        <v>34</v>
      </c>
      <c r="M122" s="163" t="s">
        <v>35</v>
      </c>
      <c r="N122" s="166" t="s">
        <v>36</v>
      </c>
      <c r="O122" s="163" t="s">
        <v>37</v>
      </c>
      <c r="P122" s="163" t="s">
        <v>38</v>
      </c>
      <c r="Q122" s="163" t="s">
        <v>82</v>
      </c>
      <c r="R122" s="176"/>
    </row>
    <row r="123" spans="1:20" ht="13.5" customHeight="1">
      <c r="A123" s="174">
        <f t="shared" si="9"/>
        <v>123</v>
      </c>
      <c r="F123" s="193"/>
      <c r="G123" s="165"/>
      <c r="H123" s="163" t="s">
        <v>1128</v>
      </c>
      <c r="I123" s="163"/>
      <c r="J123" s="163" t="s">
        <v>1129</v>
      </c>
      <c r="K123" s="163" t="s">
        <v>1130</v>
      </c>
      <c r="L123" s="163" t="s">
        <v>1130</v>
      </c>
      <c r="M123" s="163" t="s">
        <v>1130</v>
      </c>
      <c r="N123" s="163" t="s">
        <v>1131</v>
      </c>
      <c r="O123" s="163" t="s">
        <v>1132</v>
      </c>
      <c r="P123" s="163"/>
      <c r="Q123" s="163"/>
      <c r="R123" s="176"/>
    </row>
    <row r="124" spans="1:20" ht="13.5" customHeight="1">
      <c r="A124" s="174">
        <f t="shared" si="9"/>
        <v>124</v>
      </c>
      <c r="C124" s="163" t="s">
        <v>249</v>
      </c>
      <c r="F124" s="193" t="s">
        <v>227</v>
      </c>
      <c r="G124" s="165"/>
      <c r="H124" s="163" t="s">
        <v>1133</v>
      </c>
      <c r="I124" s="163" t="s">
        <v>115</v>
      </c>
      <c r="J124" s="163" t="s">
        <v>111</v>
      </c>
      <c r="K124" s="163" t="s">
        <v>1134</v>
      </c>
      <c r="L124" s="163" t="s">
        <v>1135</v>
      </c>
      <c r="M124" s="163" t="s">
        <v>122</v>
      </c>
      <c r="N124" s="163" t="s">
        <v>1136</v>
      </c>
      <c r="O124" s="163" t="s">
        <v>1137</v>
      </c>
      <c r="P124" s="163"/>
      <c r="Q124" s="163"/>
      <c r="R124" s="176"/>
    </row>
    <row r="125" spans="1:20" ht="13.5" customHeight="1">
      <c r="A125" s="174">
        <f t="shared" si="9"/>
        <v>125</v>
      </c>
      <c r="C125" s="163" t="s">
        <v>250</v>
      </c>
      <c r="D125" s="170"/>
      <c r="E125" s="163" t="s">
        <v>40</v>
      </c>
      <c r="F125" s="194" t="s">
        <v>228</v>
      </c>
      <c r="G125" s="171"/>
      <c r="H125" s="182" t="s">
        <v>1139</v>
      </c>
      <c r="I125" s="182" t="s">
        <v>1140</v>
      </c>
      <c r="J125" s="182" t="s">
        <v>1141</v>
      </c>
      <c r="K125" s="182" t="s">
        <v>1142</v>
      </c>
      <c r="L125" s="182" t="s">
        <v>1143</v>
      </c>
      <c r="M125" s="182" t="s">
        <v>1143</v>
      </c>
      <c r="N125" s="182" t="s">
        <v>1144</v>
      </c>
      <c r="O125" s="182" t="s">
        <v>1145</v>
      </c>
      <c r="P125" s="182"/>
      <c r="Q125" s="182"/>
      <c r="R125" s="176"/>
    </row>
    <row r="126" spans="1:20" ht="13.5" customHeight="1">
      <c r="A126" s="174">
        <f t="shared" si="9"/>
        <v>126</v>
      </c>
      <c r="C126" s="151" t="s">
        <v>251</v>
      </c>
      <c r="D126" s="161" t="s">
        <v>252</v>
      </c>
      <c r="F126" s="193" t="s">
        <v>25</v>
      </c>
      <c r="G126" s="165"/>
      <c r="H126" s="175">
        <f>SUM(I126:Q126)</f>
        <v>134571287.30000001</v>
      </c>
      <c r="I126" s="175">
        <v>134571287.30000001</v>
      </c>
      <c r="J126" s="175">
        <v>0</v>
      </c>
      <c r="K126" s="175">
        <v>0</v>
      </c>
      <c r="L126" s="175">
        <v>0</v>
      </c>
      <c r="M126" s="175">
        <v>0</v>
      </c>
      <c r="N126" s="175">
        <v>0</v>
      </c>
      <c r="O126" s="175">
        <v>0</v>
      </c>
      <c r="P126" s="175">
        <v>0</v>
      </c>
      <c r="Q126" s="175">
        <v>0</v>
      </c>
      <c r="R126" s="176">
        <f>ROUND(SUM(I126:Q126)-H126,0)</f>
        <v>0</v>
      </c>
      <c r="S126" s="160"/>
      <c r="T126" s="160"/>
    </row>
    <row r="127" spans="1:20" ht="13.5" customHeight="1">
      <c r="A127" s="174">
        <f t="shared" si="9"/>
        <v>127</v>
      </c>
      <c r="F127" s="193"/>
      <c r="G127" s="165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76"/>
    </row>
    <row r="128" spans="1:20" ht="13.5" customHeight="1">
      <c r="A128" s="174">
        <f t="shared" si="9"/>
        <v>128</v>
      </c>
      <c r="C128" s="151" t="s">
        <v>253</v>
      </c>
      <c r="D128" s="161" t="s">
        <v>254</v>
      </c>
      <c r="F128" s="193" t="s">
        <v>25</v>
      </c>
      <c r="G128" s="165"/>
      <c r="H128" s="175">
        <f>SUM(I128:Q128)</f>
        <v>166985831.83043411</v>
      </c>
      <c r="I128" s="175">
        <v>0</v>
      </c>
      <c r="J128" s="175">
        <v>45261337.330470175</v>
      </c>
      <c r="K128" s="175">
        <v>61297410.543473966</v>
      </c>
      <c r="L128" s="175">
        <v>23069501.570523299</v>
      </c>
      <c r="M128" s="175">
        <v>25058234.385966681</v>
      </c>
      <c r="N128" s="175">
        <v>12299348</v>
      </c>
      <c r="O128" s="175">
        <v>0</v>
      </c>
      <c r="P128" s="175">
        <v>0</v>
      </c>
      <c r="Q128" s="175">
        <v>0</v>
      </c>
      <c r="R128" s="176">
        <f>ROUND(SUM(I128:Q128)-H128,0)</f>
        <v>0</v>
      </c>
      <c r="S128" s="160"/>
      <c r="T128" s="160"/>
    </row>
    <row r="129" spans="1:20" ht="13.5" customHeight="1">
      <c r="A129" s="174">
        <f t="shared" ref="A129:A192" si="15">+A128+1</f>
        <v>129</v>
      </c>
      <c r="E129" s="151" t="s">
        <v>255</v>
      </c>
      <c r="F129" s="195" t="s">
        <v>269</v>
      </c>
      <c r="G129" s="165"/>
      <c r="H129" s="175">
        <v>0</v>
      </c>
      <c r="I129" s="175">
        <v>0</v>
      </c>
      <c r="J129" s="175">
        <v>0</v>
      </c>
      <c r="K129" s="175">
        <v>0</v>
      </c>
      <c r="L129" s="175">
        <v>0</v>
      </c>
      <c r="M129" s="175">
        <v>0</v>
      </c>
      <c r="N129" s="175">
        <v>0</v>
      </c>
      <c r="O129" s="175">
        <v>0</v>
      </c>
      <c r="P129" s="175">
        <v>0</v>
      </c>
      <c r="Q129" s="175">
        <v>0</v>
      </c>
      <c r="R129" s="176">
        <f>ROUND(SUM(I129:Q129)-H129,0)</f>
        <v>0</v>
      </c>
      <c r="S129" s="160"/>
      <c r="T129" s="160"/>
    </row>
    <row r="130" spans="1:20" ht="13.5" customHeight="1">
      <c r="A130" s="174">
        <f t="shared" si="15"/>
        <v>130</v>
      </c>
      <c r="E130" s="151" t="s">
        <v>256</v>
      </c>
      <c r="F130" s="196" t="s">
        <v>269</v>
      </c>
      <c r="G130" s="165"/>
      <c r="H130" s="197">
        <v>0</v>
      </c>
      <c r="I130" s="197">
        <v>0</v>
      </c>
      <c r="J130" s="197">
        <v>0</v>
      </c>
      <c r="K130" s="197">
        <v>0</v>
      </c>
      <c r="L130" s="197">
        <v>0</v>
      </c>
      <c r="M130" s="197">
        <v>0</v>
      </c>
      <c r="N130" s="197">
        <v>0</v>
      </c>
      <c r="O130" s="197">
        <v>0</v>
      </c>
      <c r="P130" s="197">
        <v>0</v>
      </c>
      <c r="Q130" s="197">
        <v>0</v>
      </c>
      <c r="R130" s="176">
        <f>ROUND(SUM(I130:Q130)-H130,0)</f>
        <v>0</v>
      </c>
      <c r="S130" s="160"/>
      <c r="T130" s="160"/>
    </row>
    <row r="131" spans="1:20" ht="13.5" customHeight="1">
      <c r="A131" s="174">
        <f t="shared" si="15"/>
        <v>131</v>
      </c>
      <c r="F131" s="193"/>
      <c r="G131" s="165"/>
      <c r="H131" s="175">
        <f t="shared" ref="H131:Q131" si="16">SUM(H128:H130)</f>
        <v>166985831.83043411</v>
      </c>
      <c r="I131" s="175">
        <f t="shared" si="16"/>
        <v>0</v>
      </c>
      <c r="J131" s="175">
        <f t="shared" si="16"/>
        <v>45261337.330470175</v>
      </c>
      <c r="K131" s="175">
        <f t="shared" si="16"/>
        <v>61297410.543473966</v>
      </c>
      <c r="L131" s="175">
        <f t="shared" si="16"/>
        <v>23069501.570523299</v>
      </c>
      <c r="M131" s="175">
        <f>SUM(M128:M130)</f>
        <v>25058234.385966681</v>
      </c>
      <c r="N131" s="175">
        <f t="shared" si="16"/>
        <v>12299348</v>
      </c>
      <c r="O131" s="175">
        <f t="shared" si="16"/>
        <v>0</v>
      </c>
      <c r="P131" s="175">
        <f t="shared" si="16"/>
        <v>0</v>
      </c>
      <c r="Q131" s="175">
        <f t="shared" si="16"/>
        <v>0</v>
      </c>
      <c r="R131" s="176">
        <f>ROUND(SUM(I131:Q131)-H131,0)</f>
        <v>0</v>
      </c>
      <c r="S131" s="160"/>
      <c r="T131" s="160"/>
    </row>
    <row r="132" spans="1:20" ht="13.5" customHeight="1">
      <c r="A132" s="174">
        <f t="shared" si="15"/>
        <v>132</v>
      </c>
      <c r="F132" s="193"/>
      <c r="G132" s="165"/>
      <c r="H132" s="161"/>
      <c r="I132" s="192"/>
      <c r="J132" s="161"/>
      <c r="K132" s="161"/>
      <c r="L132" s="161"/>
      <c r="M132" s="161"/>
      <c r="N132" s="161"/>
      <c r="O132" s="161"/>
      <c r="P132" s="161"/>
      <c r="Q132" s="161"/>
      <c r="R132" s="176"/>
    </row>
    <row r="133" spans="1:20" ht="13.5" customHeight="1">
      <c r="A133" s="174">
        <f t="shared" si="15"/>
        <v>133</v>
      </c>
      <c r="C133" s="151" t="s">
        <v>257</v>
      </c>
      <c r="D133" s="161" t="s">
        <v>258</v>
      </c>
      <c r="F133" s="193" t="s">
        <v>25</v>
      </c>
      <c r="G133" s="165"/>
      <c r="H133" s="175">
        <f>SUM(I133:Q133)</f>
        <v>1670476.7339375024</v>
      </c>
      <c r="I133" s="175">
        <v>0</v>
      </c>
      <c r="J133" s="175">
        <v>0</v>
      </c>
      <c r="K133" s="175">
        <v>0</v>
      </c>
      <c r="L133" s="175">
        <v>0</v>
      </c>
      <c r="M133" s="175">
        <v>0</v>
      </c>
      <c r="N133" s="175">
        <v>0</v>
      </c>
      <c r="O133" s="175">
        <v>1670476.7339375024</v>
      </c>
      <c r="P133" s="175">
        <v>0</v>
      </c>
      <c r="Q133" s="175">
        <v>0</v>
      </c>
      <c r="R133" s="176">
        <f>ROUND(SUM(I133:Q133)-H133,0)</f>
        <v>0</v>
      </c>
      <c r="S133" s="160"/>
      <c r="T133" s="160"/>
    </row>
    <row r="134" spans="1:20" ht="13.5" customHeight="1">
      <c r="A134" s="174">
        <f t="shared" si="15"/>
        <v>134</v>
      </c>
      <c r="F134" s="193"/>
      <c r="G134" s="165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76"/>
    </row>
    <row r="135" spans="1:20" ht="13.5" customHeight="1">
      <c r="A135" s="174">
        <f t="shared" si="15"/>
        <v>135</v>
      </c>
      <c r="C135" s="151" t="s">
        <v>259</v>
      </c>
      <c r="D135" s="161" t="s">
        <v>260</v>
      </c>
      <c r="F135" s="193" t="s">
        <v>25</v>
      </c>
      <c r="G135" s="165"/>
      <c r="H135" s="175">
        <f>SUM(I135:Q135)</f>
        <v>0</v>
      </c>
      <c r="I135" s="175">
        <v>0</v>
      </c>
      <c r="J135" s="175">
        <v>0</v>
      </c>
      <c r="K135" s="175">
        <v>0</v>
      </c>
      <c r="L135" s="175">
        <v>0</v>
      </c>
      <c r="M135" s="175">
        <v>0</v>
      </c>
      <c r="N135" s="175">
        <v>0</v>
      </c>
      <c r="O135" s="175">
        <v>0</v>
      </c>
      <c r="P135" s="175">
        <v>0</v>
      </c>
      <c r="Q135" s="175">
        <v>0</v>
      </c>
      <c r="R135" s="176">
        <f>ROUND(SUM(I135:Q135)-H135,0)</f>
        <v>0</v>
      </c>
      <c r="S135" s="160"/>
      <c r="T135" s="160"/>
    </row>
    <row r="136" spans="1:20" ht="13.5" customHeight="1">
      <c r="A136" s="174">
        <f t="shared" si="15"/>
        <v>136</v>
      </c>
      <c r="F136" s="193"/>
      <c r="G136" s="165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76"/>
    </row>
    <row r="137" spans="1:20" ht="13.5" customHeight="1">
      <c r="A137" s="174">
        <f t="shared" si="15"/>
        <v>137</v>
      </c>
      <c r="C137" s="151" t="s">
        <v>261</v>
      </c>
      <c r="D137" s="161" t="s">
        <v>262</v>
      </c>
      <c r="F137" s="193" t="s">
        <v>25</v>
      </c>
      <c r="G137" s="165"/>
      <c r="H137" s="175">
        <f>SUM(I137:Q137)</f>
        <v>0</v>
      </c>
      <c r="I137" s="175">
        <v>0</v>
      </c>
      <c r="J137" s="175">
        <v>0</v>
      </c>
      <c r="K137" s="175">
        <v>0</v>
      </c>
      <c r="L137" s="175">
        <v>0</v>
      </c>
      <c r="M137" s="175">
        <v>0</v>
      </c>
      <c r="N137" s="175">
        <v>0</v>
      </c>
      <c r="O137" s="175">
        <v>0</v>
      </c>
      <c r="P137" s="175">
        <v>0</v>
      </c>
      <c r="Q137" s="175">
        <v>0</v>
      </c>
      <c r="R137" s="176">
        <f>ROUND(SUM(I137:Q137)-H137,0)</f>
        <v>0</v>
      </c>
      <c r="S137" s="160"/>
      <c r="T137" s="160"/>
    </row>
    <row r="138" spans="1:20" ht="13.5" customHeight="1">
      <c r="A138" s="174">
        <f t="shared" si="15"/>
        <v>138</v>
      </c>
      <c r="E138" s="151" t="s">
        <v>263</v>
      </c>
      <c r="F138" s="195" t="s">
        <v>269</v>
      </c>
      <c r="G138" s="165"/>
      <c r="H138" s="197">
        <v>0</v>
      </c>
      <c r="I138" s="197">
        <v>0</v>
      </c>
      <c r="J138" s="197">
        <v>0</v>
      </c>
      <c r="K138" s="197">
        <v>0</v>
      </c>
      <c r="L138" s="197">
        <v>0</v>
      </c>
      <c r="M138" s="197">
        <v>0</v>
      </c>
      <c r="N138" s="197">
        <v>0</v>
      </c>
      <c r="O138" s="197">
        <v>0</v>
      </c>
      <c r="P138" s="197">
        <v>0</v>
      </c>
      <c r="Q138" s="197">
        <v>0</v>
      </c>
      <c r="R138" s="176">
        <f>ROUND(SUM(I138:Q138)-H138,0)</f>
        <v>0</v>
      </c>
      <c r="S138" s="160"/>
      <c r="T138" s="160"/>
    </row>
    <row r="139" spans="1:20" ht="13.5" customHeight="1">
      <c r="A139" s="174">
        <f t="shared" si="15"/>
        <v>139</v>
      </c>
      <c r="F139" s="193"/>
      <c r="G139" s="165"/>
      <c r="H139" s="175">
        <v>0</v>
      </c>
      <c r="I139" s="175">
        <v>0</v>
      </c>
      <c r="J139" s="175">
        <v>0</v>
      </c>
      <c r="K139" s="175">
        <v>0</v>
      </c>
      <c r="L139" s="175">
        <v>0</v>
      </c>
      <c r="M139" s="175">
        <v>0</v>
      </c>
      <c r="N139" s="175">
        <v>0</v>
      </c>
      <c r="O139" s="175">
        <v>0</v>
      </c>
      <c r="P139" s="175">
        <v>0</v>
      </c>
      <c r="Q139" s="175">
        <v>0</v>
      </c>
      <c r="R139" s="176">
        <f>ROUND(SUM(I139:Q139)-H139,0)</f>
        <v>0</v>
      </c>
      <c r="S139" s="160"/>
      <c r="T139" s="160"/>
    </row>
    <row r="140" spans="1:20" ht="13.5" customHeight="1">
      <c r="A140" s="174">
        <f t="shared" si="15"/>
        <v>140</v>
      </c>
      <c r="F140" s="193"/>
      <c r="G140" s="165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76"/>
    </row>
    <row r="141" spans="1:20" ht="13.5" customHeight="1">
      <c r="A141" s="174">
        <f t="shared" si="15"/>
        <v>141</v>
      </c>
      <c r="C141" s="151" t="s">
        <v>264</v>
      </c>
      <c r="F141" s="193"/>
      <c r="G141" s="165"/>
      <c r="H141" s="175">
        <f>H126+H131+H133+H135+H139</f>
        <v>303227595.86437166</v>
      </c>
      <c r="I141" s="175">
        <f t="shared" ref="I141:Q141" si="17">I126+I131+I133+I135+I139</f>
        <v>134571287.30000001</v>
      </c>
      <c r="J141" s="175">
        <f t="shared" si="17"/>
        <v>45261337.330470175</v>
      </c>
      <c r="K141" s="175">
        <f t="shared" si="17"/>
        <v>61297410.543473966</v>
      </c>
      <c r="L141" s="175">
        <f t="shared" si="17"/>
        <v>23069501.570523299</v>
      </c>
      <c r="M141" s="175">
        <f>M126+M131+M133+M135+M139</f>
        <v>25058234.385966681</v>
      </c>
      <c r="N141" s="175">
        <f t="shared" si="17"/>
        <v>12299348</v>
      </c>
      <c r="O141" s="175">
        <f t="shared" si="17"/>
        <v>1670476.7339375024</v>
      </c>
      <c r="P141" s="175">
        <f>P126+P131+P133+P135+P139</f>
        <v>0</v>
      </c>
      <c r="Q141" s="175">
        <f t="shared" si="17"/>
        <v>0</v>
      </c>
      <c r="R141" s="176">
        <f>ROUND(SUM(I141:Q141)-H141,0)</f>
        <v>0</v>
      </c>
      <c r="S141" s="160"/>
      <c r="T141" s="160"/>
    </row>
    <row r="142" spans="1:20" ht="13.5" customHeight="1">
      <c r="A142" s="174">
        <f t="shared" si="15"/>
        <v>142</v>
      </c>
      <c r="F142" s="198"/>
      <c r="G142" s="165"/>
      <c r="H142" s="162"/>
      <c r="I142" s="199"/>
      <c r="J142" s="162"/>
      <c r="K142" s="162"/>
      <c r="L142" s="162"/>
      <c r="M142" s="162"/>
      <c r="N142" s="162"/>
      <c r="O142" s="162"/>
      <c r="P142" s="162"/>
      <c r="Q142" s="162"/>
      <c r="R142" s="176"/>
    </row>
    <row r="143" spans="1:20" ht="13.5" customHeight="1">
      <c r="A143" s="174">
        <f t="shared" si="15"/>
        <v>143</v>
      </c>
      <c r="C143" s="151" t="s">
        <v>265</v>
      </c>
      <c r="D143" s="151" t="s">
        <v>266</v>
      </c>
      <c r="F143" s="195" t="s">
        <v>269</v>
      </c>
      <c r="G143" s="165"/>
      <c r="H143" s="175">
        <v>0</v>
      </c>
      <c r="I143" s="175">
        <v>0</v>
      </c>
      <c r="J143" s="175">
        <v>0</v>
      </c>
      <c r="K143" s="175">
        <v>0</v>
      </c>
      <c r="L143" s="175">
        <v>0</v>
      </c>
      <c r="M143" s="175">
        <v>0</v>
      </c>
      <c r="N143" s="175">
        <v>0</v>
      </c>
      <c r="O143" s="175">
        <v>0</v>
      </c>
      <c r="P143" s="175">
        <v>0</v>
      </c>
      <c r="Q143" s="175">
        <v>0</v>
      </c>
      <c r="R143" s="176">
        <f>ROUND(SUM(I143:Q143)-H143,0)</f>
        <v>0</v>
      </c>
      <c r="S143" s="160"/>
      <c r="T143" s="160"/>
    </row>
    <row r="144" spans="1:20" ht="13.5" customHeight="1">
      <c r="A144" s="174">
        <f t="shared" si="15"/>
        <v>144</v>
      </c>
      <c r="E144" s="151" t="s">
        <v>263</v>
      </c>
      <c r="F144" s="195" t="s">
        <v>269</v>
      </c>
      <c r="G144" s="165"/>
      <c r="H144" s="175">
        <v>0</v>
      </c>
      <c r="I144" s="175">
        <v>0</v>
      </c>
      <c r="J144" s="175">
        <v>0</v>
      </c>
      <c r="K144" s="175">
        <v>0</v>
      </c>
      <c r="L144" s="175">
        <v>0</v>
      </c>
      <c r="M144" s="175">
        <v>0</v>
      </c>
      <c r="N144" s="175">
        <v>0</v>
      </c>
      <c r="O144" s="175">
        <v>0</v>
      </c>
      <c r="P144" s="175">
        <v>0</v>
      </c>
      <c r="Q144" s="175">
        <v>0</v>
      </c>
      <c r="R144" s="176">
        <f>ROUND(SUM(I144:Q144)-H144,0)</f>
        <v>0</v>
      </c>
      <c r="S144" s="160"/>
      <c r="T144" s="160"/>
    </row>
    <row r="145" spans="1:20" ht="13.5" customHeight="1">
      <c r="A145" s="174">
        <f t="shared" si="15"/>
        <v>145</v>
      </c>
      <c r="E145" s="151" t="s">
        <v>267</v>
      </c>
      <c r="F145" s="195" t="s">
        <v>269</v>
      </c>
      <c r="G145" s="165"/>
      <c r="H145" s="197">
        <v>0</v>
      </c>
      <c r="I145" s="197">
        <v>0</v>
      </c>
      <c r="J145" s="197">
        <v>0</v>
      </c>
      <c r="K145" s="197">
        <v>0</v>
      </c>
      <c r="L145" s="197">
        <v>0</v>
      </c>
      <c r="M145" s="197">
        <v>0</v>
      </c>
      <c r="N145" s="197">
        <v>0</v>
      </c>
      <c r="O145" s="197">
        <v>0</v>
      </c>
      <c r="P145" s="197">
        <v>0</v>
      </c>
      <c r="Q145" s="197">
        <v>0</v>
      </c>
      <c r="R145" s="176">
        <f>ROUND(SUM(I145:Q145)-H145,0)</f>
        <v>0</v>
      </c>
      <c r="S145" s="160"/>
      <c r="T145" s="160"/>
    </row>
    <row r="146" spans="1:20" ht="13.5" customHeight="1">
      <c r="A146" s="174">
        <f t="shared" si="15"/>
        <v>146</v>
      </c>
      <c r="F146" s="193"/>
      <c r="G146" s="165"/>
      <c r="H146" s="175">
        <v>0</v>
      </c>
      <c r="I146" s="175">
        <v>0</v>
      </c>
      <c r="J146" s="175">
        <v>0</v>
      </c>
      <c r="K146" s="175">
        <v>0</v>
      </c>
      <c r="L146" s="175">
        <v>0</v>
      </c>
      <c r="M146" s="175">
        <v>0</v>
      </c>
      <c r="N146" s="175">
        <v>0</v>
      </c>
      <c r="O146" s="175">
        <v>0</v>
      </c>
      <c r="P146" s="175">
        <v>0</v>
      </c>
      <c r="Q146" s="175">
        <v>0</v>
      </c>
      <c r="R146" s="176">
        <f>ROUND(SUM(I146:Q146)-H146,0)</f>
        <v>0</v>
      </c>
      <c r="S146" s="160"/>
      <c r="T146" s="160"/>
    </row>
    <row r="147" spans="1:20" ht="13.5" customHeight="1">
      <c r="A147" s="174">
        <f t="shared" si="15"/>
        <v>147</v>
      </c>
      <c r="F147" s="193"/>
      <c r="G147" s="165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76"/>
    </row>
    <row r="148" spans="1:20" ht="13.5" customHeight="1">
      <c r="A148" s="174">
        <f t="shared" si="15"/>
        <v>148</v>
      </c>
      <c r="C148" s="151" t="s">
        <v>268</v>
      </c>
      <c r="D148" s="151" t="s">
        <v>266</v>
      </c>
      <c r="F148" s="193" t="s">
        <v>269</v>
      </c>
      <c r="G148" s="165"/>
      <c r="H148" s="175">
        <v>0</v>
      </c>
      <c r="I148" s="175">
        <v>0</v>
      </c>
      <c r="J148" s="175">
        <v>0</v>
      </c>
      <c r="K148" s="175">
        <v>0</v>
      </c>
      <c r="L148" s="175">
        <v>0</v>
      </c>
      <c r="M148" s="175">
        <v>0</v>
      </c>
      <c r="N148" s="175">
        <v>0</v>
      </c>
      <c r="O148" s="175">
        <v>0</v>
      </c>
      <c r="P148" s="175">
        <v>0</v>
      </c>
      <c r="Q148" s="175">
        <v>0</v>
      </c>
      <c r="R148" s="176">
        <f>ROUND(SUM(I148:Q148)-H148,0)</f>
        <v>0</v>
      </c>
      <c r="S148" s="160"/>
      <c r="T148" s="160"/>
    </row>
    <row r="149" spans="1:20" ht="13.5" customHeight="1">
      <c r="A149" s="174">
        <f t="shared" si="15"/>
        <v>149</v>
      </c>
      <c r="E149" s="151" t="s">
        <v>263</v>
      </c>
      <c r="F149" s="193" t="s">
        <v>269</v>
      </c>
      <c r="G149" s="165"/>
      <c r="H149" s="175">
        <v>15050051.989907516</v>
      </c>
      <c r="I149" s="175">
        <v>6385361.1400919333</v>
      </c>
      <c r="J149" s="175">
        <v>2031017.1380629933</v>
      </c>
      <c r="K149" s="175">
        <v>3217971.313596962</v>
      </c>
      <c r="L149" s="175">
        <v>1271617.1684211877</v>
      </c>
      <c r="M149" s="175">
        <v>1572196.3281861229</v>
      </c>
      <c r="N149" s="175">
        <v>535783.13220217661</v>
      </c>
      <c r="O149" s="175">
        <v>36105.769346140172</v>
      </c>
      <c r="P149" s="175">
        <v>0</v>
      </c>
      <c r="Q149" s="175">
        <v>0</v>
      </c>
      <c r="R149" s="176">
        <f>ROUND(SUM(I149:Q149)-H149,0)</f>
        <v>0</v>
      </c>
      <c r="S149" s="160"/>
      <c r="T149" s="160"/>
    </row>
    <row r="150" spans="1:20" ht="13.5" customHeight="1">
      <c r="A150" s="174">
        <f t="shared" si="15"/>
        <v>150</v>
      </c>
      <c r="E150" s="151" t="s">
        <v>267</v>
      </c>
      <c r="F150" s="193" t="s">
        <v>269</v>
      </c>
      <c r="G150" s="165"/>
      <c r="H150" s="197">
        <v>960859.63408729981</v>
      </c>
      <c r="I150" s="197">
        <v>407668.74245340738</v>
      </c>
      <c r="J150" s="197">
        <v>129668.81346409454</v>
      </c>
      <c r="K150" s="197">
        <v>205449.04037273064</v>
      </c>
      <c r="L150" s="197">
        <v>81185.474174286821</v>
      </c>
      <c r="M150" s="197">
        <v>100375.73223184577</v>
      </c>
      <c r="N150" s="197">
        <v>34206.684781099844</v>
      </c>
      <c r="O150" s="197">
        <v>2305.1466098347933</v>
      </c>
      <c r="P150" s="197">
        <v>0</v>
      </c>
      <c r="Q150" s="197">
        <v>0</v>
      </c>
      <c r="R150" s="176">
        <f>ROUND(SUM(I150:Q150)-H150,0)</f>
        <v>0</v>
      </c>
      <c r="S150" s="160"/>
      <c r="T150" s="160"/>
    </row>
    <row r="151" spans="1:20" ht="13.5" customHeight="1">
      <c r="A151" s="174">
        <f t="shared" si="15"/>
        <v>151</v>
      </c>
      <c r="F151" s="193"/>
      <c r="G151" s="165"/>
      <c r="H151" s="175">
        <v>16010911.623994816</v>
      </c>
      <c r="I151" s="175">
        <v>6793029.8825453408</v>
      </c>
      <c r="J151" s="175">
        <v>2160685.9515270879</v>
      </c>
      <c r="K151" s="175">
        <v>3423420.3539696927</v>
      </c>
      <c r="L151" s="175">
        <v>1352802.6425954746</v>
      </c>
      <c r="M151" s="175">
        <v>1672572.0604179688</v>
      </c>
      <c r="N151" s="175">
        <v>569989.81698327651</v>
      </c>
      <c r="O151" s="175">
        <v>38410.915955974968</v>
      </c>
      <c r="P151" s="175">
        <v>0</v>
      </c>
      <c r="Q151" s="175">
        <v>0</v>
      </c>
      <c r="R151" s="176">
        <f>ROUND(SUM(I151:Q151)-H151,0)</f>
        <v>0</v>
      </c>
      <c r="S151" s="160"/>
      <c r="T151" s="160"/>
    </row>
    <row r="152" spans="1:20" ht="13.5" customHeight="1">
      <c r="A152" s="174">
        <f t="shared" si="15"/>
        <v>152</v>
      </c>
      <c r="F152" s="193"/>
      <c r="G152" s="165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76"/>
    </row>
    <row r="153" spans="1:20" ht="13.5" customHeight="1">
      <c r="A153" s="174">
        <f t="shared" si="15"/>
        <v>153</v>
      </c>
      <c r="C153" s="151" t="s">
        <v>270</v>
      </c>
      <c r="D153" s="151" t="s">
        <v>271</v>
      </c>
      <c r="F153" s="195" t="s">
        <v>269</v>
      </c>
      <c r="G153" s="165"/>
      <c r="H153" s="175">
        <v>0</v>
      </c>
      <c r="I153" s="175">
        <v>0</v>
      </c>
      <c r="J153" s="175">
        <v>0</v>
      </c>
      <c r="K153" s="175">
        <v>0</v>
      </c>
      <c r="L153" s="175">
        <v>0</v>
      </c>
      <c r="M153" s="175">
        <v>0</v>
      </c>
      <c r="N153" s="175">
        <v>0</v>
      </c>
      <c r="O153" s="175">
        <v>0</v>
      </c>
      <c r="P153" s="175">
        <v>0</v>
      </c>
      <c r="Q153" s="175">
        <v>0</v>
      </c>
      <c r="R153" s="176">
        <f>ROUND(SUM(I153:Q153)-H153,0)</f>
        <v>0</v>
      </c>
      <c r="S153" s="160"/>
      <c r="T153" s="160"/>
    </row>
    <row r="154" spans="1:20" ht="13.5" customHeight="1">
      <c r="A154" s="174">
        <f t="shared" si="15"/>
        <v>154</v>
      </c>
      <c r="F154" s="195"/>
      <c r="G154" s="165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76"/>
    </row>
    <row r="155" spans="1:20" ht="13.5" customHeight="1">
      <c r="A155" s="174">
        <f t="shared" si="15"/>
        <v>155</v>
      </c>
      <c r="C155" s="151" t="s">
        <v>272</v>
      </c>
      <c r="F155" s="193" t="s">
        <v>1113</v>
      </c>
      <c r="G155" s="165"/>
      <c r="H155" s="175">
        <v>290560.51169386157</v>
      </c>
      <c r="I155" s="175">
        <v>132916.61532393098</v>
      </c>
      <c r="J155" s="175">
        <v>39657.819724618079</v>
      </c>
      <c r="K155" s="175">
        <v>57623.746233271188</v>
      </c>
      <c r="L155" s="175">
        <v>22503.965394519008</v>
      </c>
      <c r="M155" s="175">
        <v>25764.956065384726</v>
      </c>
      <c r="N155" s="175">
        <v>10771.261355715333</v>
      </c>
      <c r="O155" s="175">
        <v>1322.1475964221643</v>
      </c>
      <c r="P155" s="175">
        <v>0</v>
      </c>
      <c r="Q155" s="175">
        <v>0</v>
      </c>
      <c r="R155" s="176">
        <f>ROUND(SUM(I155:Q155)-H155,0)</f>
        <v>0</v>
      </c>
      <c r="T155" s="160"/>
    </row>
    <row r="156" spans="1:20" ht="13.5" customHeight="1">
      <c r="A156" s="174">
        <f t="shared" si="15"/>
        <v>156</v>
      </c>
      <c r="F156" s="193"/>
      <c r="G156" s="165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76"/>
    </row>
    <row r="157" spans="1:20" ht="13.5" customHeight="1">
      <c r="A157" s="174">
        <f t="shared" si="15"/>
        <v>157</v>
      </c>
      <c r="C157" s="151" t="s">
        <v>273</v>
      </c>
      <c r="F157" s="193" t="s">
        <v>25</v>
      </c>
      <c r="G157" s="200"/>
      <c r="H157" s="175">
        <v>545051.91999999993</v>
      </c>
      <c r="I157" s="175">
        <v>358</v>
      </c>
      <c r="J157" s="175">
        <v>146937</v>
      </c>
      <c r="K157" s="175">
        <v>179091</v>
      </c>
      <c r="L157" s="175">
        <v>30700</v>
      </c>
      <c r="M157" s="175">
        <v>0</v>
      </c>
      <c r="N157" s="175">
        <v>186753.91999999998</v>
      </c>
      <c r="O157" s="175">
        <v>1212</v>
      </c>
      <c r="P157" s="175">
        <v>0</v>
      </c>
      <c r="Q157" s="175">
        <v>0</v>
      </c>
      <c r="R157" s="176">
        <f>ROUND(SUM(I157:Q157)-H157,0)</f>
        <v>0</v>
      </c>
    </row>
    <row r="158" spans="1:20" ht="13.5" customHeight="1">
      <c r="A158" s="174">
        <f t="shared" si="15"/>
        <v>158</v>
      </c>
      <c r="F158" s="193"/>
      <c r="G158" s="165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76"/>
    </row>
    <row r="159" spans="1:20" ht="13.5" customHeight="1">
      <c r="A159" s="174">
        <f t="shared" si="15"/>
        <v>159</v>
      </c>
      <c r="C159" s="151" t="s">
        <v>274</v>
      </c>
      <c r="F159" s="193"/>
      <c r="G159" s="165"/>
      <c r="H159" s="175">
        <f>H141+H151+H153+H155+H157</f>
        <v>320074119.92006034</v>
      </c>
      <c r="I159" s="175">
        <f t="shared" ref="I159:O159" si="18">I141+I151+I153+I155+I157</f>
        <v>141497591.79786929</v>
      </c>
      <c r="J159" s="175">
        <f t="shared" si="18"/>
        <v>47608618.101721883</v>
      </c>
      <c r="K159" s="175">
        <f t="shared" si="18"/>
        <v>64957545.643676929</v>
      </c>
      <c r="L159" s="175">
        <f t="shared" si="18"/>
        <v>24475508.178513292</v>
      </c>
      <c r="M159" s="175">
        <f t="shared" si="18"/>
        <v>26756571.402450036</v>
      </c>
      <c r="N159" s="175">
        <f t="shared" si="18"/>
        <v>13066862.998338992</v>
      </c>
      <c r="O159" s="175">
        <f t="shared" si="18"/>
        <v>1711421.7974898994</v>
      </c>
      <c r="P159" s="175">
        <f t="shared" ref="P159:Q159" si="19">P141+P146+P153+P155+P157</f>
        <v>0</v>
      </c>
      <c r="Q159" s="175">
        <f t="shared" si="19"/>
        <v>0</v>
      </c>
      <c r="R159" s="176">
        <f>ROUND(SUM(I159:Q159)-H159,0)</f>
        <v>0</v>
      </c>
      <c r="T159" s="160"/>
    </row>
    <row r="160" spans="1:20" ht="13.5" customHeight="1">
      <c r="A160" s="174">
        <f t="shared" si="15"/>
        <v>160</v>
      </c>
      <c r="F160" s="198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76"/>
    </row>
    <row r="161" spans="1:20" ht="13.5" customHeight="1">
      <c r="A161" s="174">
        <f t="shared" si="15"/>
        <v>161</v>
      </c>
      <c r="C161" s="151" t="s">
        <v>275</v>
      </c>
      <c r="F161" s="193"/>
      <c r="G161" s="165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76"/>
    </row>
    <row r="162" spans="1:20" ht="13.5" customHeight="1">
      <c r="A162" s="174">
        <f t="shared" si="15"/>
        <v>162</v>
      </c>
      <c r="C162" s="151" t="s">
        <v>276</v>
      </c>
      <c r="D162" s="151" t="s">
        <v>277</v>
      </c>
      <c r="F162" s="193" t="s">
        <v>25</v>
      </c>
      <c r="G162" s="165"/>
      <c r="H162" s="175">
        <v>678122.06</v>
      </c>
      <c r="I162" s="175">
        <v>519821.37923925405</v>
      </c>
      <c r="J162" s="175">
        <v>51714.786186675177</v>
      </c>
      <c r="K162" s="175">
        <v>64407.624889988481</v>
      </c>
      <c r="L162" s="175">
        <v>16201.340140890432</v>
      </c>
      <c r="M162" s="175">
        <v>10294.166947698966</v>
      </c>
      <c r="N162" s="175">
        <v>5052.6920496343273</v>
      </c>
      <c r="O162" s="175">
        <v>10630.070545858562</v>
      </c>
      <c r="P162" s="175">
        <v>0</v>
      </c>
      <c r="Q162" s="175">
        <v>0</v>
      </c>
      <c r="R162" s="176">
        <f>ROUND(SUM(I162:Q162)-H162,0)</f>
        <v>0</v>
      </c>
      <c r="S162" s="160"/>
      <c r="T162" s="160"/>
    </row>
    <row r="163" spans="1:20" ht="13.5" customHeight="1">
      <c r="A163" s="174">
        <f t="shared" si="15"/>
        <v>163</v>
      </c>
      <c r="E163" s="151" t="s">
        <v>278</v>
      </c>
      <c r="F163" s="193" t="s">
        <v>279</v>
      </c>
      <c r="G163" s="165"/>
      <c r="H163" s="175">
        <v>0</v>
      </c>
      <c r="I163" s="175">
        <v>0</v>
      </c>
      <c r="J163" s="175">
        <v>0</v>
      </c>
      <c r="K163" s="175">
        <v>0</v>
      </c>
      <c r="L163" s="175">
        <v>0</v>
      </c>
      <c r="M163" s="175">
        <v>0</v>
      </c>
      <c r="N163" s="175">
        <v>0</v>
      </c>
      <c r="O163" s="175">
        <v>0</v>
      </c>
      <c r="P163" s="175">
        <v>0</v>
      </c>
      <c r="Q163" s="175">
        <v>0</v>
      </c>
      <c r="R163" s="176">
        <f>ROUND(SUM(I163:Q163)-H163,0)</f>
        <v>0</v>
      </c>
      <c r="S163" s="160"/>
      <c r="T163" s="160"/>
    </row>
    <row r="164" spans="1:20" ht="13.5" customHeight="1">
      <c r="A164" s="174">
        <f t="shared" si="15"/>
        <v>164</v>
      </c>
      <c r="F164" s="193"/>
      <c r="G164" s="165"/>
      <c r="H164" s="175">
        <v>678122.06</v>
      </c>
      <c r="I164" s="175">
        <v>519821.37923925405</v>
      </c>
      <c r="J164" s="175">
        <v>51714.786186675177</v>
      </c>
      <c r="K164" s="175">
        <v>64407.624889988481</v>
      </c>
      <c r="L164" s="175">
        <v>16201.340140890432</v>
      </c>
      <c r="M164" s="175">
        <v>10294.166947698966</v>
      </c>
      <c r="N164" s="175">
        <v>5052.6920496343273</v>
      </c>
      <c r="O164" s="175">
        <v>10630.070545858562</v>
      </c>
      <c r="P164" s="175">
        <v>0</v>
      </c>
      <c r="Q164" s="175">
        <v>0</v>
      </c>
      <c r="R164" s="176">
        <f>ROUND(SUM(I164:Q164)-H164,0)</f>
        <v>0</v>
      </c>
      <c r="S164" s="160"/>
      <c r="T164" s="160"/>
    </row>
    <row r="165" spans="1:20" ht="13.5" customHeight="1">
      <c r="A165" s="174">
        <f t="shared" si="15"/>
        <v>165</v>
      </c>
      <c r="F165" s="193"/>
      <c r="G165" s="165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76"/>
    </row>
    <row r="166" spans="1:20" ht="13.5" customHeight="1">
      <c r="A166" s="174">
        <f t="shared" si="15"/>
        <v>166</v>
      </c>
      <c r="C166" s="151" t="s">
        <v>280</v>
      </c>
      <c r="D166" s="151" t="s">
        <v>281</v>
      </c>
      <c r="F166" s="193" t="s">
        <v>25</v>
      </c>
      <c r="G166" s="165"/>
      <c r="H166" s="175">
        <v>162036.34</v>
      </c>
      <c r="I166" s="175">
        <v>119369.12028203883</v>
      </c>
      <c r="J166" s="175">
        <v>22681.179833094691</v>
      </c>
      <c r="K166" s="175">
        <v>7909.7856831597737</v>
      </c>
      <c r="L166" s="175">
        <v>2110.2592502152861</v>
      </c>
      <c r="M166" s="175">
        <v>0.88406038023387246</v>
      </c>
      <c r="N166" s="175">
        <v>7153.6924414558744</v>
      </c>
      <c r="O166" s="175">
        <v>2811.4184496553303</v>
      </c>
      <c r="P166" s="175">
        <v>0</v>
      </c>
      <c r="Q166" s="175">
        <v>0</v>
      </c>
      <c r="R166" s="176">
        <f>ROUND(SUM(I166:Q166)-H166,0)</f>
        <v>0</v>
      </c>
      <c r="S166" s="160"/>
      <c r="T166" s="160"/>
    </row>
    <row r="167" spans="1:20" ht="13.5" customHeight="1">
      <c r="A167" s="174">
        <f t="shared" si="15"/>
        <v>167</v>
      </c>
      <c r="E167" s="151" t="s">
        <v>263</v>
      </c>
      <c r="F167" s="195" t="s">
        <v>269</v>
      </c>
      <c r="G167" s="165"/>
      <c r="H167" s="175">
        <v>0</v>
      </c>
      <c r="I167" s="175">
        <v>0</v>
      </c>
      <c r="J167" s="175">
        <v>0</v>
      </c>
      <c r="K167" s="175">
        <v>0</v>
      </c>
      <c r="L167" s="175">
        <v>0</v>
      </c>
      <c r="M167" s="175">
        <v>0</v>
      </c>
      <c r="N167" s="175">
        <v>0</v>
      </c>
      <c r="O167" s="175">
        <v>0</v>
      </c>
      <c r="P167" s="175">
        <v>0</v>
      </c>
      <c r="Q167" s="175">
        <v>0</v>
      </c>
      <c r="R167" s="176">
        <f>ROUND(SUM(I167:Q167)-H167,0)</f>
        <v>0</v>
      </c>
      <c r="S167" s="160"/>
      <c r="T167" s="160"/>
    </row>
    <row r="168" spans="1:20" ht="13.5" customHeight="1">
      <c r="A168" s="174">
        <f t="shared" si="15"/>
        <v>168</v>
      </c>
      <c r="E168" s="151" t="s">
        <v>282</v>
      </c>
      <c r="F168" s="193" t="s">
        <v>279</v>
      </c>
      <c r="G168" s="165"/>
      <c r="H168" s="201">
        <v>282.88029474284355</v>
      </c>
      <c r="I168" s="201">
        <v>222.87441479644275</v>
      </c>
      <c r="J168" s="201">
        <v>39.846722974027209</v>
      </c>
      <c r="K168" s="201">
        <v>2.2320022403687614</v>
      </c>
      <c r="L168" s="201">
        <v>0.12375255579732139</v>
      </c>
      <c r="M168" s="201">
        <v>2.1369211222142422E-3</v>
      </c>
      <c r="N168" s="201">
        <v>11.240205102846913</v>
      </c>
      <c r="O168" s="201">
        <v>6.5610601522384631</v>
      </c>
      <c r="P168" s="201">
        <v>0</v>
      </c>
      <c r="Q168" s="201">
        <v>0</v>
      </c>
      <c r="R168" s="176">
        <f>ROUND(SUM(I168:Q168)-H168,0)</f>
        <v>0</v>
      </c>
      <c r="S168" s="160"/>
      <c r="T168" s="160"/>
    </row>
    <row r="169" spans="1:20" ht="13.5" customHeight="1">
      <c r="A169" s="174">
        <f t="shared" si="15"/>
        <v>169</v>
      </c>
      <c r="F169" s="193"/>
      <c r="G169" s="165"/>
      <c r="H169" s="202">
        <v>162319.22029474284</v>
      </c>
      <c r="I169" s="202">
        <v>119591.99469683527</v>
      </c>
      <c r="J169" s="202">
        <v>22721.026556068718</v>
      </c>
      <c r="K169" s="202">
        <v>7912.017685400142</v>
      </c>
      <c r="L169" s="202">
        <v>2110.3830027710833</v>
      </c>
      <c r="M169" s="202">
        <v>0.88619730135608665</v>
      </c>
      <c r="N169" s="202">
        <v>7164.9326465587219</v>
      </c>
      <c r="O169" s="202">
        <v>2817.9795098075688</v>
      </c>
      <c r="P169" s="175">
        <v>0</v>
      </c>
      <c r="Q169" s="175">
        <v>0</v>
      </c>
      <c r="R169" s="176">
        <f>ROUND(SUM(I169:Q169)-H169,0)</f>
        <v>0</v>
      </c>
      <c r="S169" s="160"/>
      <c r="T169" s="160"/>
    </row>
    <row r="170" spans="1:20" ht="13.5" customHeight="1">
      <c r="A170" s="174">
        <f t="shared" si="15"/>
        <v>170</v>
      </c>
      <c r="F170" s="193"/>
      <c r="G170" s="165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76"/>
    </row>
    <row r="171" spans="1:20" ht="13.5" customHeight="1">
      <c r="A171" s="174">
        <f t="shared" si="15"/>
        <v>171</v>
      </c>
      <c r="C171" s="151" t="s">
        <v>283</v>
      </c>
      <c r="D171" s="151" t="s">
        <v>284</v>
      </c>
      <c r="F171" s="195" t="s">
        <v>269</v>
      </c>
      <c r="G171" s="165"/>
      <c r="H171" s="175">
        <v>1193.8950647294114</v>
      </c>
      <c r="I171" s="175">
        <v>506.53985493093126</v>
      </c>
      <c r="J171" s="175">
        <v>161.11714026903917</v>
      </c>
      <c r="K171" s="175">
        <v>255.27619919988348</v>
      </c>
      <c r="L171" s="175">
        <v>100.87523037271407</v>
      </c>
      <c r="M171" s="175">
        <v>124.71966464074977</v>
      </c>
      <c r="N171" s="175">
        <v>42.502765952596235</v>
      </c>
      <c r="O171" s="175">
        <v>2.8642093634973622</v>
      </c>
      <c r="P171" s="175">
        <v>0</v>
      </c>
      <c r="Q171" s="175">
        <v>0</v>
      </c>
      <c r="R171" s="176">
        <f>ROUND(SUM(I171:Q171)-H171,0)</f>
        <v>0</v>
      </c>
      <c r="S171" s="160"/>
      <c r="T171" s="160"/>
    </row>
    <row r="172" spans="1:20" ht="13.5" customHeight="1">
      <c r="A172" s="174">
        <f t="shared" si="15"/>
        <v>172</v>
      </c>
      <c r="F172" s="193"/>
      <c r="G172" s="165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76"/>
    </row>
    <row r="173" spans="1:20" ht="13.5" customHeight="1">
      <c r="A173" s="174">
        <f t="shared" si="15"/>
        <v>173</v>
      </c>
      <c r="C173" s="151" t="s">
        <v>285</v>
      </c>
      <c r="D173" s="151" t="s">
        <v>286</v>
      </c>
      <c r="F173" s="193" t="s">
        <v>25</v>
      </c>
      <c r="G173" s="165"/>
      <c r="H173" s="175">
        <v>1090881.68</v>
      </c>
      <c r="I173" s="175">
        <v>514915.82676780707</v>
      </c>
      <c r="J173" s="175">
        <v>140756.31711288399</v>
      </c>
      <c r="K173" s="175">
        <v>206452.27698855338</v>
      </c>
      <c r="L173" s="175">
        <v>78951.94315350971</v>
      </c>
      <c r="M173" s="175">
        <v>73844.454691424136</v>
      </c>
      <c r="N173" s="175">
        <v>72052.137187026543</v>
      </c>
      <c r="O173" s="175">
        <v>3908.7240987951254</v>
      </c>
      <c r="P173" s="175">
        <v>0</v>
      </c>
      <c r="Q173" s="175">
        <v>0</v>
      </c>
      <c r="R173" s="176">
        <f>ROUND(SUM(I173:Q173)-H173,0)</f>
        <v>0</v>
      </c>
      <c r="S173" s="160"/>
      <c r="T173" s="160"/>
    </row>
    <row r="174" spans="1:20" ht="13.5" customHeight="1">
      <c r="A174" s="174">
        <f t="shared" si="15"/>
        <v>174</v>
      </c>
      <c r="E174" s="151" t="s">
        <v>263</v>
      </c>
      <c r="F174" s="195" t="s">
        <v>269</v>
      </c>
      <c r="G174" s="165"/>
      <c r="H174" s="175">
        <v>248032.61219001404</v>
      </c>
      <c r="I174" s="175">
        <v>105234.04200966755</v>
      </c>
      <c r="J174" s="175">
        <v>33472.209032518185</v>
      </c>
      <c r="K174" s="175">
        <v>53033.825491050018</v>
      </c>
      <c r="L174" s="175">
        <v>20956.906208741566</v>
      </c>
      <c r="M174" s="175">
        <v>25910.605652196755</v>
      </c>
      <c r="N174" s="175">
        <v>8829.9821114618044</v>
      </c>
      <c r="O174" s="175">
        <v>595.04168437814906</v>
      </c>
      <c r="P174" s="175">
        <v>0</v>
      </c>
      <c r="Q174" s="175">
        <v>0</v>
      </c>
      <c r="R174" s="176">
        <f>ROUND(SUM(I174:Q174)-H174,0)</f>
        <v>0</v>
      </c>
      <c r="S174" s="160"/>
      <c r="T174" s="160"/>
    </row>
    <row r="175" spans="1:20" ht="13.5" customHeight="1">
      <c r="A175" s="174">
        <f t="shared" si="15"/>
        <v>175</v>
      </c>
      <c r="E175" s="151" t="s">
        <v>282</v>
      </c>
      <c r="F175" s="193" t="s">
        <v>279</v>
      </c>
      <c r="G175" s="165"/>
      <c r="H175" s="197">
        <v>248334.89694383487</v>
      </c>
      <c r="I175" s="197">
        <v>195656.94697895643</v>
      </c>
      <c r="J175" s="197">
        <v>34980.633247360267</v>
      </c>
      <c r="K175" s="197">
        <v>1959.4296833021358</v>
      </c>
      <c r="L175" s="197">
        <v>108.63986909516416</v>
      </c>
      <c r="M175" s="197">
        <v>1.8759598901881549</v>
      </c>
      <c r="N175" s="197">
        <v>9867.5490223896941</v>
      </c>
      <c r="O175" s="197">
        <v>5759.8221828410324</v>
      </c>
      <c r="P175" s="175">
        <v>0</v>
      </c>
      <c r="Q175" s="175">
        <v>0</v>
      </c>
      <c r="R175" s="176">
        <f>ROUND(SUM(I175:Q175)-H175,0)</f>
        <v>0</v>
      </c>
      <c r="S175" s="160"/>
      <c r="T175" s="160"/>
    </row>
    <row r="176" spans="1:20" ht="13.5" customHeight="1">
      <c r="A176" s="174">
        <f t="shared" si="15"/>
        <v>176</v>
      </c>
      <c r="F176" s="193"/>
      <c r="G176" s="165"/>
      <c r="H176" s="175">
        <v>1587249.1891338488</v>
      </c>
      <c r="I176" s="175">
        <v>815806.81575643097</v>
      </c>
      <c r="J176" s="175">
        <v>209209.15939276243</v>
      </c>
      <c r="K176" s="175">
        <v>261445.53216290553</v>
      </c>
      <c r="L176" s="175">
        <v>100017.48923134645</v>
      </c>
      <c r="M176" s="175">
        <v>99756.936303511073</v>
      </c>
      <c r="N176" s="175">
        <v>90749.668320878045</v>
      </c>
      <c r="O176" s="175">
        <v>10263.587966014305</v>
      </c>
      <c r="P176" s="175">
        <v>0</v>
      </c>
      <c r="Q176" s="175">
        <v>0</v>
      </c>
      <c r="R176" s="176">
        <f>ROUND(SUM(I176:Q176)-H176,0)</f>
        <v>0</v>
      </c>
      <c r="S176" s="160"/>
      <c r="T176" s="160"/>
    </row>
    <row r="177" spans="1:20" ht="13.5" customHeight="1">
      <c r="A177" s="174">
        <f t="shared" si="15"/>
        <v>177</v>
      </c>
      <c r="F177" s="193"/>
      <c r="G177" s="165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76"/>
    </row>
    <row r="178" spans="1:20" ht="13.5" customHeight="1">
      <c r="A178" s="174">
        <f t="shared" si="15"/>
        <v>178</v>
      </c>
      <c r="C178" s="151" t="s">
        <v>287</v>
      </c>
      <c r="D178" s="151" t="s">
        <v>288</v>
      </c>
      <c r="F178" s="193" t="s">
        <v>25</v>
      </c>
      <c r="G178" s="165"/>
      <c r="H178" s="175">
        <v>-3052188</v>
      </c>
      <c r="I178" s="175">
        <v>-1294967.1310454179</v>
      </c>
      <c r="J178" s="175">
        <v>-411895.33037807833</v>
      </c>
      <c r="K178" s="175">
        <v>-652612.59125824727</v>
      </c>
      <c r="L178" s="175">
        <v>-257887.12654626372</v>
      </c>
      <c r="M178" s="175">
        <v>-318845.32822555612</v>
      </c>
      <c r="N178" s="175">
        <v>-108658.15266329497</v>
      </c>
      <c r="O178" s="175">
        <v>-7322.3398831417644</v>
      </c>
      <c r="P178" s="175">
        <v>0</v>
      </c>
      <c r="Q178" s="175">
        <v>0</v>
      </c>
      <c r="R178" s="176">
        <f>ROUND(SUM(I178:Q178)-H178,0)</f>
        <v>0</v>
      </c>
      <c r="S178" s="160"/>
      <c r="T178" s="160"/>
    </row>
    <row r="179" spans="1:20" ht="13.5" customHeight="1">
      <c r="A179" s="174">
        <f t="shared" si="15"/>
        <v>179</v>
      </c>
      <c r="E179" s="151" t="s">
        <v>263</v>
      </c>
      <c r="F179" s="195" t="s">
        <v>269</v>
      </c>
      <c r="G179" s="165"/>
      <c r="H179" s="175">
        <v>6938685.2120728474</v>
      </c>
      <c r="I179" s="175">
        <v>2943910.821451772</v>
      </c>
      <c r="J179" s="175">
        <v>936381.38863537624</v>
      </c>
      <c r="K179" s="175">
        <v>1483615.4706643696</v>
      </c>
      <c r="L179" s="175">
        <v>586267.16026356141</v>
      </c>
      <c r="M179" s="175">
        <v>724846.36067541689</v>
      </c>
      <c r="N179" s="175">
        <v>247017.78430947196</v>
      </c>
      <c r="O179" s="175">
        <v>16646.22607287853</v>
      </c>
      <c r="P179" s="175">
        <v>0</v>
      </c>
      <c r="Q179" s="175">
        <v>0</v>
      </c>
      <c r="R179" s="176">
        <f>ROUND(SUM(I179:Q179)-H179,0)</f>
        <v>0</v>
      </c>
      <c r="S179" s="160"/>
      <c r="T179" s="160"/>
    </row>
    <row r="180" spans="1:20" ht="13.5" customHeight="1">
      <c r="A180" s="174">
        <f t="shared" si="15"/>
        <v>180</v>
      </c>
      <c r="E180" s="151" t="s">
        <v>267</v>
      </c>
      <c r="F180" s="195" t="s">
        <v>269</v>
      </c>
      <c r="G180" s="165"/>
      <c r="H180" s="175">
        <v>566679.43535846728</v>
      </c>
      <c r="I180" s="175">
        <v>240427.92994028929</v>
      </c>
      <c r="J180" s="175">
        <v>76473.865058587064</v>
      </c>
      <c r="K180" s="175">
        <v>121166.23704766866</v>
      </c>
      <c r="L180" s="175">
        <v>47880.18669146669</v>
      </c>
      <c r="M180" s="175">
        <v>59197.890354572955</v>
      </c>
      <c r="N180" s="175">
        <v>20173.836145850168</v>
      </c>
      <c r="O180" s="175">
        <v>1359.4901200324359</v>
      </c>
      <c r="P180" s="175">
        <v>0</v>
      </c>
      <c r="Q180" s="175">
        <v>0</v>
      </c>
      <c r="R180" s="176">
        <f>ROUND(SUM(I180:Q180)-H180,0)</f>
        <v>0</v>
      </c>
      <c r="S180" s="160"/>
      <c r="T180" s="160"/>
    </row>
    <row r="181" spans="1:20" ht="13.5" customHeight="1">
      <c r="A181" s="174">
        <f t="shared" si="15"/>
        <v>181</v>
      </c>
      <c r="E181" s="151" t="s">
        <v>282</v>
      </c>
      <c r="F181" s="193" t="s">
        <v>279</v>
      </c>
      <c r="G181" s="165"/>
      <c r="H181" s="197">
        <v>-1820.4367891981283</v>
      </c>
      <c r="I181" s="197">
        <v>-1434.2772954025718</v>
      </c>
      <c r="J181" s="197">
        <v>-256.42804316521057</v>
      </c>
      <c r="K181" s="197">
        <v>-14.363739954505013</v>
      </c>
      <c r="L181" s="197">
        <v>-0.79639235930355401</v>
      </c>
      <c r="M181" s="197">
        <v>-1.3751858644059086E-2</v>
      </c>
      <c r="N181" s="197">
        <v>-72.334776467750785</v>
      </c>
      <c r="O181" s="197">
        <v>-42.222789990142751</v>
      </c>
      <c r="P181" s="197">
        <v>0</v>
      </c>
      <c r="Q181" s="197">
        <v>0</v>
      </c>
      <c r="R181" s="176">
        <f>ROUND(SUM(I181:Q181)-H181,0)</f>
        <v>0</v>
      </c>
      <c r="S181" s="160"/>
      <c r="T181" s="160"/>
    </row>
    <row r="182" spans="1:20" ht="13.5" customHeight="1">
      <c r="A182" s="174">
        <f t="shared" si="15"/>
        <v>182</v>
      </c>
      <c r="F182" s="193"/>
      <c r="G182" s="165"/>
      <c r="H182" s="203">
        <v>4451356.2106421161</v>
      </c>
      <c r="I182" s="203">
        <v>1887937.3430512405</v>
      </c>
      <c r="J182" s="203">
        <v>600703.49527271977</v>
      </c>
      <c r="K182" s="203">
        <v>952154.75271383661</v>
      </c>
      <c r="L182" s="203">
        <v>376259.42401640507</v>
      </c>
      <c r="M182" s="203">
        <v>465198.90905257512</v>
      </c>
      <c r="N182" s="203">
        <v>158461.13301555938</v>
      </c>
      <c r="O182" s="203">
        <v>10641.153519779058</v>
      </c>
      <c r="P182" s="203">
        <v>0</v>
      </c>
      <c r="Q182" s="203">
        <v>0</v>
      </c>
      <c r="R182" s="176">
        <f>ROUND(SUM(I182:Q182)-H182,0)</f>
        <v>0</v>
      </c>
      <c r="S182" s="160"/>
      <c r="T182" s="160"/>
    </row>
    <row r="183" spans="1:20" ht="13.5" customHeight="1">
      <c r="A183" s="174">
        <f t="shared" si="15"/>
        <v>183</v>
      </c>
      <c r="F183" s="193"/>
      <c r="G183" s="165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76"/>
    </row>
    <row r="184" spans="1:20" ht="13.5" customHeight="1">
      <c r="A184" s="174">
        <f t="shared" si="15"/>
        <v>184</v>
      </c>
      <c r="C184" s="151" t="s">
        <v>289</v>
      </c>
      <c r="F184" s="193"/>
      <c r="G184" s="165"/>
      <c r="H184" s="197">
        <v>6880240.5751354378</v>
      </c>
      <c r="I184" s="197">
        <v>3343664.072598692</v>
      </c>
      <c r="J184" s="197">
        <v>884509.58454849513</v>
      </c>
      <c r="K184" s="197">
        <v>1286175.2036513304</v>
      </c>
      <c r="L184" s="197">
        <v>494689.51162178576</v>
      </c>
      <c r="M184" s="197">
        <v>575375.61816572736</v>
      </c>
      <c r="N184" s="197">
        <v>261470.92879858307</v>
      </c>
      <c r="O184" s="197">
        <v>34355.655750822996</v>
      </c>
      <c r="P184" s="197">
        <v>0</v>
      </c>
      <c r="Q184" s="197">
        <v>0</v>
      </c>
      <c r="R184" s="176">
        <f>ROUND(SUM(I184:Q184)-H184,0)</f>
        <v>0</v>
      </c>
      <c r="S184" s="160"/>
      <c r="T184" s="160"/>
    </row>
    <row r="185" spans="1:20" ht="13.5" customHeight="1">
      <c r="A185" s="174">
        <f t="shared" si="15"/>
        <v>185</v>
      </c>
      <c r="F185" s="198"/>
      <c r="R185" s="176"/>
    </row>
    <row r="186" spans="1:20" ht="13.5" customHeight="1" thickBot="1">
      <c r="A186" s="174">
        <f t="shared" si="15"/>
        <v>186</v>
      </c>
      <c r="C186" s="151" t="s">
        <v>290</v>
      </c>
      <c r="F186" s="198"/>
      <c r="G186" s="165"/>
      <c r="H186" s="178">
        <f>H159+H184</f>
        <v>326954360.49519575</v>
      </c>
      <c r="I186" s="178">
        <f t="shared" ref="I186:Q186" si="20">I159+I184</f>
        <v>144841255.87046799</v>
      </c>
      <c r="J186" s="178">
        <f t="shared" si="20"/>
        <v>48493127.686270379</v>
      </c>
      <c r="K186" s="178">
        <f t="shared" si="20"/>
        <v>66243720.847328261</v>
      </c>
      <c r="L186" s="178">
        <f t="shared" si="20"/>
        <v>24970197.690135077</v>
      </c>
      <c r="M186" s="178">
        <f>M159+M184</f>
        <v>27331947.020615764</v>
      </c>
      <c r="N186" s="178">
        <f t="shared" si="20"/>
        <v>13328333.927137574</v>
      </c>
      <c r="O186" s="178">
        <f t="shared" si="20"/>
        <v>1745777.4532407224</v>
      </c>
      <c r="P186" s="178">
        <f t="shared" si="20"/>
        <v>0</v>
      </c>
      <c r="Q186" s="178">
        <f t="shared" si="20"/>
        <v>0</v>
      </c>
      <c r="R186" s="176">
        <f>ROUND(SUM(I186:Q186)-H186,0)</f>
        <v>0</v>
      </c>
      <c r="S186" s="160"/>
      <c r="T186" s="160"/>
    </row>
    <row r="187" spans="1:20" ht="13.5" customHeight="1" thickTop="1">
      <c r="A187" s="174">
        <f t="shared" si="15"/>
        <v>187</v>
      </c>
      <c r="F187" s="198"/>
      <c r="G187" s="165"/>
      <c r="H187" s="182"/>
      <c r="I187" s="182"/>
      <c r="J187" s="182"/>
      <c r="K187" s="182"/>
      <c r="L187" s="182"/>
      <c r="M187" s="182"/>
      <c r="N187" s="182"/>
      <c r="O187" s="182"/>
      <c r="P187" s="204"/>
      <c r="Q187" s="204"/>
      <c r="R187" s="176"/>
    </row>
    <row r="188" spans="1:20" ht="13.5" customHeight="1">
      <c r="A188" s="174">
        <f t="shared" si="15"/>
        <v>188</v>
      </c>
      <c r="C188" s="151" t="s">
        <v>291</v>
      </c>
      <c r="F188" s="193"/>
      <c r="G188" s="165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76"/>
    </row>
    <row r="189" spans="1:20" ht="13.5" customHeight="1">
      <c r="A189" s="174">
        <f t="shared" si="15"/>
        <v>189</v>
      </c>
      <c r="C189" s="151" t="s">
        <v>292</v>
      </c>
      <c r="D189" s="151" t="s">
        <v>293</v>
      </c>
      <c r="F189" s="195" t="s">
        <v>269</v>
      </c>
      <c r="G189" s="165"/>
      <c r="H189" s="175">
        <v>0</v>
      </c>
      <c r="I189" s="175">
        <v>0</v>
      </c>
      <c r="J189" s="175">
        <v>0</v>
      </c>
      <c r="K189" s="175">
        <v>0</v>
      </c>
      <c r="L189" s="175">
        <v>0</v>
      </c>
      <c r="M189" s="175">
        <v>0</v>
      </c>
      <c r="N189" s="175">
        <v>0</v>
      </c>
      <c r="O189" s="175">
        <v>0</v>
      </c>
      <c r="P189" s="175">
        <v>0</v>
      </c>
      <c r="Q189" s="175">
        <v>0</v>
      </c>
      <c r="R189" s="176">
        <f t="shared" ref="R189:R194" si="21">ROUND(SUM(I189:Q189)-H189,0)</f>
        <v>0</v>
      </c>
      <c r="S189" s="160"/>
      <c r="T189" s="160"/>
    </row>
    <row r="190" spans="1:20" ht="13.5" customHeight="1">
      <c r="A190" s="174">
        <f t="shared" si="15"/>
        <v>190</v>
      </c>
      <c r="C190" s="151" t="s">
        <v>294</v>
      </c>
      <c r="D190" s="151" t="s">
        <v>295</v>
      </c>
      <c r="F190" s="195" t="s">
        <v>269</v>
      </c>
      <c r="G190" s="165"/>
      <c r="H190" s="175">
        <v>0</v>
      </c>
      <c r="I190" s="175">
        <v>0</v>
      </c>
      <c r="J190" s="175">
        <v>0</v>
      </c>
      <c r="K190" s="175">
        <v>0</v>
      </c>
      <c r="L190" s="175">
        <v>0</v>
      </c>
      <c r="M190" s="175">
        <v>0</v>
      </c>
      <c r="N190" s="175">
        <v>0</v>
      </c>
      <c r="O190" s="175">
        <v>0</v>
      </c>
      <c r="P190" s="175">
        <v>0</v>
      </c>
      <c r="Q190" s="175">
        <v>0</v>
      </c>
      <c r="R190" s="176">
        <f t="shared" si="21"/>
        <v>0</v>
      </c>
      <c r="S190" s="160"/>
      <c r="T190" s="160"/>
    </row>
    <row r="191" spans="1:20" ht="13.5" customHeight="1">
      <c r="A191" s="174">
        <f t="shared" si="15"/>
        <v>191</v>
      </c>
      <c r="C191" s="151" t="s">
        <v>296</v>
      </c>
      <c r="D191" s="151" t="s">
        <v>297</v>
      </c>
      <c r="F191" s="195" t="s">
        <v>269</v>
      </c>
      <c r="G191" s="165"/>
      <c r="H191" s="175">
        <v>-854647.89922117116</v>
      </c>
      <c r="I191" s="175">
        <v>-362605.75629955734</v>
      </c>
      <c r="J191" s="175">
        <v>-115335.45076732982</v>
      </c>
      <c r="K191" s="175">
        <v>-182739.06460681511</v>
      </c>
      <c r="L191" s="175">
        <v>-72211.374574223024</v>
      </c>
      <c r="M191" s="175">
        <v>-89280.375240468915</v>
      </c>
      <c r="N191" s="175">
        <v>-30425.537976998254</v>
      </c>
      <c r="O191" s="175">
        <v>-2050.3397557786429</v>
      </c>
      <c r="P191" s="175">
        <v>0</v>
      </c>
      <c r="Q191" s="175">
        <v>0</v>
      </c>
      <c r="R191" s="176">
        <f t="shared" si="21"/>
        <v>0</v>
      </c>
      <c r="S191" s="160"/>
      <c r="T191" s="160"/>
    </row>
    <row r="192" spans="1:20" ht="13.5" customHeight="1">
      <c r="A192" s="174">
        <f t="shared" si="15"/>
        <v>192</v>
      </c>
      <c r="C192" s="205">
        <v>41181</v>
      </c>
      <c r="D192" s="151" t="s">
        <v>298</v>
      </c>
      <c r="F192" s="195" t="s">
        <v>269</v>
      </c>
      <c r="G192" s="165"/>
      <c r="H192" s="175">
        <v>0</v>
      </c>
      <c r="I192" s="175">
        <v>0</v>
      </c>
      <c r="J192" s="175">
        <v>0</v>
      </c>
      <c r="K192" s="175">
        <v>0</v>
      </c>
      <c r="L192" s="175">
        <v>0</v>
      </c>
      <c r="M192" s="175">
        <v>0</v>
      </c>
      <c r="N192" s="175">
        <v>0</v>
      </c>
      <c r="O192" s="175">
        <v>0</v>
      </c>
      <c r="P192" s="175">
        <v>0</v>
      </c>
      <c r="Q192" s="175">
        <v>0</v>
      </c>
      <c r="R192" s="176">
        <f t="shared" si="21"/>
        <v>0</v>
      </c>
      <c r="S192" s="160"/>
      <c r="T192" s="160"/>
    </row>
    <row r="193" spans="1:20" ht="13.5" customHeight="1">
      <c r="A193" s="174">
        <f t="shared" ref="A193:A256" si="22">+A192+1</f>
        <v>193</v>
      </c>
      <c r="C193" s="151" t="s">
        <v>299</v>
      </c>
      <c r="D193" s="151" t="s">
        <v>300</v>
      </c>
      <c r="F193" s="195" t="s">
        <v>269</v>
      </c>
      <c r="G193" s="165"/>
      <c r="H193" s="175">
        <v>0</v>
      </c>
      <c r="I193" s="175">
        <v>0</v>
      </c>
      <c r="J193" s="175">
        <v>0</v>
      </c>
      <c r="K193" s="175">
        <v>0</v>
      </c>
      <c r="L193" s="175">
        <v>0</v>
      </c>
      <c r="M193" s="175">
        <v>0</v>
      </c>
      <c r="N193" s="175">
        <v>0</v>
      </c>
      <c r="O193" s="175">
        <v>0</v>
      </c>
      <c r="P193" s="175">
        <v>0</v>
      </c>
      <c r="Q193" s="175">
        <v>0</v>
      </c>
      <c r="R193" s="176">
        <f t="shared" si="21"/>
        <v>0</v>
      </c>
      <c r="S193" s="160"/>
      <c r="T193" s="160"/>
    </row>
    <row r="194" spans="1:20" ht="13.5" customHeight="1">
      <c r="A194" s="174">
        <f t="shared" si="22"/>
        <v>194</v>
      </c>
      <c r="C194" s="151" t="s">
        <v>301</v>
      </c>
      <c r="D194" s="151" t="s">
        <v>302</v>
      </c>
      <c r="F194" s="195" t="s">
        <v>269</v>
      </c>
      <c r="G194" s="165"/>
      <c r="H194" s="197">
        <v>5525.3092847143307</v>
      </c>
      <c r="I194" s="197">
        <v>2344.2507186861121</v>
      </c>
      <c r="J194" s="197">
        <v>745.64512188255526</v>
      </c>
      <c r="K194" s="197">
        <v>1181.4103226277907</v>
      </c>
      <c r="L194" s="197">
        <v>466.84743361626818</v>
      </c>
      <c r="M194" s="197">
        <v>577.19873495094453</v>
      </c>
      <c r="N194" s="197">
        <v>196.70148096067831</v>
      </c>
      <c r="O194" s="197">
        <v>13.255471989981364</v>
      </c>
      <c r="P194" s="197">
        <v>0</v>
      </c>
      <c r="Q194" s="197">
        <v>0</v>
      </c>
      <c r="R194" s="176">
        <f t="shared" si="21"/>
        <v>0</v>
      </c>
      <c r="S194" s="160"/>
      <c r="T194" s="160"/>
    </row>
    <row r="195" spans="1:20" ht="13.5" customHeight="1">
      <c r="A195" s="174">
        <f t="shared" si="22"/>
        <v>195</v>
      </c>
      <c r="F195" s="198"/>
      <c r="R195" s="176"/>
    </row>
    <row r="196" spans="1:20" ht="13.5" customHeight="1">
      <c r="A196" s="174">
        <f t="shared" si="22"/>
        <v>196</v>
      </c>
      <c r="C196" s="151" t="s">
        <v>303</v>
      </c>
      <c r="F196" s="198"/>
      <c r="H196" s="175">
        <v>-849122.58993645688</v>
      </c>
      <c r="I196" s="175">
        <v>-360261.50558087125</v>
      </c>
      <c r="J196" s="175">
        <v>-114589.80564544725</v>
      </c>
      <c r="K196" s="175">
        <v>-181557.65428418733</v>
      </c>
      <c r="L196" s="175">
        <v>-71744.527140606748</v>
      </c>
      <c r="M196" s="175">
        <v>-88703.176505517971</v>
      </c>
      <c r="N196" s="175">
        <v>-30228.836496037577</v>
      </c>
      <c r="O196" s="175">
        <v>-2037.0842837886614</v>
      </c>
      <c r="P196" s="175">
        <v>0</v>
      </c>
      <c r="Q196" s="175">
        <v>0</v>
      </c>
      <c r="R196" s="176">
        <f>ROUND(SUM(I196:Q196)-H196,0)</f>
        <v>0</v>
      </c>
      <c r="S196" s="160"/>
      <c r="T196" s="160"/>
    </row>
    <row r="197" spans="1:20" ht="13.5" customHeight="1">
      <c r="A197" s="174">
        <f t="shared" si="22"/>
        <v>197</v>
      </c>
      <c r="F197" s="198"/>
      <c r="R197" s="176"/>
    </row>
    <row r="198" spans="1:20" ht="13.5" customHeight="1">
      <c r="A198" s="174">
        <f t="shared" si="22"/>
        <v>198</v>
      </c>
      <c r="C198" s="151" t="s">
        <v>304</v>
      </c>
      <c r="F198" s="193"/>
      <c r="G198" s="165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76"/>
    </row>
    <row r="199" spans="1:20" ht="13.5" customHeight="1">
      <c r="A199" s="174">
        <f t="shared" si="22"/>
        <v>199</v>
      </c>
      <c r="C199" s="151" t="s">
        <v>305</v>
      </c>
      <c r="D199" s="151" t="s">
        <v>306</v>
      </c>
      <c r="F199" s="193" t="s">
        <v>233</v>
      </c>
      <c r="G199" s="165"/>
      <c r="H199" s="175">
        <v>6775.2872727272734</v>
      </c>
      <c r="I199" s="175">
        <v>5853.0850410034527</v>
      </c>
      <c r="J199" s="175">
        <v>264.4754706112343</v>
      </c>
      <c r="K199" s="175">
        <v>344.24088041731272</v>
      </c>
      <c r="L199" s="175">
        <v>129.55629709338527</v>
      </c>
      <c r="M199" s="175">
        <v>140.72484612723864</v>
      </c>
      <c r="N199" s="175">
        <v>43.204737474649839</v>
      </c>
      <c r="O199" s="175">
        <v>0</v>
      </c>
      <c r="P199" s="175">
        <v>0</v>
      </c>
      <c r="Q199" s="175">
        <v>0</v>
      </c>
      <c r="R199" s="176">
        <f>ROUND(SUM(I199:Q199)-H199,0)</f>
        <v>0</v>
      </c>
      <c r="S199" s="160"/>
      <c r="T199" s="160"/>
    </row>
    <row r="200" spans="1:20" ht="13.5" customHeight="1">
      <c r="A200" s="174">
        <f t="shared" si="22"/>
        <v>200</v>
      </c>
      <c r="F200" s="193"/>
      <c r="G200" s="165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76"/>
    </row>
    <row r="201" spans="1:20" ht="13.5" customHeight="1">
      <c r="A201" s="174">
        <f t="shared" si="22"/>
        <v>201</v>
      </c>
      <c r="C201" s="151" t="s">
        <v>307</v>
      </c>
      <c r="D201" s="151" t="s">
        <v>308</v>
      </c>
      <c r="F201" s="193"/>
      <c r="G201" s="165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76"/>
    </row>
    <row r="202" spans="1:20" ht="13.5" customHeight="1">
      <c r="A202" s="174">
        <f t="shared" si="22"/>
        <v>202</v>
      </c>
      <c r="D202" s="151" t="s">
        <v>309</v>
      </c>
      <c r="F202" s="193" t="s">
        <v>310</v>
      </c>
      <c r="G202" s="206"/>
      <c r="H202" s="175">
        <v>0</v>
      </c>
      <c r="I202" s="175">
        <v>0</v>
      </c>
      <c r="J202" s="175">
        <v>0</v>
      </c>
      <c r="K202" s="175">
        <v>0</v>
      </c>
      <c r="L202" s="175">
        <v>0</v>
      </c>
      <c r="M202" s="175">
        <v>0</v>
      </c>
      <c r="N202" s="175">
        <v>0</v>
      </c>
      <c r="O202" s="175">
        <v>0</v>
      </c>
      <c r="P202" s="175">
        <v>0</v>
      </c>
      <c r="Q202" s="175">
        <v>0</v>
      </c>
      <c r="R202" s="176">
        <f>ROUND(SUM(I202:Q202)-H202,0)</f>
        <v>0</v>
      </c>
      <c r="S202" s="160"/>
      <c r="T202" s="160"/>
    </row>
    <row r="203" spans="1:20" ht="13.5" customHeight="1">
      <c r="A203" s="174">
        <f t="shared" si="22"/>
        <v>203</v>
      </c>
      <c r="D203" s="151" t="s">
        <v>219</v>
      </c>
      <c r="F203" s="193" t="s">
        <v>310</v>
      </c>
      <c r="G203" s="165"/>
      <c r="H203" s="175">
        <v>0</v>
      </c>
      <c r="I203" s="175">
        <v>0</v>
      </c>
      <c r="J203" s="175">
        <v>0</v>
      </c>
      <c r="K203" s="175">
        <v>0</v>
      </c>
      <c r="L203" s="175">
        <v>0</v>
      </c>
      <c r="M203" s="175">
        <v>0</v>
      </c>
      <c r="N203" s="175">
        <v>0</v>
      </c>
      <c r="O203" s="175">
        <v>0</v>
      </c>
      <c r="P203" s="175">
        <v>0</v>
      </c>
      <c r="Q203" s="175">
        <v>0</v>
      </c>
      <c r="R203" s="176">
        <f>ROUND(SUM(I203:Q203)-H203,0)</f>
        <v>0</v>
      </c>
      <c r="S203" s="160"/>
      <c r="T203" s="160"/>
    </row>
    <row r="204" spans="1:20" ht="13.5" customHeight="1">
      <c r="A204" s="174">
        <f t="shared" si="22"/>
        <v>204</v>
      </c>
      <c r="D204" s="151" t="s">
        <v>94</v>
      </c>
      <c r="F204" s="193" t="s">
        <v>310</v>
      </c>
      <c r="G204" s="165"/>
      <c r="H204" s="197">
        <v>0</v>
      </c>
      <c r="I204" s="197">
        <v>0</v>
      </c>
      <c r="J204" s="197">
        <v>0</v>
      </c>
      <c r="K204" s="197">
        <v>0</v>
      </c>
      <c r="L204" s="197">
        <v>0</v>
      </c>
      <c r="M204" s="197">
        <v>0</v>
      </c>
      <c r="N204" s="197">
        <v>0</v>
      </c>
      <c r="O204" s="197">
        <v>0</v>
      </c>
      <c r="P204" s="197">
        <v>0</v>
      </c>
      <c r="Q204" s="197">
        <v>0</v>
      </c>
      <c r="R204" s="176">
        <f>ROUND(SUM(I204:Q204)-H204,0)</f>
        <v>0</v>
      </c>
      <c r="S204" s="160"/>
      <c r="T204" s="160"/>
    </row>
    <row r="205" spans="1:20" ht="13.5" customHeight="1">
      <c r="A205" s="174">
        <f t="shared" si="22"/>
        <v>205</v>
      </c>
      <c r="E205" s="151" t="s">
        <v>311</v>
      </c>
      <c r="F205" s="193"/>
      <c r="G205" s="165"/>
      <c r="H205" s="175">
        <v>0</v>
      </c>
      <c r="I205" s="175">
        <v>0</v>
      </c>
      <c r="J205" s="175">
        <v>0</v>
      </c>
      <c r="K205" s="175">
        <v>0</v>
      </c>
      <c r="L205" s="175">
        <v>0</v>
      </c>
      <c r="M205" s="175">
        <v>0</v>
      </c>
      <c r="N205" s="175">
        <v>0</v>
      </c>
      <c r="O205" s="175">
        <v>0</v>
      </c>
      <c r="P205" s="175">
        <v>0</v>
      </c>
      <c r="Q205" s="175">
        <v>0</v>
      </c>
      <c r="R205" s="176">
        <f>ROUND(SUM(I205:Q205)-H205,0)</f>
        <v>0</v>
      </c>
      <c r="S205" s="160"/>
      <c r="T205" s="160"/>
    </row>
    <row r="206" spans="1:20" ht="13.5" customHeight="1">
      <c r="A206" s="174">
        <f t="shared" si="22"/>
        <v>206</v>
      </c>
      <c r="F206" s="193"/>
      <c r="G206" s="165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76"/>
    </row>
    <row r="207" spans="1:20" ht="13.5" customHeight="1" thickBot="1">
      <c r="A207" s="174">
        <f t="shared" si="22"/>
        <v>207</v>
      </c>
      <c r="C207" s="151" t="s">
        <v>312</v>
      </c>
      <c r="F207" s="193"/>
      <c r="G207" s="165"/>
      <c r="H207" s="207">
        <v>-842347.30266372964</v>
      </c>
      <c r="I207" s="207">
        <v>-354408.42053986777</v>
      </c>
      <c r="J207" s="207">
        <v>-114325.33017483602</v>
      </c>
      <c r="K207" s="207">
        <v>-181213.41340377001</v>
      </c>
      <c r="L207" s="207">
        <v>-71614.970843513365</v>
      </c>
      <c r="M207" s="207">
        <v>-88562.451659390732</v>
      </c>
      <c r="N207" s="207">
        <v>-30185.631758562926</v>
      </c>
      <c r="O207" s="207">
        <v>-2037.0842837886614</v>
      </c>
      <c r="P207" s="207">
        <v>0</v>
      </c>
      <c r="Q207" s="207">
        <v>0</v>
      </c>
      <c r="R207" s="176">
        <f>ROUND(SUM(I207:Q207)-H207,0)</f>
        <v>0</v>
      </c>
      <c r="S207" s="160"/>
      <c r="T207" s="160"/>
    </row>
    <row r="208" spans="1:20" ht="13.5" customHeight="1" thickTop="1">
      <c r="A208" s="174">
        <f t="shared" si="22"/>
        <v>208</v>
      </c>
      <c r="F208" s="193"/>
      <c r="G208" s="165"/>
      <c r="H208" s="151"/>
      <c r="I208" s="151"/>
      <c r="J208" s="151"/>
      <c r="K208" s="151"/>
      <c r="L208" s="151"/>
      <c r="M208" s="151"/>
      <c r="N208" s="151"/>
      <c r="O208" s="151"/>
      <c r="R208" s="176"/>
    </row>
    <row r="209" spans="1:20" ht="13.5" customHeight="1">
      <c r="A209" s="174">
        <f t="shared" si="22"/>
        <v>209</v>
      </c>
      <c r="F209" s="193"/>
      <c r="G209" s="165"/>
      <c r="H209" s="151"/>
      <c r="I209" s="151"/>
      <c r="J209" s="151"/>
      <c r="K209" s="151"/>
      <c r="L209" s="151"/>
      <c r="M209" s="151"/>
      <c r="N209" s="151"/>
      <c r="O209" s="151"/>
      <c r="R209" s="176"/>
    </row>
    <row r="210" spans="1:20" ht="13.5" customHeight="1">
      <c r="A210" s="174">
        <f t="shared" si="22"/>
        <v>210</v>
      </c>
      <c r="F210" s="193"/>
      <c r="G210" s="165"/>
      <c r="H210" s="155" t="s">
        <v>313</v>
      </c>
      <c r="I210" s="155"/>
      <c r="J210" s="155"/>
      <c r="K210" s="155"/>
      <c r="L210" s="155"/>
      <c r="M210" s="155"/>
      <c r="N210" s="155"/>
      <c r="O210" s="155"/>
      <c r="R210" s="176"/>
    </row>
    <row r="211" spans="1:20" ht="13.5" customHeight="1">
      <c r="A211" s="174">
        <f t="shared" si="22"/>
        <v>211</v>
      </c>
      <c r="F211" s="193"/>
      <c r="G211" s="165"/>
      <c r="H211" s="155"/>
      <c r="I211" s="155"/>
      <c r="J211" s="155"/>
      <c r="K211" s="155"/>
      <c r="L211" s="155"/>
      <c r="M211" s="155"/>
      <c r="N211" s="155"/>
      <c r="O211" s="155"/>
      <c r="R211" s="176"/>
    </row>
    <row r="212" spans="1:20" ht="13.5" customHeight="1">
      <c r="A212" s="174">
        <f t="shared" si="22"/>
        <v>212</v>
      </c>
      <c r="C212" s="163" t="s">
        <v>25</v>
      </c>
      <c r="E212" s="163" t="s">
        <v>26</v>
      </c>
      <c r="F212" s="193" t="s">
        <v>27</v>
      </c>
      <c r="G212" s="165"/>
      <c r="H212" s="163" t="s">
        <v>30</v>
      </c>
      <c r="I212" s="166" t="s">
        <v>31</v>
      </c>
      <c r="J212" s="163" t="s">
        <v>32</v>
      </c>
      <c r="K212" s="166" t="s">
        <v>33</v>
      </c>
      <c r="L212" s="163" t="s">
        <v>34</v>
      </c>
      <c r="M212" s="163" t="s">
        <v>35</v>
      </c>
      <c r="N212" s="166" t="s">
        <v>36</v>
      </c>
      <c r="O212" s="163" t="s">
        <v>37</v>
      </c>
      <c r="P212" s="163" t="s">
        <v>38</v>
      </c>
      <c r="Q212" s="163" t="s">
        <v>82</v>
      </c>
      <c r="R212" s="176"/>
    </row>
    <row r="213" spans="1:20" ht="13.5" customHeight="1">
      <c r="A213" s="174">
        <f t="shared" si="22"/>
        <v>213</v>
      </c>
      <c r="F213" s="193"/>
      <c r="G213" s="165"/>
      <c r="H213" s="163" t="s">
        <v>1128</v>
      </c>
      <c r="I213" s="163"/>
      <c r="J213" s="163" t="s">
        <v>1129</v>
      </c>
      <c r="K213" s="163" t="s">
        <v>1130</v>
      </c>
      <c r="L213" s="163" t="s">
        <v>1130</v>
      </c>
      <c r="M213" s="163" t="s">
        <v>1130</v>
      </c>
      <c r="N213" s="163" t="s">
        <v>1131</v>
      </c>
      <c r="O213" s="163" t="s">
        <v>1132</v>
      </c>
      <c r="P213" s="163"/>
      <c r="Q213" s="163"/>
      <c r="R213" s="176"/>
    </row>
    <row r="214" spans="1:20" ht="13.5" customHeight="1">
      <c r="A214" s="174">
        <f t="shared" si="22"/>
        <v>214</v>
      </c>
      <c r="C214" s="163" t="s">
        <v>249</v>
      </c>
      <c r="F214" s="193" t="s">
        <v>227</v>
      </c>
      <c r="G214" s="165"/>
      <c r="H214" s="163" t="s">
        <v>1133</v>
      </c>
      <c r="I214" s="163" t="s">
        <v>115</v>
      </c>
      <c r="J214" s="163" t="s">
        <v>111</v>
      </c>
      <c r="K214" s="163" t="s">
        <v>1134</v>
      </c>
      <c r="L214" s="163" t="s">
        <v>1135</v>
      </c>
      <c r="M214" s="163" t="s">
        <v>122</v>
      </c>
      <c r="N214" s="163" t="s">
        <v>1136</v>
      </c>
      <c r="O214" s="163" t="s">
        <v>1137</v>
      </c>
      <c r="P214" s="163"/>
      <c r="Q214" s="163"/>
      <c r="R214" s="176"/>
    </row>
    <row r="215" spans="1:20" ht="13.5" customHeight="1">
      <c r="A215" s="174">
        <f t="shared" si="22"/>
        <v>215</v>
      </c>
      <c r="C215" s="163" t="s">
        <v>250</v>
      </c>
      <c r="D215" s="170"/>
      <c r="E215" s="163" t="s">
        <v>40</v>
      </c>
      <c r="F215" s="194" t="s">
        <v>228</v>
      </c>
      <c r="G215" s="171"/>
      <c r="H215" s="182" t="s">
        <v>1139</v>
      </c>
      <c r="I215" s="182" t="s">
        <v>1140</v>
      </c>
      <c r="J215" s="182" t="s">
        <v>1141</v>
      </c>
      <c r="K215" s="182" t="s">
        <v>1142</v>
      </c>
      <c r="L215" s="182" t="s">
        <v>1143</v>
      </c>
      <c r="M215" s="182" t="s">
        <v>1143</v>
      </c>
      <c r="N215" s="182" t="s">
        <v>1144</v>
      </c>
      <c r="O215" s="182" t="s">
        <v>1145</v>
      </c>
      <c r="P215" s="182"/>
      <c r="Q215" s="182"/>
      <c r="R215" s="176"/>
    </row>
    <row r="216" spans="1:20" ht="13.5" customHeight="1">
      <c r="A216" s="174">
        <f t="shared" si="22"/>
        <v>216</v>
      </c>
      <c r="C216" s="151" t="s">
        <v>314</v>
      </c>
      <c r="D216" s="151" t="s">
        <v>315</v>
      </c>
      <c r="F216" s="195" t="s">
        <v>269</v>
      </c>
      <c r="G216" s="165"/>
      <c r="H216" s="175">
        <v>7021.2368131829426</v>
      </c>
      <c r="I216" s="175">
        <v>2978.935403834229</v>
      </c>
      <c r="J216" s="175">
        <v>947.52179643872319</v>
      </c>
      <c r="K216" s="175">
        <v>1501.2664850556775</v>
      </c>
      <c r="L216" s="175">
        <v>593.24215498933711</v>
      </c>
      <c r="M216" s="175">
        <v>733.4700733535002</v>
      </c>
      <c r="N216" s="175">
        <v>249.95662833743492</v>
      </c>
      <c r="O216" s="175">
        <v>16.844271174040603</v>
      </c>
      <c r="P216" s="175">
        <v>0</v>
      </c>
      <c r="Q216" s="175">
        <v>0</v>
      </c>
      <c r="R216" s="176">
        <f>ROUND(SUM(I216:Q216)-H216,0)</f>
        <v>0</v>
      </c>
      <c r="S216" s="160"/>
      <c r="T216" s="160"/>
    </row>
    <row r="217" spans="1:20" ht="13.5" customHeight="1">
      <c r="A217" s="174">
        <f t="shared" si="22"/>
        <v>217</v>
      </c>
      <c r="E217" s="10" t="s">
        <v>316</v>
      </c>
      <c r="F217" s="195" t="s">
        <v>269</v>
      </c>
      <c r="G217" s="165"/>
      <c r="H217" s="197">
        <v>3593786.2972567123</v>
      </c>
      <c r="I217" s="197">
        <v>1524753.7605641787</v>
      </c>
      <c r="J217" s="197">
        <v>484984.47481503902</v>
      </c>
      <c r="K217" s="197">
        <v>768416.03069047013</v>
      </c>
      <c r="L217" s="197">
        <v>303648.14409232663</v>
      </c>
      <c r="M217" s="197">
        <v>375423.1297421137</v>
      </c>
      <c r="N217" s="197">
        <v>127939.09815731448</v>
      </c>
      <c r="O217" s="197">
        <v>8621.6591952694889</v>
      </c>
      <c r="P217" s="197">
        <v>0</v>
      </c>
      <c r="Q217" s="197">
        <v>0</v>
      </c>
      <c r="R217" s="176">
        <f>ROUND(SUM(I217:Q217)-H217,0)</f>
        <v>0</v>
      </c>
      <c r="S217" s="160"/>
      <c r="T217" s="160"/>
    </row>
    <row r="218" spans="1:20" ht="13.5" customHeight="1">
      <c r="A218" s="174">
        <f t="shared" si="22"/>
        <v>218</v>
      </c>
      <c r="E218" s="151" t="s">
        <v>317</v>
      </c>
      <c r="F218" s="193"/>
      <c r="G218" s="165"/>
      <c r="H218" s="175">
        <f>SUM(H216:H217)</f>
        <v>3600807.5340698953</v>
      </c>
      <c r="I218" s="175">
        <f t="shared" ref="I218:R218" si="23">SUM(I216:I217)</f>
        <v>1527732.695968013</v>
      </c>
      <c r="J218" s="175">
        <f t="shared" si="23"/>
        <v>485931.99661147775</v>
      </c>
      <c r="K218" s="175">
        <f t="shared" si="23"/>
        <v>769917.2971755258</v>
      </c>
      <c r="L218" s="175">
        <f t="shared" si="23"/>
        <v>304241.38624731597</v>
      </c>
      <c r="M218" s="175">
        <f>SUM(M216:M217)</f>
        <v>376156.5998154672</v>
      </c>
      <c r="N218" s="175">
        <f t="shared" si="23"/>
        <v>128189.05478565191</v>
      </c>
      <c r="O218" s="175">
        <f t="shared" si="23"/>
        <v>8638.5034664435298</v>
      </c>
      <c r="P218" s="175">
        <f t="shared" si="23"/>
        <v>0</v>
      </c>
      <c r="Q218" s="175">
        <f t="shared" si="23"/>
        <v>0</v>
      </c>
      <c r="R218" s="175">
        <f t="shared" si="23"/>
        <v>0</v>
      </c>
      <c r="S218" s="160"/>
      <c r="T218" s="160"/>
    </row>
    <row r="219" spans="1:20" ht="13.5" customHeight="1">
      <c r="A219" s="174">
        <f t="shared" si="22"/>
        <v>219</v>
      </c>
      <c r="F219" s="193"/>
      <c r="G219" s="165"/>
      <c r="H219" s="161"/>
      <c r="I219" s="161"/>
      <c r="J219" s="161"/>
      <c r="K219" s="161"/>
      <c r="L219" s="161"/>
      <c r="M219" s="161"/>
      <c r="N219" s="161"/>
      <c r="O219" s="161"/>
      <c r="P219" s="175"/>
      <c r="Q219" s="175"/>
      <c r="R219" s="175"/>
      <c r="S219" s="160"/>
      <c r="T219" s="160"/>
    </row>
    <row r="220" spans="1:20" ht="13.5" customHeight="1">
      <c r="A220" s="174">
        <f t="shared" si="22"/>
        <v>220</v>
      </c>
      <c r="C220" s="151" t="s">
        <v>318</v>
      </c>
      <c r="D220" s="151" t="s">
        <v>319</v>
      </c>
      <c r="F220" s="196" t="s">
        <v>269</v>
      </c>
      <c r="G220" s="165"/>
      <c r="H220" s="175">
        <v>4598.5999664897099</v>
      </c>
      <c r="I220" s="175">
        <v>1951.071102248857</v>
      </c>
      <c r="J220" s="175">
        <v>620.58492218496986</v>
      </c>
      <c r="K220" s="175">
        <v>983.26323289749462</v>
      </c>
      <c r="L220" s="175">
        <v>388.54740648144082</v>
      </c>
      <c r="M220" s="175">
        <v>480.39049878101974</v>
      </c>
      <c r="N220" s="175">
        <v>163.71055033184786</v>
      </c>
      <c r="O220" s="175">
        <v>11.032253564079927</v>
      </c>
      <c r="P220" s="175">
        <v>0</v>
      </c>
      <c r="Q220" s="175">
        <v>0</v>
      </c>
      <c r="R220" s="176">
        <f>ROUND(SUM(I220:Q220)-H220,0)</f>
        <v>0</v>
      </c>
      <c r="S220" s="160"/>
      <c r="T220" s="160"/>
    </row>
    <row r="221" spans="1:20" ht="13.5" customHeight="1">
      <c r="A221" s="174">
        <f t="shared" si="22"/>
        <v>221</v>
      </c>
      <c r="E221" s="151" t="s">
        <v>320</v>
      </c>
      <c r="F221" s="196" t="s">
        <v>269</v>
      </c>
      <c r="G221" s="165"/>
      <c r="H221" s="175">
        <v>412249.83472986781</v>
      </c>
      <c r="I221" s="175">
        <v>174907.30772615728</v>
      </c>
      <c r="J221" s="175">
        <v>55633.460938306249</v>
      </c>
      <c r="K221" s="175">
        <v>88146.415911746983</v>
      </c>
      <c r="L221" s="175">
        <v>34832.036983848222</v>
      </c>
      <c r="M221" s="175">
        <v>43065.477573916149</v>
      </c>
      <c r="N221" s="175">
        <v>14676.12921533539</v>
      </c>
      <c r="O221" s="175">
        <v>989.00638055752529</v>
      </c>
      <c r="P221" s="175">
        <v>0</v>
      </c>
      <c r="Q221" s="175">
        <v>0</v>
      </c>
      <c r="R221" s="176">
        <f>ROUND(SUM(I221:Q221)-H221,0)</f>
        <v>0</v>
      </c>
      <c r="S221" s="160"/>
      <c r="T221" s="160"/>
    </row>
    <row r="222" spans="1:20" ht="13.5" customHeight="1">
      <c r="A222" s="174">
        <f t="shared" si="22"/>
        <v>222</v>
      </c>
      <c r="E222" s="151" t="s">
        <v>321</v>
      </c>
      <c r="F222" s="196" t="s">
        <v>269</v>
      </c>
      <c r="G222" s="165"/>
      <c r="H222" s="197">
        <v>291967.97876790835</v>
      </c>
      <c r="I222" s="197">
        <v>123874.72063392155</v>
      </c>
      <c r="J222" s="197">
        <v>39401.323599472693</v>
      </c>
      <c r="K222" s="197">
        <v>62427.995650385092</v>
      </c>
      <c r="L222" s="197">
        <v>24669.117068796688</v>
      </c>
      <c r="M222" s="197">
        <v>30500.292256442244</v>
      </c>
      <c r="N222" s="197">
        <v>10394.084902292077</v>
      </c>
      <c r="O222" s="197">
        <v>700.44465659800221</v>
      </c>
      <c r="P222" s="197">
        <v>0</v>
      </c>
      <c r="Q222" s="197">
        <v>0</v>
      </c>
      <c r="R222" s="176">
        <f>ROUND(SUM(I222:Q222)-H222,0)</f>
        <v>0</v>
      </c>
      <c r="S222" s="160"/>
      <c r="T222" s="160"/>
    </row>
    <row r="223" spans="1:20" ht="13.5" customHeight="1">
      <c r="A223" s="174">
        <f t="shared" si="22"/>
        <v>223</v>
      </c>
      <c r="E223" s="151" t="s">
        <v>322</v>
      </c>
      <c r="F223" s="193"/>
      <c r="G223" s="165"/>
      <c r="H223" s="175">
        <f>SUM(H220:H222)</f>
        <v>708816.41346426588</v>
      </c>
      <c r="I223" s="175">
        <f t="shared" ref="I223:R223" si="24">SUM(I220:I222)</f>
        <v>300733.09946232766</v>
      </c>
      <c r="J223" s="175">
        <f t="shared" si="24"/>
        <v>95655.369459963913</v>
      </c>
      <c r="K223" s="175">
        <f t="shared" si="24"/>
        <v>151557.67479502957</v>
      </c>
      <c r="L223" s="175">
        <f t="shared" si="24"/>
        <v>59889.701459126351</v>
      </c>
      <c r="M223" s="175">
        <f>SUM(M220:M222)</f>
        <v>74046.160329139413</v>
      </c>
      <c r="N223" s="175">
        <f t="shared" si="24"/>
        <v>25233.924667959313</v>
      </c>
      <c r="O223" s="175">
        <f t="shared" si="24"/>
        <v>1700.4832907196073</v>
      </c>
      <c r="P223" s="175">
        <f t="shared" si="24"/>
        <v>0</v>
      </c>
      <c r="Q223" s="175">
        <f t="shared" si="24"/>
        <v>0</v>
      </c>
      <c r="R223" s="175">
        <f t="shared" si="24"/>
        <v>0</v>
      </c>
      <c r="S223" s="160"/>
      <c r="T223" s="160"/>
    </row>
    <row r="224" spans="1:20" ht="13.5" customHeight="1">
      <c r="A224" s="174">
        <f t="shared" si="22"/>
        <v>224</v>
      </c>
      <c r="F224" s="193"/>
      <c r="G224" s="165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76"/>
    </row>
    <row r="225" spans="1:20" ht="13.5" customHeight="1">
      <c r="A225" s="174">
        <f t="shared" si="22"/>
        <v>225</v>
      </c>
      <c r="C225" s="151" t="s">
        <v>323</v>
      </c>
      <c r="D225" s="151" t="s">
        <v>319</v>
      </c>
      <c r="F225" s="193"/>
      <c r="G225" s="16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  <c r="R225" s="176"/>
      <c r="S225" s="160"/>
      <c r="T225" s="160"/>
    </row>
    <row r="226" spans="1:20" ht="13.5" customHeight="1">
      <c r="A226" s="174">
        <f t="shared" si="22"/>
        <v>226</v>
      </c>
      <c r="E226" s="151" t="s">
        <v>320</v>
      </c>
      <c r="F226" s="193" t="s">
        <v>269</v>
      </c>
      <c r="G226" s="165"/>
      <c r="H226" s="197">
        <v>47079951.487083457</v>
      </c>
      <c r="I226" s="197">
        <v>19974847.455984335</v>
      </c>
      <c r="J226" s="197">
        <v>6353478.9377181679</v>
      </c>
      <c r="K226" s="197">
        <v>10066538.868607735</v>
      </c>
      <c r="L226" s="197">
        <v>3977904.8364456738</v>
      </c>
      <c r="M226" s="197">
        <v>4918184.1304475302</v>
      </c>
      <c r="N226" s="197">
        <v>1676050.281327374</v>
      </c>
      <c r="O226" s="197">
        <v>112946.97655264047</v>
      </c>
      <c r="P226" s="197">
        <v>0</v>
      </c>
      <c r="Q226" s="197">
        <v>0</v>
      </c>
      <c r="R226" s="176">
        <f>ROUND(SUM(I226:Q226)-H226,0)</f>
        <v>0</v>
      </c>
      <c r="S226" s="160"/>
      <c r="T226" s="160"/>
    </row>
    <row r="227" spans="1:20" ht="13.5" customHeight="1">
      <c r="A227" s="174">
        <f t="shared" si="22"/>
        <v>227</v>
      </c>
      <c r="E227" s="151" t="s">
        <v>324</v>
      </c>
      <c r="F227" s="193"/>
      <c r="G227" s="165"/>
      <c r="H227" s="175">
        <f t="shared" ref="H227:R227" si="25">SUM(H225:H226)</f>
        <v>47079951.487083457</v>
      </c>
      <c r="I227" s="175">
        <f t="shared" si="25"/>
        <v>19974847.455984335</v>
      </c>
      <c r="J227" s="175">
        <f t="shared" si="25"/>
        <v>6353478.9377181679</v>
      </c>
      <c r="K227" s="175">
        <f t="shared" si="25"/>
        <v>10066538.868607735</v>
      </c>
      <c r="L227" s="175">
        <f t="shared" si="25"/>
        <v>3977904.8364456738</v>
      </c>
      <c r="M227" s="175">
        <f t="shared" si="25"/>
        <v>4918184.1304475302</v>
      </c>
      <c r="N227" s="175">
        <f t="shared" si="25"/>
        <v>1676050.281327374</v>
      </c>
      <c r="O227" s="175">
        <f t="shared" si="25"/>
        <v>112946.97655264047</v>
      </c>
      <c r="P227" s="175">
        <f t="shared" si="25"/>
        <v>0</v>
      </c>
      <c r="Q227" s="175">
        <f t="shared" si="25"/>
        <v>0</v>
      </c>
      <c r="R227" s="175">
        <f t="shared" si="25"/>
        <v>0</v>
      </c>
      <c r="S227" s="160"/>
      <c r="T227" s="160"/>
    </row>
    <row r="228" spans="1:20" ht="13.5" customHeight="1">
      <c r="A228" s="174">
        <f t="shared" si="22"/>
        <v>228</v>
      </c>
      <c r="F228" s="193"/>
      <c r="G228" s="165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76"/>
    </row>
    <row r="229" spans="1:20" ht="13.5" customHeight="1">
      <c r="A229" s="174">
        <f t="shared" si="22"/>
        <v>229</v>
      </c>
      <c r="C229" s="151" t="s">
        <v>325</v>
      </c>
      <c r="D229" s="151" t="s">
        <v>326</v>
      </c>
      <c r="F229" s="195" t="s">
        <v>269</v>
      </c>
      <c r="G229" s="165"/>
      <c r="H229" s="175">
        <v>214953.74891334947</v>
      </c>
      <c r="I229" s="175">
        <v>91199.506563087605</v>
      </c>
      <c r="J229" s="175">
        <v>29008.188691086711</v>
      </c>
      <c r="K229" s="175">
        <v>45960.97064761923</v>
      </c>
      <c r="L229" s="175">
        <v>18161.988923228437</v>
      </c>
      <c r="M229" s="175">
        <v>22455.038361198815</v>
      </c>
      <c r="N229" s="175">
        <v>7652.371762478032</v>
      </c>
      <c r="O229" s="175">
        <v>515.68396465062426</v>
      </c>
      <c r="P229" s="175">
        <v>0</v>
      </c>
      <c r="Q229" s="175">
        <v>0</v>
      </c>
      <c r="R229" s="176">
        <f>ROUND(SUM(I229:Q229)-H229,0)</f>
        <v>0</v>
      </c>
      <c r="S229" s="160"/>
      <c r="T229" s="160"/>
    </row>
    <row r="230" spans="1:20" ht="13.5" customHeight="1">
      <c r="A230" s="174">
        <f t="shared" si="22"/>
        <v>230</v>
      </c>
      <c r="E230" s="151" t="s">
        <v>316</v>
      </c>
      <c r="F230" s="195" t="s">
        <v>269</v>
      </c>
      <c r="G230" s="165"/>
      <c r="H230" s="197">
        <v>867177.14055246778</v>
      </c>
      <c r="I230" s="197">
        <v>367921.60044184636</v>
      </c>
      <c r="J230" s="197">
        <v>117026.28239288535</v>
      </c>
      <c r="K230" s="197">
        <v>185418.04134472166</v>
      </c>
      <c r="L230" s="197">
        <v>73270.002039088475</v>
      </c>
      <c r="M230" s="197">
        <v>90589.236314784939</v>
      </c>
      <c r="N230" s="197">
        <v>30871.580035132054</v>
      </c>
      <c r="O230" s="197">
        <v>2080.3979840089032</v>
      </c>
      <c r="P230" s="197">
        <v>0</v>
      </c>
      <c r="Q230" s="197">
        <v>0</v>
      </c>
      <c r="R230" s="176">
        <f>ROUND(SUM(I230:Q230)-H230,0)</f>
        <v>0</v>
      </c>
      <c r="S230" s="160"/>
      <c r="T230" s="160"/>
    </row>
    <row r="231" spans="1:20" ht="13.5" customHeight="1">
      <c r="A231" s="174">
        <f t="shared" si="22"/>
        <v>231</v>
      </c>
      <c r="E231" s="151" t="s">
        <v>327</v>
      </c>
      <c r="F231" s="193"/>
      <c r="G231" s="165"/>
      <c r="H231" s="175">
        <f>SUM(H229:H230)</f>
        <v>1082130.8894658173</v>
      </c>
      <c r="I231" s="175">
        <f t="shared" ref="I231:Q231" si="26">SUM(I229:I230)</f>
        <v>459121.10700493399</v>
      </c>
      <c r="J231" s="175">
        <f t="shared" si="26"/>
        <v>146034.47108397205</v>
      </c>
      <c r="K231" s="175">
        <f t="shared" si="26"/>
        <v>231379.01199234088</v>
      </c>
      <c r="L231" s="175">
        <f t="shared" si="26"/>
        <v>91431.990962316908</v>
      </c>
      <c r="M231" s="175">
        <f>SUM(M229:M230)</f>
        <v>113044.27467598376</v>
      </c>
      <c r="N231" s="175">
        <f t="shared" si="26"/>
        <v>38523.951797610083</v>
      </c>
      <c r="O231" s="175">
        <f t="shared" si="26"/>
        <v>2596.0819486595274</v>
      </c>
      <c r="P231" s="175">
        <f t="shared" si="26"/>
        <v>0</v>
      </c>
      <c r="Q231" s="175">
        <f t="shared" si="26"/>
        <v>0</v>
      </c>
      <c r="R231" s="176">
        <f>ROUND(SUM(I231:Q231)-H231,0)</f>
        <v>0</v>
      </c>
      <c r="S231" s="160"/>
      <c r="T231" s="160"/>
    </row>
    <row r="232" spans="1:20" ht="13.5" customHeight="1">
      <c r="A232" s="174">
        <f t="shared" si="22"/>
        <v>232</v>
      </c>
      <c r="F232" s="193"/>
      <c r="G232" s="165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76"/>
    </row>
    <row r="233" spans="1:20" ht="13.5" customHeight="1">
      <c r="A233" s="174">
        <f t="shared" si="22"/>
        <v>233</v>
      </c>
      <c r="C233" s="151" t="s">
        <v>328</v>
      </c>
      <c r="D233" s="151" t="s">
        <v>329</v>
      </c>
      <c r="F233" s="195" t="s">
        <v>269</v>
      </c>
      <c r="G233" s="165"/>
      <c r="H233" s="175">
        <v>0</v>
      </c>
      <c r="I233" s="175">
        <v>0</v>
      </c>
      <c r="J233" s="175">
        <v>0</v>
      </c>
      <c r="K233" s="175">
        <v>0</v>
      </c>
      <c r="L233" s="175">
        <v>0</v>
      </c>
      <c r="M233" s="175">
        <v>0</v>
      </c>
      <c r="N233" s="175">
        <v>0</v>
      </c>
      <c r="O233" s="175">
        <v>0</v>
      </c>
      <c r="P233" s="175">
        <v>0</v>
      </c>
      <c r="Q233" s="175">
        <v>0</v>
      </c>
      <c r="R233" s="176">
        <f>ROUND(SUM(I233:Q233)-H233,0)</f>
        <v>0</v>
      </c>
      <c r="S233" s="160"/>
      <c r="T233" s="160"/>
    </row>
    <row r="234" spans="1:20" ht="13.5" customHeight="1">
      <c r="A234" s="174">
        <f t="shared" si="22"/>
        <v>234</v>
      </c>
      <c r="F234" s="195"/>
      <c r="G234" s="165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76"/>
    </row>
    <row r="235" spans="1:20" ht="13.5" customHeight="1">
      <c r="A235" s="174">
        <f t="shared" si="22"/>
        <v>235</v>
      </c>
      <c r="C235" s="151" t="s">
        <v>330</v>
      </c>
      <c r="D235" s="151" t="s">
        <v>331</v>
      </c>
      <c r="F235" s="195" t="s">
        <v>269</v>
      </c>
      <c r="G235" s="165"/>
      <c r="H235" s="175">
        <v>0</v>
      </c>
      <c r="I235" s="175">
        <v>0</v>
      </c>
      <c r="J235" s="175">
        <v>0</v>
      </c>
      <c r="K235" s="175">
        <v>0</v>
      </c>
      <c r="L235" s="175">
        <v>0</v>
      </c>
      <c r="M235" s="175">
        <v>0</v>
      </c>
      <c r="N235" s="175">
        <v>0</v>
      </c>
      <c r="O235" s="175">
        <v>0</v>
      </c>
      <c r="P235" s="175">
        <v>0</v>
      </c>
      <c r="Q235" s="175">
        <v>0</v>
      </c>
      <c r="R235" s="176">
        <f>ROUND(SUM(I235:Q235)-H235,0)</f>
        <v>0</v>
      </c>
      <c r="S235" s="160"/>
      <c r="T235" s="160"/>
    </row>
    <row r="236" spans="1:20" ht="13.5" customHeight="1">
      <c r="A236" s="174">
        <f t="shared" si="22"/>
        <v>236</v>
      </c>
      <c r="F236" s="193"/>
      <c r="G236" s="165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76"/>
    </row>
    <row r="237" spans="1:20" ht="13.5" customHeight="1">
      <c r="A237" s="174">
        <f t="shared" si="22"/>
        <v>237</v>
      </c>
      <c r="C237" s="151" t="s">
        <v>332</v>
      </c>
      <c r="D237" s="151" t="s">
        <v>333</v>
      </c>
      <c r="F237" s="195" t="s">
        <v>269</v>
      </c>
      <c r="G237" s="165"/>
      <c r="H237" s="175">
        <v>14367.984125098681</v>
      </c>
      <c r="I237" s="175">
        <v>6095.976781700585</v>
      </c>
      <c r="J237" s="175">
        <v>1938.9715076772811</v>
      </c>
      <c r="K237" s="175">
        <v>3072.1329587292821</v>
      </c>
      <c r="L237" s="175">
        <v>1213.9875198657592</v>
      </c>
      <c r="M237" s="175">
        <v>1500.9444419238491</v>
      </c>
      <c r="N237" s="175">
        <v>511.50145814372218</v>
      </c>
      <c r="O237" s="175">
        <v>34.469457058201463</v>
      </c>
      <c r="P237" s="175">
        <v>0</v>
      </c>
      <c r="Q237" s="175">
        <v>0</v>
      </c>
      <c r="R237" s="176">
        <f>ROUND(SUM(I237:Q237)-H237,0)</f>
        <v>0</v>
      </c>
      <c r="S237" s="160"/>
      <c r="T237" s="160"/>
    </row>
    <row r="238" spans="1:20" ht="13.5" customHeight="1">
      <c r="A238" s="174">
        <f t="shared" si="22"/>
        <v>238</v>
      </c>
      <c r="E238" s="151" t="s">
        <v>316</v>
      </c>
      <c r="F238" s="195" t="s">
        <v>269</v>
      </c>
      <c r="G238" s="165"/>
      <c r="H238" s="197">
        <v>0</v>
      </c>
      <c r="I238" s="197">
        <v>0</v>
      </c>
      <c r="J238" s="197">
        <v>0</v>
      </c>
      <c r="K238" s="197">
        <v>0</v>
      </c>
      <c r="L238" s="197">
        <v>0</v>
      </c>
      <c r="M238" s="197">
        <v>0</v>
      </c>
      <c r="N238" s="197">
        <v>0</v>
      </c>
      <c r="O238" s="197">
        <v>0</v>
      </c>
      <c r="P238" s="197">
        <v>0</v>
      </c>
      <c r="Q238" s="197">
        <v>0</v>
      </c>
      <c r="R238" s="176">
        <f>ROUND(SUM(I238:Q238)-H238,0)</f>
        <v>0</v>
      </c>
      <c r="S238" s="160"/>
      <c r="T238" s="160"/>
    </row>
    <row r="239" spans="1:20" ht="13.5" customHeight="1">
      <c r="A239" s="174">
        <f t="shared" si="22"/>
        <v>239</v>
      </c>
      <c r="E239" s="151" t="s">
        <v>334</v>
      </c>
      <c r="F239" s="193"/>
      <c r="G239" s="165"/>
      <c r="H239" s="175">
        <v>14367.984125098681</v>
      </c>
      <c r="I239" s="175">
        <v>6095.976781700585</v>
      </c>
      <c r="J239" s="175">
        <v>1938.9715076772811</v>
      </c>
      <c r="K239" s="175">
        <v>3072.1329587292821</v>
      </c>
      <c r="L239" s="175">
        <v>1213.9875198657592</v>
      </c>
      <c r="M239" s="175">
        <v>1500.9444419238491</v>
      </c>
      <c r="N239" s="175">
        <v>511.50145814372218</v>
      </c>
      <c r="O239" s="175">
        <v>34.469457058201463</v>
      </c>
      <c r="P239" s="175">
        <v>0</v>
      </c>
      <c r="Q239" s="175">
        <v>0</v>
      </c>
      <c r="R239" s="176">
        <f>ROUND(SUM(I239:Q239)-H239,0)</f>
        <v>0</v>
      </c>
      <c r="S239" s="160"/>
      <c r="T239" s="160"/>
    </row>
    <row r="240" spans="1:20" ht="13.5" customHeight="1">
      <c r="A240" s="174">
        <f t="shared" si="22"/>
        <v>240</v>
      </c>
      <c r="F240" s="193"/>
      <c r="G240" s="165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76"/>
    </row>
    <row r="241" spans="1:20" ht="13.5" customHeight="1">
      <c r="A241" s="174">
        <f t="shared" si="22"/>
        <v>241</v>
      </c>
      <c r="C241" s="151" t="s">
        <v>335</v>
      </c>
      <c r="D241" s="151" t="s">
        <v>336</v>
      </c>
      <c r="F241" s="195" t="s">
        <v>269</v>
      </c>
      <c r="G241" s="165"/>
      <c r="H241" s="175">
        <v>246721.08759898366</v>
      </c>
      <c r="I241" s="175">
        <v>104677.59488486983</v>
      </c>
      <c r="J241" s="175">
        <v>33295.217689022487</v>
      </c>
      <c r="K241" s="175">
        <v>52753.397987288379</v>
      </c>
      <c r="L241" s="175">
        <v>20846.092160532353</v>
      </c>
      <c r="M241" s="175">
        <v>25773.597876560729</v>
      </c>
      <c r="N241" s="175">
        <v>8783.2917243579159</v>
      </c>
      <c r="O241" s="175">
        <v>591.89527635196487</v>
      </c>
      <c r="P241" s="175">
        <v>0</v>
      </c>
      <c r="Q241" s="175">
        <v>0</v>
      </c>
      <c r="R241" s="176">
        <f>ROUND(SUM(I241:Q241)-H241,0)</f>
        <v>0</v>
      </c>
      <c r="S241" s="160"/>
      <c r="T241" s="160"/>
    </row>
    <row r="242" spans="1:20" ht="13.5" customHeight="1">
      <c r="A242" s="174">
        <f t="shared" si="22"/>
        <v>242</v>
      </c>
      <c r="E242" s="151" t="s">
        <v>316</v>
      </c>
      <c r="F242" s="195" t="s">
        <v>269</v>
      </c>
      <c r="G242" s="165"/>
      <c r="H242" s="197">
        <v>-2857179.56565679</v>
      </c>
      <c r="I242" s="197">
        <v>-1212229.9232616622</v>
      </c>
      <c r="J242" s="197">
        <v>-385578.77861576609</v>
      </c>
      <c r="K242" s="197">
        <v>-610916.28695001453</v>
      </c>
      <c r="L242" s="197">
        <v>-241410.36797665525</v>
      </c>
      <c r="M242" s="197">
        <v>-298473.8674063299</v>
      </c>
      <c r="N242" s="197">
        <v>-101715.83579765804</v>
      </c>
      <c r="O242" s="197">
        <v>-6854.5056487039383</v>
      </c>
      <c r="P242" s="197">
        <v>0</v>
      </c>
      <c r="Q242" s="197">
        <v>0</v>
      </c>
      <c r="R242" s="176">
        <f>ROUND(SUM(I242:Q242)-H242,0)</f>
        <v>0</v>
      </c>
      <c r="S242" s="160"/>
      <c r="T242" s="160"/>
    </row>
    <row r="243" spans="1:20" ht="13.5" customHeight="1">
      <c r="A243" s="174">
        <f t="shared" si="22"/>
        <v>243</v>
      </c>
      <c r="E243" s="151" t="s">
        <v>337</v>
      </c>
      <c r="F243" s="193"/>
      <c r="G243" s="165"/>
      <c r="H243" s="202">
        <v>-2610458.4780578064</v>
      </c>
      <c r="I243" s="202">
        <v>-1107552.3283767924</v>
      </c>
      <c r="J243" s="202">
        <v>-352283.56092674361</v>
      </c>
      <c r="K243" s="202">
        <v>-558162.88896272611</v>
      </c>
      <c r="L243" s="202">
        <v>-220564.27581612288</v>
      </c>
      <c r="M243" s="202">
        <v>-272700.2695297692</v>
      </c>
      <c r="N243" s="202">
        <v>-92932.544073300131</v>
      </c>
      <c r="O243" s="202">
        <v>-6262.6103723519736</v>
      </c>
      <c r="P243" s="175">
        <v>0</v>
      </c>
      <c r="Q243" s="175">
        <v>0</v>
      </c>
      <c r="R243" s="176">
        <f>ROUND(SUM(I243:Q243)-H243,0)</f>
        <v>0</v>
      </c>
      <c r="S243" s="160"/>
      <c r="T243" s="160"/>
    </row>
    <row r="244" spans="1:20" ht="13.5" customHeight="1">
      <c r="A244" s="174">
        <f t="shared" si="22"/>
        <v>244</v>
      </c>
      <c r="F244" s="193"/>
      <c r="G244" s="165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76"/>
    </row>
    <row r="245" spans="1:20" ht="13.5" customHeight="1">
      <c r="A245" s="174">
        <f t="shared" si="22"/>
        <v>245</v>
      </c>
      <c r="C245" s="151" t="s">
        <v>338</v>
      </c>
      <c r="D245" s="151" t="s">
        <v>339</v>
      </c>
      <c r="F245" s="195" t="s">
        <v>269</v>
      </c>
      <c r="G245" s="165"/>
      <c r="H245" s="175">
        <v>4491.9284726725018</v>
      </c>
      <c r="I245" s="175">
        <v>1905.8130518558933</v>
      </c>
      <c r="J245" s="175">
        <v>606.18951463217104</v>
      </c>
      <c r="K245" s="175">
        <v>960.45495241364631</v>
      </c>
      <c r="L245" s="175">
        <v>379.53446067832607</v>
      </c>
      <c r="M245" s="175">
        <v>469.24711329544084</v>
      </c>
      <c r="N245" s="175">
        <v>159.91303606994396</v>
      </c>
      <c r="O245" s="175">
        <v>10.776343727080354</v>
      </c>
      <c r="P245" s="175">
        <v>0</v>
      </c>
      <c r="Q245" s="175">
        <v>0</v>
      </c>
      <c r="R245" s="176">
        <f>ROUND(SUM(I245:Q245)-H245,0)</f>
        <v>0</v>
      </c>
      <c r="S245" s="160"/>
      <c r="T245" s="160"/>
    </row>
    <row r="246" spans="1:20" ht="13.5" customHeight="1">
      <c r="A246" s="174">
        <f t="shared" si="22"/>
        <v>246</v>
      </c>
      <c r="E246" s="151" t="s">
        <v>316</v>
      </c>
      <c r="F246" s="195" t="s">
        <v>269</v>
      </c>
      <c r="G246" s="165"/>
      <c r="H246" s="197">
        <v>51257.14259279886</v>
      </c>
      <c r="I246" s="197">
        <v>21747.125304529938</v>
      </c>
      <c r="J246" s="197">
        <v>6917.1943807187354</v>
      </c>
      <c r="K246" s="197">
        <v>10959.697321390404</v>
      </c>
      <c r="L246" s="197">
        <v>4330.8463365392317</v>
      </c>
      <c r="M246" s="197">
        <v>5354.5523584736875</v>
      </c>
      <c r="N246" s="197">
        <v>1824.758640336905</v>
      </c>
      <c r="O246" s="197">
        <v>122.96825080995521</v>
      </c>
      <c r="P246" s="197">
        <v>0</v>
      </c>
      <c r="Q246" s="197">
        <v>0</v>
      </c>
      <c r="R246" s="176">
        <f>ROUND(SUM(I246:Q246)-H246,0)</f>
        <v>0</v>
      </c>
      <c r="S246" s="160"/>
      <c r="T246" s="160"/>
    </row>
    <row r="247" spans="1:20" ht="13.5" customHeight="1">
      <c r="A247" s="174">
        <f t="shared" si="22"/>
        <v>247</v>
      </c>
      <c r="E247" s="151" t="s">
        <v>340</v>
      </c>
      <c r="F247" s="193"/>
      <c r="G247" s="165"/>
      <c r="H247" s="202">
        <v>55749.071065471362</v>
      </c>
      <c r="I247" s="202">
        <v>23652.938356385832</v>
      </c>
      <c r="J247" s="202">
        <v>7523.3838953509066</v>
      </c>
      <c r="K247" s="202">
        <v>11920.152273804049</v>
      </c>
      <c r="L247" s="202">
        <v>4710.3807972175582</v>
      </c>
      <c r="M247" s="202">
        <v>5823.7994717691281</v>
      </c>
      <c r="N247" s="202">
        <v>1984.671676406849</v>
      </c>
      <c r="O247" s="202">
        <v>133.74459453703557</v>
      </c>
      <c r="P247" s="175">
        <v>0</v>
      </c>
      <c r="Q247" s="175">
        <v>0</v>
      </c>
      <c r="R247" s="176">
        <f>ROUND(SUM(I247:Q247)-H247,0)</f>
        <v>0</v>
      </c>
      <c r="S247" s="160"/>
      <c r="T247" s="160"/>
    </row>
    <row r="248" spans="1:20" ht="13.5" customHeight="1">
      <c r="A248" s="174">
        <f t="shared" si="22"/>
        <v>248</v>
      </c>
      <c r="F248" s="193"/>
      <c r="G248" s="165"/>
      <c r="H248" s="161"/>
      <c r="I248" s="202"/>
      <c r="J248" s="202"/>
      <c r="K248" s="202"/>
      <c r="L248" s="202"/>
      <c r="M248" s="202"/>
      <c r="N248" s="202"/>
      <c r="O248" s="202"/>
      <c r="P248" s="161"/>
      <c r="Q248" s="161"/>
      <c r="R248" s="176"/>
    </row>
    <row r="249" spans="1:20" ht="13.5" customHeight="1">
      <c r="A249" s="174">
        <f t="shared" si="22"/>
        <v>249</v>
      </c>
      <c r="C249" s="151" t="s">
        <v>341</v>
      </c>
      <c r="D249" s="151" t="s">
        <v>342</v>
      </c>
      <c r="F249" s="195" t="s">
        <v>269</v>
      </c>
      <c r="G249" s="165"/>
      <c r="H249" s="175">
        <v>51258.227162266397</v>
      </c>
      <c r="I249" s="202">
        <v>21747.585460264709</v>
      </c>
      <c r="J249" s="202">
        <v>6917.3407442779753</v>
      </c>
      <c r="K249" s="202">
        <v>10959.929221814169</v>
      </c>
      <c r="L249" s="202">
        <v>4330.937974571857</v>
      </c>
      <c r="M249" s="202">
        <v>5354.6656574932304</v>
      </c>
      <c r="N249" s="202">
        <v>1824.7972511022895</v>
      </c>
      <c r="O249" s="202">
        <v>122.97085274216521</v>
      </c>
      <c r="P249" s="175">
        <v>0</v>
      </c>
      <c r="Q249" s="175">
        <v>0</v>
      </c>
      <c r="R249" s="176">
        <f>ROUND(SUM(I249:Q249)-H249,0)</f>
        <v>0</v>
      </c>
      <c r="S249" s="160"/>
      <c r="T249" s="160"/>
    </row>
    <row r="250" spans="1:20" ht="13.5" customHeight="1">
      <c r="A250" s="174">
        <f t="shared" si="22"/>
        <v>250</v>
      </c>
      <c r="E250" s="151" t="s">
        <v>316</v>
      </c>
      <c r="F250" s="195" t="s">
        <v>269</v>
      </c>
      <c r="G250" s="165"/>
      <c r="H250" s="197">
        <v>107787.92598277346</v>
      </c>
      <c r="I250" s="201">
        <v>45731.724674642581</v>
      </c>
      <c r="J250" s="201">
        <v>14546.071009859919</v>
      </c>
      <c r="K250" s="201">
        <v>23046.993724492051</v>
      </c>
      <c r="L250" s="201">
        <v>9107.2759961309093</v>
      </c>
      <c r="M250" s="201">
        <v>11260.013026304197</v>
      </c>
      <c r="N250" s="201">
        <v>3837.2593420510589</v>
      </c>
      <c r="O250" s="201">
        <v>258.58820929274168</v>
      </c>
      <c r="P250" s="197">
        <v>0</v>
      </c>
      <c r="Q250" s="197">
        <v>0</v>
      </c>
      <c r="R250" s="176">
        <f>ROUND(SUM(I250:Q250)-H250,0)</f>
        <v>0</v>
      </c>
      <c r="S250" s="160"/>
      <c r="T250" s="160"/>
    </row>
    <row r="251" spans="1:20" ht="13.5" customHeight="1">
      <c r="A251" s="174">
        <f t="shared" si="22"/>
        <v>251</v>
      </c>
      <c r="E251" s="151" t="s">
        <v>343</v>
      </c>
      <c r="F251" s="193"/>
      <c r="G251" s="165"/>
      <c r="H251" s="202">
        <v>159046.15314503986</v>
      </c>
      <c r="I251" s="202">
        <v>67479.310134907282</v>
      </c>
      <c r="J251" s="202">
        <v>21463.411754137895</v>
      </c>
      <c r="K251" s="202">
        <v>34006.922946306222</v>
      </c>
      <c r="L251" s="202">
        <v>13438.213970702767</v>
      </c>
      <c r="M251" s="202">
        <v>16614.678683797429</v>
      </c>
      <c r="N251" s="202">
        <v>5662.0565931533483</v>
      </c>
      <c r="O251" s="202">
        <v>381.5590620349069</v>
      </c>
      <c r="P251" s="175">
        <v>0</v>
      </c>
      <c r="Q251" s="175">
        <v>0</v>
      </c>
      <c r="R251" s="176">
        <f>ROUND(SUM(I251:Q251)-H251,0)</f>
        <v>0</v>
      </c>
      <c r="S251" s="160"/>
      <c r="T251" s="160"/>
    </row>
    <row r="252" spans="1:20" ht="13.5" customHeight="1">
      <c r="A252" s="174">
        <f t="shared" si="22"/>
        <v>252</v>
      </c>
      <c r="F252" s="193"/>
      <c r="G252" s="165"/>
      <c r="H252" s="161"/>
      <c r="I252" s="202"/>
      <c r="J252" s="202"/>
      <c r="K252" s="202"/>
      <c r="L252" s="202"/>
      <c r="M252" s="202"/>
      <c r="N252" s="202"/>
      <c r="O252" s="202"/>
      <c r="P252" s="161"/>
      <c r="Q252" s="161"/>
      <c r="R252" s="176"/>
    </row>
    <row r="253" spans="1:20" ht="13.5" customHeight="1">
      <c r="A253" s="174">
        <f t="shared" si="22"/>
        <v>253</v>
      </c>
      <c r="C253" s="151" t="s">
        <v>344</v>
      </c>
      <c r="D253" s="151" t="s">
        <v>345</v>
      </c>
      <c r="F253" s="195" t="s">
        <v>269</v>
      </c>
      <c r="G253" s="165"/>
      <c r="H253" s="175">
        <v>84299.326370806433</v>
      </c>
      <c r="I253" s="202">
        <v>35766.09855600787</v>
      </c>
      <c r="J253" s="202">
        <v>11376.264793044453</v>
      </c>
      <c r="K253" s="202">
        <v>18024.709429490151</v>
      </c>
      <c r="L253" s="202">
        <v>7122.6644779263088</v>
      </c>
      <c r="M253" s="202">
        <v>8806.2879435647665</v>
      </c>
      <c r="N253" s="202">
        <v>3001.0631960455949</v>
      </c>
      <c r="O253" s="202">
        <v>202.2379747272908</v>
      </c>
      <c r="P253" s="175">
        <v>0</v>
      </c>
      <c r="Q253" s="175">
        <v>0</v>
      </c>
      <c r="R253" s="176">
        <f>ROUND(SUM(I253:Q253)-H253,0)</f>
        <v>0</v>
      </c>
      <c r="S253" s="160"/>
      <c r="T253" s="160"/>
    </row>
    <row r="254" spans="1:20" ht="13.5" customHeight="1">
      <c r="A254" s="174">
        <f t="shared" si="22"/>
        <v>254</v>
      </c>
      <c r="E254" s="151" t="s">
        <v>316</v>
      </c>
      <c r="F254" s="195" t="s">
        <v>269</v>
      </c>
      <c r="G254" s="165"/>
      <c r="H254" s="197">
        <v>1906029.9299606474</v>
      </c>
      <c r="I254" s="201">
        <v>808680.89058991068</v>
      </c>
      <c r="J254" s="201">
        <v>257220.33757804116</v>
      </c>
      <c r="K254" s="201">
        <v>407543.41855986381</v>
      </c>
      <c r="L254" s="201">
        <v>161045.31626122887</v>
      </c>
      <c r="M254" s="201">
        <v>199112.48541244393</v>
      </c>
      <c r="N254" s="201">
        <v>67854.827785992675</v>
      </c>
      <c r="O254" s="201">
        <v>4572.6537731662502</v>
      </c>
      <c r="P254" s="197">
        <v>0</v>
      </c>
      <c r="Q254" s="197">
        <v>0</v>
      </c>
      <c r="R254" s="176">
        <f>ROUND(SUM(I254:Q254)-H254,0)</f>
        <v>0</v>
      </c>
      <c r="S254" s="160"/>
      <c r="T254" s="160"/>
    </row>
    <row r="255" spans="1:20" ht="13.5" customHeight="1">
      <c r="A255" s="174">
        <f t="shared" si="22"/>
        <v>255</v>
      </c>
      <c r="E255" s="151" t="s">
        <v>346</v>
      </c>
      <c r="F255" s="193"/>
      <c r="G255" s="165"/>
      <c r="H255" s="202">
        <v>1990329.2563314538</v>
      </c>
      <c r="I255" s="202">
        <v>844446.98914591852</v>
      </c>
      <c r="J255" s="202">
        <v>268596.60237108561</v>
      </c>
      <c r="K255" s="202">
        <v>425568.12798935396</v>
      </c>
      <c r="L255" s="202">
        <v>168167.98073915517</v>
      </c>
      <c r="M255" s="202">
        <v>207918.77335600869</v>
      </c>
      <c r="N255" s="202">
        <v>70855.890982038269</v>
      </c>
      <c r="O255" s="202">
        <v>4774.8917478935409</v>
      </c>
      <c r="P255" s="175">
        <v>0</v>
      </c>
      <c r="Q255" s="175">
        <v>0</v>
      </c>
      <c r="R255" s="176">
        <f>ROUND(SUM(I255:Q255)-H255,0)</f>
        <v>0</v>
      </c>
      <c r="S255" s="160"/>
      <c r="T255" s="160"/>
    </row>
    <row r="256" spans="1:20" ht="13.5" customHeight="1">
      <c r="A256" s="174">
        <f t="shared" si="22"/>
        <v>256</v>
      </c>
      <c r="F256" s="193"/>
      <c r="G256" s="165"/>
      <c r="H256" s="161"/>
      <c r="I256" s="202"/>
      <c r="J256" s="202"/>
      <c r="K256" s="202"/>
      <c r="L256" s="202"/>
      <c r="M256" s="202"/>
      <c r="N256" s="202"/>
      <c r="O256" s="202"/>
      <c r="P256" s="161"/>
      <c r="Q256" s="161"/>
      <c r="R256" s="176"/>
    </row>
    <row r="257" spans="1:29" ht="13.5" customHeight="1">
      <c r="A257" s="174">
        <f t="shared" ref="A257:A320" si="27">+A256+1</f>
        <v>257</v>
      </c>
      <c r="C257" s="151" t="s">
        <v>347</v>
      </c>
      <c r="D257" s="151" t="s">
        <v>348</v>
      </c>
      <c r="F257" s="195" t="s">
        <v>269</v>
      </c>
      <c r="G257" s="165"/>
      <c r="H257" s="175">
        <v>594720.17178974301</v>
      </c>
      <c r="I257" s="202">
        <v>252324.91400837744</v>
      </c>
      <c r="J257" s="202">
        <v>80257.985956908189</v>
      </c>
      <c r="K257" s="202">
        <v>127161.84992053377</v>
      </c>
      <c r="L257" s="202">
        <v>50249.41982668078</v>
      </c>
      <c r="M257" s="202">
        <v>62127.152186123443</v>
      </c>
      <c r="N257" s="202">
        <v>21172.088750191961</v>
      </c>
      <c r="O257" s="202">
        <v>1426.7611409274123</v>
      </c>
      <c r="P257" s="175">
        <v>0</v>
      </c>
      <c r="Q257" s="175">
        <v>0</v>
      </c>
      <c r="R257" s="176">
        <f>ROUND(SUM(I257:Q257)-H257,0)</f>
        <v>0</v>
      </c>
      <c r="S257" s="160"/>
      <c r="T257" s="160"/>
    </row>
    <row r="258" spans="1:29" ht="13.5" customHeight="1">
      <c r="A258" s="174">
        <f t="shared" si="27"/>
        <v>258</v>
      </c>
      <c r="E258" s="151" t="s">
        <v>316</v>
      </c>
      <c r="F258" s="195" t="s">
        <v>269</v>
      </c>
      <c r="G258" s="165"/>
      <c r="H258" s="197">
        <v>5269637.5618148893</v>
      </c>
      <c r="I258" s="201">
        <v>2235775.5928116478</v>
      </c>
      <c r="J258" s="201">
        <v>711142.00845310802</v>
      </c>
      <c r="K258" s="201">
        <v>1126743.1181197905</v>
      </c>
      <c r="L258" s="201">
        <v>445245.07951564615</v>
      </c>
      <c r="M258" s="201">
        <v>550490.1133306952</v>
      </c>
      <c r="N258" s="201">
        <v>187599.54585756699</v>
      </c>
      <c r="O258" s="201">
        <v>12642.10372643464</v>
      </c>
      <c r="P258" s="197">
        <v>0</v>
      </c>
      <c r="Q258" s="197">
        <v>0</v>
      </c>
      <c r="R258" s="176">
        <f>ROUND(SUM(I258:Q258)-H258,0)</f>
        <v>0</v>
      </c>
      <c r="S258" s="160"/>
      <c r="T258" s="160"/>
    </row>
    <row r="259" spans="1:29" ht="13.5" customHeight="1">
      <c r="A259" s="174">
        <f t="shared" si="27"/>
        <v>259</v>
      </c>
      <c r="E259" s="151" t="s">
        <v>349</v>
      </c>
      <c r="F259" s="193"/>
      <c r="G259" s="165"/>
      <c r="H259" s="202">
        <v>5864357.7336046323</v>
      </c>
      <c r="I259" s="202">
        <v>2488100.5068200254</v>
      </c>
      <c r="J259" s="202">
        <v>791399.99441001622</v>
      </c>
      <c r="K259" s="202">
        <v>1253904.9680403243</v>
      </c>
      <c r="L259" s="202">
        <v>495494.49934232695</v>
      </c>
      <c r="M259" s="202">
        <v>612617.26551681862</v>
      </c>
      <c r="N259" s="202">
        <v>208771.63460775896</v>
      </c>
      <c r="O259" s="202">
        <v>14068.864867362052</v>
      </c>
      <c r="P259" s="175">
        <v>0</v>
      </c>
      <c r="Q259" s="175">
        <v>0</v>
      </c>
      <c r="R259" s="176">
        <f>ROUND(SUM(I259:Q259)-H259,0)</f>
        <v>0</v>
      </c>
      <c r="S259" s="160"/>
      <c r="T259" s="160"/>
    </row>
    <row r="260" spans="1:29" ht="13.5" customHeight="1">
      <c r="A260" s="174">
        <f t="shared" si="27"/>
        <v>260</v>
      </c>
      <c r="F260" s="193"/>
      <c r="G260" s="165"/>
      <c r="H260" s="161"/>
      <c r="I260" s="202"/>
      <c r="J260" s="202"/>
      <c r="K260" s="202"/>
      <c r="L260" s="202"/>
      <c r="M260" s="202"/>
      <c r="N260" s="202"/>
      <c r="O260" s="202"/>
      <c r="P260" s="161"/>
      <c r="Q260" s="161"/>
      <c r="R260" s="176"/>
    </row>
    <row r="261" spans="1:29" ht="13.5" customHeight="1">
      <c r="A261" s="174">
        <f t="shared" si="27"/>
        <v>261</v>
      </c>
      <c r="C261" s="151" t="s">
        <v>350</v>
      </c>
      <c r="D261" s="151" t="s">
        <v>351</v>
      </c>
      <c r="F261" s="195" t="s">
        <v>269</v>
      </c>
      <c r="G261" s="165"/>
      <c r="H261" s="175">
        <v>72890.82832209277</v>
      </c>
      <c r="I261" s="202">
        <v>30925.757794665518</v>
      </c>
      <c r="J261" s="202">
        <v>9836.6784134071004</v>
      </c>
      <c r="K261" s="202">
        <v>15585.36772644444</v>
      </c>
      <c r="L261" s="202">
        <v>6158.7314633179612</v>
      </c>
      <c r="M261" s="202">
        <v>7614.5047687070173</v>
      </c>
      <c r="N261" s="202">
        <v>2594.9196941918326</v>
      </c>
      <c r="O261" s="202">
        <v>174.8684613589003</v>
      </c>
      <c r="P261" s="175">
        <v>0</v>
      </c>
      <c r="Q261" s="175">
        <v>0</v>
      </c>
      <c r="R261" s="176">
        <f>ROUND(SUM(I261:Q261)-H261,0)</f>
        <v>0</v>
      </c>
      <c r="S261" s="160"/>
      <c r="T261" s="160"/>
    </row>
    <row r="262" spans="1:29" ht="13.5" customHeight="1">
      <c r="A262" s="174">
        <f t="shared" si="27"/>
        <v>262</v>
      </c>
      <c r="E262" s="151" t="s">
        <v>316</v>
      </c>
      <c r="F262" s="195" t="s">
        <v>269</v>
      </c>
      <c r="G262" s="165"/>
      <c r="H262" s="197">
        <v>2052737.7911420732</v>
      </c>
      <c r="I262" s="201">
        <v>870925.37162971566</v>
      </c>
      <c r="J262" s="201">
        <v>277018.68648393574</v>
      </c>
      <c r="K262" s="201">
        <v>438912.19317124604</v>
      </c>
      <c r="L262" s="201">
        <v>173441.0365647705</v>
      </c>
      <c r="M262" s="201">
        <v>214438.25045432898</v>
      </c>
      <c r="N262" s="201">
        <v>73077.64013475916</v>
      </c>
      <c r="O262" s="201">
        <v>4924.6127033170733</v>
      </c>
      <c r="P262" s="197">
        <v>0</v>
      </c>
      <c r="Q262" s="197">
        <v>0</v>
      </c>
      <c r="R262" s="176">
        <f>ROUND(SUM(I262:Q262)-H262,0)</f>
        <v>0</v>
      </c>
      <c r="S262" s="160"/>
      <c r="T262" s="160"/>
    </row>
    <row r="263" spans="1:29" ht="13.5" customHeight="1">
      <c r="A263" s="174">
        <f t="shared" si="27"/>
        <v>263</v>
      </c>
      <c r="E263" s="151" t="s">
        <v>352</v>
      </c>
      <c r="F263" s="193"/>
      <c r="G263" s="165"/>
      <c r="H263" s="202">
        <v>2125628.619464166</v>
      </c>
      <c r="I263" s="202">
        <v>901851.12942438119</v>
      </c>
      <c r="J263" s="202">
        <v>286855.36489734286</v>
      </c>
      <c r="K263" s="202">
        <v>454497.56089769048</v>
      </c>
      <c r="L263" s="202">
        <v>179599.76802808847</v>
      </c>
      <c r="M263" s="202">
        <v>222052.75522303599</v>
      </c>
      <c r="N263" s="202">
        <v>75672.559828950994</v>
      </c>
      <c r="O263" s="202">
        <v>5099.4811646759736</v>
      </c>
      <c r="P263" s="175">
        <v>0</v>
      </c>
      <c r="Q263" s="175">
        <v>0</v>
      </c>
      <c r="R263" s="176">
        <f>ROUND(SUM(I263:Q263)-H263,0)</f>
        <v>0</v>
      </c>
      <c r="S263" s="160"/>
      <c r="T263" s="160"/>
    </row>
    <row r="264" spans="1:29" ht="13.5" customHeight="1">
      <c r="A264" s="174">
        <f t="shared" si="27"/>
        <v>264</v>
      </c>
      <c r="F264" s="193"/>
      <c r="G264" s="165"/>
      <c r="H264" s="161"/>
      <c r="I264" s="202"/>
      <c r="J264" s="202"/>
      <c r="K264" s="202"/>
      <c r="L264" s="202"/>
      <c r="M264" s="202"/>
      <c r="N264" s="202"/>
      <c r="O264" s="202"/>
      <c r="P264" s="161"/>
      <c r="Q264" s="161"/>
      <c r="R264" s="176"/>
    </row>
    <row r="265" spans="1:29" ht="13.5" customHeight="1">
      <c r="A265" s="174">
        <f t="shared" si="27"/>
        <v>265</v>
      </c>
      <c r="C265" s="151" t="s">
        <v>353</v>
      </c>
      <c r="D265" s="151" t="s">
        <v>354</v>
      </c>
      <c r="F265" s="195" t="s">
        <v>269</v>
      </c>
      <c r="G265" s="165"/>
      <c r="H265" s="203">
        <v>75739.922015922028</v>
      </c>
      <c r="I265" s="208">
        <v>32134.557084479144</v>
      </c>
      <c r="J265" s="208">
        <v>10221.165996838363</v>
      </c>
      <c r="K265" s="208">
        <v>16194.555108829614</v>
      </c>
      <c r="L265" s="208">
        <v>6399.4586354196499</v>
      </c>
      <c r="M265" s="208">
        <v>7912.1339494633639</v>
      </c>
      <c r="N265" s="208">
        <v>2696.3476722639994</v>
      </c>
      <c r="O265" s="208">
        <v>181.70356862789345</v>
      </c>
      <c r="P265" s="203">
        <v>0</v>
      </c>
      <c r="Q265" s="203">
        <v>0</v>
      </c>
      <c r="R265" s="176">
        <f>ROUND(SUM(I265:Q265)-H265,0)</f>
        <v>0</v>
      </c>
      <c r="S265" s="209"/>
      <c r="T265" s="209"/>
      <c r="U265" s="154"/>
      <c r="V265" s="154"/>
      <c r="W265" s="154"/>
      <c r="X265" s="154"/>
      <c r="Y265" s="154"/>
      <c r="Z265" s="154"/>
      <c r="AA265" s="154"/>
      <c r="AB265" s="154"/>
      <c r="AC265" s="154"/>
    </row>
    <row r="266" spans="1:29" ht="13.5" customHeight="1">
      <c r="A266" s="174">
        <f t="shared" si="27"/>
        <v>266</v>
      </c>
      <c r="E266" s="151" t="s">
        <v>316</v>
      </c>
      <c r="F266" s="195" t="s">
        <v>269</v>
      </c>
      <c r="G266" s="165"/>
      <c r="H266" s="197">
        <v>663511.66890561406</v>
      </c>
      <c r="I266" s="201">
        <v>281511.42796507297</v>
      </c>
      <c r="J266" s="201">
        <v>89541.456186050142</v>
      </c>
      <c r="K266" s="201">
        <v>141870.70703854971</v>
      </c>
      <c r="L266" s="201">
        <v>56061.788370829294</v>
      </c>
      <c r="M266" s="201">
        <v>69313.422323165229</v>
      </c>
      <c r="N266" s="201">
        <v>23621.071904425229</v>
      </c>
      <c r="O266" s="201">
        <v>1591.7951175214407</v>
      </c>
      <c r="P266" s="197">
        <v>0</v>
      </c>
      <c r="Q266" s="197">
        <v>0</v>
      </c>
      <c r="R266" s="176">
        <f>ROUND(SUM(I266:Q266)-H266,0)</f>
        <v>0</v>
      </c>
      <c r="S266" s="160"/>
      <c r="T266" s="160"/>
    </row>
    <row r="267" spans="1:29" ht="13.5" customHeight="1">
      <c r="A267" s="174">
        <f t="shared" si="27"/>
        <v>267</v>
      </c>
      <c r="E267" s="151" t="s">
        <v>355</v>
      </c>
      <c r="F267" s="193"/>
      <c r="G267" s="165"/>
      <c r="H267" s="202">
        <v>739251.59092153609</v>
      </c>
      <c r="I267" s="202">
        <v>313645.98504955211</v>
      </c>
      <c r="J267" s="202">
        <v>99762.622182888503</v>
      </c>
      <c r="K267" s="202">
        <v>158065.26214737931</v>
      </c>
      <c r="L267" s="202">
        <v>62461.247006248945</v>
      </c>
      <c r="M267" s="202">
        <v>77225.556272628586</v>
      </c>
      <c r="N267" s="202">
        <v>26317.41957668923</v>
      </c>
      <c r="O267" s="202">
        <v>1773.4986861493342</v>
      </c>
      <c r="P267" s="175">
        <v>0</v>
      </c>
      <c r="Q267" s="175">
        <v>0</v>
      </c>
      <c r="R267" s="176">
        <f>ROUND(SUM(I267:Q267)-H267,0)</f>
        <v>0</v>
      </c>
      <c r="S267" s="160"/>
      <c r="T267" s="160"/>
    </row>
    <row r="268" spans="1:29" ht="13.5" customHeight="1">
      <c r="A268" s="174">
        <f t="shared" si="27"/>
        <v>268</v>
      </c>
      <c r="F268" s="193"/>
      <c r="G268" s="165"/>
      <c r="H268" s="54"/>
      <c r="I268" s="202"/>
      <c r="J268" s="202"/>
      <c r="K268" s="202"/>
      <c r="L268" s="202"/>
      <c r="M268" s="202"/>
      <c r="N268" s="202"/>
      <c r="O268" s="202"/>
      <c r="P268" s="161"/>
      <c r="Q268" s="161"/>
      <c r="R268" s="176"/>
    </row>
    <row r="269" spans="1:29" ht="13.5" customHeight="1" thickBot="1">
      <c r="A269" s="174">
        <f t="shared" si="27"/>
        <v>269</v>
      </c>
      <c r="C269" s="151" t="s">
        <v>356</v>
      </c>
      <c r="F269" s="193"/>
      <c r="G269" s="165"/>
      <c r="H269" s="207">
        <v>60809978.254683033</v>
      </c>
      <c r="I269" s="207">
        <v>25800154.865755688</v>
      </c>
      <c r="J269" s="207">
        <v>8206357.5649653375</v>
      </c>
      <c r="K269" s="207">
        <v>13002265.090861492</v>
      </c>
      <c r="L269" s="207">
        <v>5137989.7167019155</v>
      </c>
      <c r="M269" s="207">
        <v>6352484.6687043337</v>
      </c>
      <c r="N269" s="207">
        <v>2164840.4032284366</v>
      </c>
      <c r="O269" s="207">
        <v>145885.94446582219</v>
      </c>
      <c r="P269" s="207">
        <v>0</v>
      </c>
      <c r="Q269" s="207">
        <v>0</v>
      </c>
      <c r="R269" s="176">
        <f>ROUND(SUM(I269:Q269)-H269,0)</f>
        <v>0</v>
      </c>
      <c r="S269" s="160"/>
      <c r="T269" s="160"/>
    </row>
    <row r="270" spans="1:29" ht="13.5" customHeight="1" thickTop="1">
      <c r="A270" s="174">
        <f t="shared" si="27"/>
        <v>270</v>
      </c>
      <c r="F270" s="193"/>
      <c r="G270" s="165"/>
      <c r="H270" s="203"/>
      <c r="I270" s="203"/>
      <c r="J270" s="203"/>
      <c r="K270" s="203"/>
      <c r="L270" s="203"/>
      <c r="M270" s="203"/>
      <c r="N270" s="203"/>
      <c r="O270" s="203"/>
      <c r="P270" s="203"/>
      <c r="Q270" s="203"/>
      <c r="R270" s="176"/>
      <c r="S270" s="160"/>
      <c r="T270" s="160"/>
    </row>
    <row r="271" spans="1:29" ht="13.5" customHeight="1">
      <c r="A271" s="174">
        <f t="shared" si="27"/>
        <v>271</v>
      </c>
      <c r="F271" s="193"/>
      <c r="G271" s="165"/>
      <c r="H271" s="203"/>
      <c r="I271" s="203"/>
      <c r="J271" s="203"/>
      <c r="K271" s="203"/>
      <c r="L271" s="203"/>
      <c r="M271" s="203"/>
      <c r="N271" s="203"/>
      <c r="O271" s="203"/>
      <c r="P271" s="203"/>
      <c r="Q271" s="203"/>
      <c r="R271" s="176"/>
      <c r="S271" s="160"/>
      <c r="T271" s="160"/>
    </row>
    <row r="272" spans="1:29" ht="13.5" customHeight="1">
      <c r="A272" s="174">
        <f t="shared" si="27"/>
        <v>272</v>
      </c>
      <c r="F272" s="193"/>
      <c r="G272" s="165"/>
      <c r="H272" s="155" t="s">
        <v>357</v>
      </c>
      <c r="I272" s="155"/>
      <c r="J272" s="155"/>
      <c r="K272" s="155"/>
      <c r="L272" s="155"/>
      <c r="M272" s="155"/>
      <c r="N272" s="155"/>
      <c r="O272" s="155"/>
      <c r="P272" s="151"/>
      <c r="Q272" s="151"/>
      <c r="R272" s="176"/>
    </row>
    <row r="273" spans="1:20" ht="13.5" customHeight="1">
      <c r="A273" s="174">
        <f t="shared" si="27"/>
        <v>273</v>
      </c>
      <c r="F273" s="193"/>
      <c r="G273" s="165"/>
      <c r="H273" s="155"/>
      <c r="I273" s="155"/>
      <c r="J273" s="155"/>
      <c r="K273" s="155"/>
      <c r="L273" s="155"/>
      <c r="M273" s="155"/>
      <c r="N273" s="155"/>
      <c r="O273" s="155"/>
      <c r="P273" s="151"/>
      <c r="Q273" s="151"/>
      <c r="R273" s="176"/>
    </row>
    <row r="274" spans="1:20" ht="13.5" customHeight="1">
      <c r="A274" s="174">
        <f t="shared" si="27"/>
        <v>274</v>
      </c>
      <c r="F274" s="193"/>
      <c r="G274" s="165"/>
      <c r="H274" s="155"/>
      <c r="I274" s="155"/>
      <c r="J274" s="155"/>
      <c r="K274" s="155"/>
      <c r="L274" s="155"/>
      <c r="M274" s="155"/>
      <c r="N274" s="155"/>
      <c r="O274" s="155"/>
      <c r="P274" s="151"/>
      <c r="Q274" s="151"/>
      <c r="R274" s="176"/>
    </row>
    <row r="275" spans="1:20" ht="13.5" customHeight="1">
      <c r="A275" s="174">
        <f t="shared" si="27"/>
        <v>275</v>
      </c>
      <c r="C275" s="151" t="s">
        <v>358</v>
      </c>
      <c r="D275" s="151" t="s">
        <v>359</v>
      </c>
      <c r="F275" s="195" t="s">
        <v>269</v>
      </c>
      <c r="G275" s="165"/>
      <c r="H275" s="175">
        <v>0</v>
      </c>
      <c r="I275" s="175">
        <v>0</v>
      </c>
      <c r="J275" s="175">
        <v>0</v>
      </c>
      <c r="K275" s="175">
        <v>0</v>
      </c>
      <c r="L275" s="175">
        <v>0</v>
      </c>
      <c r="M275" s="175">
        <v>0</v>
      </c>
      <c r="N275" s="175">
        <v>0</v>
      </c>
      <c r="O275" s="175">
        <v>0</v>
      </c>
      <c r="P275" s="175">
        <v>0</v>
      </c>
      <c r="Q275" s="175">
        <v>0</v>
      </c>
      <c r="R275" s="176">
        <f>ROUND(SUM(I275:Q275)-H275,0)</f>
        <v>0</v>
      </c>
      <c r="S275" s="160"/>
      <c r="T275" s="160"/>
    </row>
    <row r="276" spans="1:20" ht="13.5" customHeight="1">
      <c r="A276" s="174">
        <f t="shared" si="27"/>
        <v>276</v>
      </c>
      <c r="F276" s="193"/>
      <c r="G276" s="165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76"/>
    </row>
    <row r="277" spans="1:20" ht="13.5" customHeight="1">
      <c r="A277" s="174">
        <f t="shared" si="27"/>
        <v>277</v>
      </c>
      <c r="C277" s="151" t="s">
        <v>360</v>
      </c>
      <c r="D277" s="151" t="s">
        <v>361</v>
      </c>
      <c r="F277" s="195" t="s">
        <v>269</v>
      </c>
      <c r="G277" s="165"/>
      <c r="H277" s="175">
        <v>0</v>
      </c>
      <c r="I277" s="175">
        <v>0</v>
      </c>
      <c r="J277" s="175">
        <v>0</v>
      </c>
      <c r="K277" s="175">
        <v>0</v>
      </c>
      <c r="L277" s="175">
        <v>0</v>
      </c>
      <c r="M277" s="175">
        <v>0</v>
      </c>
      <c r="N277" s="175">
        <v>0</v>
      </c>
      <c r="O277" s="175">
        <v>0</v>
      </c>
      <c r="P277" s="175">
        <v>0</v>
      </c>
      <c r="Q277" s="175">
        <v>0</v>
      </c>
      <c r="R277" s="176">
        <f>ROUND(SUM(I277:Q277)-H277,0)</f>
        <v>0</v>
      </c>
      <c r="S277" s="160"/>
      <c r="T277" s="160"/>
    </row>
    <row r="278" spans="1:20" ht="13.5" customHeight="1">
      <c r="A278" s="174">
        <f t="shared" si="27"/>
        <v>278</v>
      </c>
      <c r="F278" s="193"/>
      <c r="G278" s="165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76"/>
    </row>
    <row r="279" spans="1:20" ht="13.5" customHeight="1">
      <c r="A279" s="174">
        <f t="shared" si="27"/>
        <v>279</v>
      </c>
      <c r="C279" s="151" t="s">
        <v>362</v>
      </c>
      <c r="D279" s="151" t="s">
        <v>363</v>
      </c>
      <c r="F279" s="195" t="s">
        <v>269</v>
      </c>
      <c r="G279" s="165"/>
      <c r="H279" s="175">
        <v>0</v>
      </c>
      <c r="I279" s="175">
        <v>0</v>
      </c>
      <c r="J279" s="175">
        <v>0</v>
      </c>
      <c r="K279" s="175">
        <v>0</v>
      </c>
      <c r="L279" s="175">
        <v>0</v>
      </c>
      <c r="M279" s="175">
        <v>0</v>
      </c>
      <c r="N279" s="175">
        <v>0</v>
      </c>
      <c r="O279" s="175">
        <v>0</v>
      </c>
      <c r="P279" s="175">
        <v>0</v>
      </c>
      <c r="Q279" s="175">
        <v>0</v>
      </c>
      <c r="R279" s="176">
        <f>ROUND(SUM(I279:Q279)-H279,0)</f>
        <v>0</v>
      </c>
      <c r="S279" s="160"/>
      <c r="T279" s="160"/>
    </row>
    <row r="280" spans="1:20" ht="13.5" customHeight="1">
      <c r="A280" s="174">
        <f t="shared" si="27"/>
        <v>280</v>
      </c>
      <c r="F280" s="193"/>
      <c r="G280" s="165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76"/>
    </row>
    <row r="281" spans="1:20" ht="13.5" customHeight="1">
      <c r="A281" s="174">
        <f t="shared" si="27"/>
        <v>281</v>
      </c>
      <c r="C281" s="151" t="s">
        <v>364</v>
      </c>
      <c r="D281" s="151" t="s">
        <v>326</v>
      </c>
      <c r="F281" s="195" t="s">
        <v>269</v>
      </c>
      <c r="G281" s="165"/>
      <c r="H281" s="175">
        <v>0</v>
      </c>
      <c r="I281" s="175">
        <v>0</v>
      </c>
      <c r="J281" s="175">
        <v>0</v>
      </c>
      <c r="K281" s="175">
        <v>0</v>
      </c>
      <c r="L281" s="175">
        <v>0</v>
      </c>
      <c r="M281" s="175">
        <v>0</v>
      </c>
      <c r="N281" s="175">
        <v>0</v>
      </c>
      <c r="O281" s="175">
        <v>0</v>
      </c>
      <c r="P281" s="175">
        <v>0</v>
      </c>
      <c r="Q281" s="175">
        <v>0</v>
      </c>
      <c r="R281" s="176">
        <f>ROUND(SUM(I281:Q281)-H281,0)</f>
        <v>0</v>
      </c>
      <c r="S281" s="160"/>
      <c r="T281" s="160"/>
    </row>
    <row r="282" spans="1:20" ht="13.5" customHeight="1">
      <c r="A282" s="174">
        <f t="shared" si="27"/>
        <v>282</v>
      </c>
      <c r="F282" s="193"/>
      <c r="G282" s="165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76"/>
    </row>
    <row r="283" spans="1:20" ht="13.5" customHeight="1">
      <c r="A283" s="174">
        <f t="shared" si="27"/>
        <v>283</v>
      </c>
      <c r="C283" s="151" t="s">
        <v>365</v>
      </c>
      <c r="D283" s="151" t="s">
        <v>333</v>
      </c>
      <c r="F283" s="195" t="s">
        <v>269</v>
      </c>
      <c r="G283" s="165"/>
      <c r="H283" s="175">
        <v>0</v>
      </c>
      <c r="I283" s="175">
        <v>0</v>
      </c>
      <c r="J283" s="175">
        <v>0</v>
      </c>
      <c r="K283" s="175">
        <v>0</v>
      </c>
      <c r="L283" s="175">
        <v>0</v>
      </c>
      <c r="M283" s="175">
        <v>0</v>
      </c>
      <c r="N283" s="175">
        <v>0</v>
      </c>
      <c r="O283" s="175">
        <v>0</v>
      </c>
      <c r="P283" s="175">
        <v>0</v>
      </c>
      <c r="Q283" s="175">
        <v>0</v>
      </c>
      <c r="R283" s="176">
        <f>ROUND(SUM(I283:Q283)-H283,0)</f>
        <v>0</v>
      </c>
      <c r="S283" s="160"/>
      <c r="T283" s="160"/>
    </row>
    <row r="284" spans="1:20" ht="13.5" customHeight="1">
      <c r="A284" s="174">
        <f t="shared" si="27"/>
        <v>284</v>
      </c>
      <c r="F284" s="193"/>
      <c r="G284" s="165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76"/>
    </row>
    <row r="285" spans="1:20" ht="13.5" customHeight="1">
      <c r="A285" s="174">
        <f t="shared" si="27"/>
        <v>285</v>
      </c>
      <c r="C285" s="151" t="s">
        <v>366</v>
      </c>
      <c r="D285" s="151" t="s">
        <v>367</v>
      </c>
      <c r="F285" s="195" t="s">
        <v>269</v>
      </c>
      <c r="G285" s="165"/>
      <c r="H285" s="175">
        <v>0</v>
      </c>
      <c r="I285" s="175">
        <v>0</v>
      </c>
      <c r="J285" s="175">
        <v>0</v>
      </c>
      <c r="K285" s="175">
        <v>0</v>
      </c>
      <c r="L285" s="175">
        <v>0</v>
      </c>
      <c r="M285" s="175">
        <v>0</v>
      </c>
      <c r="N285" s="175">
        <v>0</v>
      </c>
      <c r="O285" s="175">
        <v>0</v>
      </c>
      <c r="P285" s="175">
        <v>0</v>
      </c>
      <c r="Q285" s="175">
        <v>0</v>
      </c>
      <c r="R285" s="176">
        <f>ROUND(SUM(I285:Q285)-H285,0)</f>
        <v>0</v>
      </c>
      <c r="S285" s="160"/>
      <c r="T285" s="160"/>
    </row>
    <row r="286" spans="1:20" ht="13.5" customHeight="1">
      <c r="A286" s="174">
        <f t="shared" si="27"/>
        <v>286</v>
      </c>
      <c r="F286" s="193"/>
      <c r="G286" s="165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76"/>
    </row>
    <row r="287" spans="1:20" ht="13.5" customHeight="1">
      <c r="A287" s="174">
        <f t="shared" si="27"/>
        <v>287</v>
      </c>
      <c r="C287" s="151" t="s">
        <v>368</v>
      </c>
      <c r="D287" s="151" t="s">
        <v>369</v>
      </c>
      <c r="F287" s="195" t="s">
        <v>269</v>
      </c>
      <c r="G287" s="165"/>
      <c r="H287" s="175">
        <v>0</v>
      </c>
      <c r="I287" s="175">
        <v>0</v>
      </c>
      <c r="J287" s="175">
        <v>0</v>
      </c>
      <c r="K287" s="175">
        <v>0</v>
      </c>
      <c r="L287" s="175">
        <v>0</v>
      </c>
      <c r="M287" s="175">
        <v>0</v>
      </c>
      <c r="N287" s="175">
        <v>0</v>
      </c>
      <c r="O287" s="175">
        <v>0</v>
      </c>
      <c r="P287" s="175">
        <v>0</v>
      </c>
      <c r="Q287" s="175">
        <v>0</v>
      </c>
      <c r="R287" s="176">
        <f>ROUND(SUM(I287:Q287)-H287,0)</f>
        <v>0</v>
      </c>
      <c r="S287" s="160"/>
      <c r="T287" s="160"/>
    </row>
    <row r="288" spans="1:20" ht="13.5" customHeight="1">
      <c r="A288" s="174">
        <f t="shared" si="27"/>
        <v>288</v>
      </c>
      <c r="F288" s="193"/>
      <c r="G288" s="165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76"/>
    </row>
    <row r="289" spans="1:20" ht="13.5" customHeight="1">
      <c r="A289" s="174">
        <f t="shared" si="27"/>
        <v>289</v>
      </c>
      <c r="C289" s="151" t="s">
        <v>370</v>
      </c>
      <c r="D289" s="151" t="s">
        <v>345</v>
      </c>
      <c r="F289" s="195" t="s">
        <v>269</v>
      </c>
      <c r="G289" s="165"/>
      <c r="H289" s="175">
        <v>0</v>
      </c>
      <c r="I289" s="175">
        <v>0</v>
      </c>
      <c r="J289" s="175">
        <v>0</v>
      </c>
      <c r="K289" s="175">
        <v>0</v>
      </c>
      <c r="L289" s="175">
        <v>0</v>
      </c>
      <c r="M289" s="175">
        <v>0</v>
      </c>
      <c r="N289" s="175">
        <v>0</v>
      </c>
      <c r="O289" s="175">
        <v>0</v>
      </c>
      <c r="P289" s="175">
        <v>0</v>
      </c>
      <c r="Q289" s="175">
        <v>0</v>
      </c>
      <c r="R289" s="176">
        <f>ROUND(SUM(I289:Q289)-H289,0)</f>
        <v>0</v>
      </c>
      <c r="S289" s="160"/>
      <c r="T289" s="160"/>
    </row>
    <row r="290" spans="1:20" ht="13.5" customHeight="1">
      <c r="A290" s="174">
        <f t="shared" si="27"/>
        <v>290</v>
      </c>
      <c r="F290" s="193"/>
      <c r="G290" s="165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76"/>
    </row>
    <row r="291" spans="1:20" ht="13.5" customHeight="1">
      <c r="A291" s="174">
        <f t="shared" si="27"/>
        <v>291</v>
      </c>
      <c r="C291" s="151" t="s">
        <v>371</v>
      </c>
      <c r="D291" s="151" t="s">
        <v>372</v>
      </c>
      <c r="F291" s="195" t="s">
        <v>269</v>
      </c>
      <c r="G291" s="165"/>
      <c r="H291" s="175">
        <v>0</v>
      </c>
      <c r="I291" s="175">
        <v>0</v>
      </c>
      <c r="J291" s="175">
        <v>0</v>
      </c>
      <c r="K291" s="175">
        <v>0</v>
      </c>
      <c r="L291" s="175">
        <v>0</v>
      </c>
      <c r="M291" s="175">
        <v>0</v>
      </c>
      <c r="N291" s="175">
        <v>0</v>
      </c>
      <c r="O291" s="175">
        <v>0</v>
      </c>
      <c r="P291" s="175">
        <v>0</v>
      </c>
      <c r="Q291" s="175">
        <v>0</v>
      </c>
      <c r="R291" s="176">
        <f>ROUND(SUM(I291:Q291)-H291,0)</f>
        <v>0</v>
      </c>
      <c r="S291" s="160"/>
      <c r="T291" s="160"/>
    </row>
    <row r="292" spans="1:20" ht="13.5" customHeight="1">
      <c r="A292" s="174">
        <f t="shared" si="27"/>
        <v>292</v>
      </c>
      <c r="F292" s="193"/>
      <c r="G292" s="165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76"/>
    </row>
    <row r="293" spans="1:20" ht="13.5" customHeight="1">
      <c r="A293" s="174">
        <f t="shared" si="27"/>
        <v>293</v>
      </c>
      <c r="C293" s="151" t="s">
        <v>373</v>
      </c>
      <c r="D293" s="151" t="s">
        <v>351</v>
      </c>
      <c r="F293" s="195" t="s">
        <v>269</v>
      </c>
      <c r="G293" s="165"/>
      <c r="H293" s="175">
        <v>0</v>
      </c>
      <c r="I293" s="175">
        <v>0</v>
      </c>
      <c r="J293" s="175">
        <v>0</v>
      </c>
      <c r="K293" s="175">
        <v>0</v>
      </c>
      <c r="L293" s="175">
        <v>0</v>
      </c>
      <c r="M293" s="175">
        <v>0</v>
      </c>
      <c r="N293" s="175">
        <v>0</v>
      </c>
      <c r="O293" s="175">
        <v>0</v>
      </c>
      <c r="P293" s="175">
        <v>0</v>
      </c>
      <c r="Q293" s="175">
        <v>0</v>
      </c>
      <c r="R293" s="176">
        <f>ROUND(SUM(I293:Q293)-H293,0)</f>
        <v>0</v>
      </c>
      <c r="S293" s="160"/>
      <c r="T293" s="160"/>
    </row>
    <row r="294" spans="1:20" ht="13.5" customHeight="1">
      <c r="A294" s="174">
        <f t="shared" si="27"/>
        <v>294</v>
      </c>
      <c r="F294" s="193"/>
      <c r="G294" s="165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76"/>
    </row>
    <row r="295" spans="1:20" ht="13.5" customHeight="1">
      <c r="A295" s="174">
        <f t="shared" si="27"/>
        <v>295</v>
      </c>
      <c r="C295" s="151" t="s">
        <v>374</v>
      </c>
      <c r="D295" s="151" t="s">
        <v>375</v>
      </c>
      <c r="F295" s="195" t="s">
        <v>269</v>
      </c>
      <c r="G295" s="165"/>
      <c r="H295" s="197">
        <v>0</v>
      </c>
      <c r="I295" s="197">
        <v>0</v>
      </c>
      <c r="J295" s="197">
        <v>0</v>
      </c>
      <c r="K295" s="197">
        <v>0</v>
      </c>
      <c r="L295" s="197">
        <v>0</v>
      </c>
      <c r="M295" s="197">
        <v>0</v>
      </c>
      <c r="N295" s="197">
        <v>0</v>
      </c>
      <c r="O295" s="197">
        <v>0</v>
      </c>
      <c r="P295" s="197">
        <v>0</v>
      </c>
      <c r="Q295" s="197">
        <v>0</v>
      </c>
      <c r="R295" s="176">
        <f>ROUND(SUM(I295:Q295)-H295,0)</f>
        <v>0</v>
      </c>
      <c r="S295" s="160"/>
      <c r="T295" s="160"/>
    </row>
    <row r="296" spans="1:20" ht="13.5" customHeight="1">
      <c r="A296" s="174">
        <f t="shared" si="27"/>
        <v>296</v>
      </c>
      <c r="F296" s="193"/>
      <c r="G296" s="165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76"/>
    </row>
    <row r="297" spans="1:20" ht="13.5" customHeight="1" thickBot="1">
      <c r="A297" s="174">
        <f t="shared" si="27"/>
        <v>297</v>
      </c>
      <c r="C297" s="151" t="s">
        <v>376</v>
      </c>
      <c r="F297" s="193"/>
      <c r="G297" s="165"/>
      <c r="H297" s="207">
        <v>0</v>
      </c>
      <c r="I297" s="207">
        <v>0</v>
      </c>
      <c r="J297" s="207">
        <v>0</v>
      </c>
      <c r="K297" s="207">
        <v>0</v>
      </c>
      <c r="L297" s="207">
        <v>0</v>
      </c>
      <c r="M297" s="207">
        <v>0</v>
      </c>
      <c r="N297" s="207">
        <v>0</v>
      </c>
      <c r="O297" s="207">
        <v>0</v>
      </c>
      <c r="P297" s="207">
        <v>0</v>
      </c>
      <c r="Q297" s="207">
        <v>0</v>
      </c>
      <c r="R297" s="176">
        <f>ROUND(SUM(I297:Q297)-H297,0)</f>
        <v>0</v>
      </c>
      <c r="S297" s="160"/>
      <c r="T297" s="160"/>
    </row>
    <row r="298" spans="1:20" ht="13.5" customHeight="1" thickTop="1">
      <c r="A298" s="174">
        <f t="shared" si="27"/>
        <v>298</v>
      </c>
      <c r="F298" s="193"/>
      <c r="G298" s="165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76"/>
    </row>
    <row r="299" spans="1:20" ht="13.5" customHeight="1">
      <c r="A299" s="174">
        <f t="shared" si="27"/>
        <v>299</v>
      </c>
      <c r="F299" s="193"/>
      <c r="G299" s="165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76"/>
    </row>
    <row r="300" spans="1:20" ht="13.5" customHeight="1">
      <c r="A300" s="174">
        <f t="shared" si="27"/>
        <v>300</v>
      </c>
      <c r="F300" s="193"/>
      <c r="G300" s="165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76"/>
    </row>
    <row r="301" spans="1:20" ht="13.5" customHeight="1">
      <c r="A301" s="174">
        <f t="shared" si="27"/>
        <v>301</v>
      </c>
      <c r="F301" s="193"/>
      <c r="G301" s="165"/>
      <c r="H301" s="155" t="s">
        <v>377</v>
      </c>
      <c r="I301" s="155"/>
      <c r="J301" s="155"/>
      <c r="K301" s="155"/>
      <c r="L301" s="155"/>
      <c r="M301" s="155"/>
      <c r="N301" s="155"/>
      <c r="O301" s="155"/>
      <c r="P301" s="62"/>
      <c r="Q301" s="62"/>
      <c r="R301" s="176"/>
    </row>
    <row r="302" spans="1:20" ht="13.5" customHeight="1">
      <c r="A302" s="174">
        <f t="shared" si="27"/>
        <v>302</v>
      </c>
      <c r="F302" s="193"/>
      <c r="G302" s="165"/>
      <c r="H302" s="151"/>
      <c r="I302" s="151"/>
      <c r="J302" s="151"/>
      <c r="K302" s="151"/>
      <c r="L302" s="151"/>
      <c r="M302" s="151"/>
      <c r="N302" s="151"/>
      <c r="O302" s="151"/>
      <c r="R302" s="176"/>
    </row>
    <row r="303" spans="1:20" ht="13.5" customHeight="1">
      <c r="A303" s="174">
        <f t="shared" si="27"/>
        <v>303</v>
      </c>
      <c r="C303" s="163" t="s">
        <v>25</v>
      </c>
      <c r="E303" s="163" t="s">
        <v>26</v>
      </c>
      <c r="F303" s="193" t="s">
        <v>27</v>
      </c>
      <c r="G303" s="165"/>
      <c r="H303" s="163" t="s">
        <v>30</v>
      </c>
      <c r="I303" s="166" t="s">
        <v>31</v>
      </c>
      <c r="J303" s="163" t="s">
        <v>32</v>
      </c>
      <c r="K303" s="166" t="s">
        <v>33</v>
      </c>
      <c r="L303" s="163" t="s">
        <v>34</v>
      </c>
      <c r="M303" s="163" t="s">
        <v>35</v>
      </c>
      <c r="N303" s="166" t="s">
        <v>36</v>
      </c>
      <c r="O303" s="163" t="s">
        <v>37</v>
      </c>
      <c r="P303" s="163" t="s">
        <v>38</v>
      </c>
      <c r="Q303" s="163" t="s">
        <v>82</v>
      </c>
      <c r="R303" s="176"/>
    </row>
    <row r="304" spans="1:20" ht="13.5" customHeight="1">
      <c r="A304" s="174">
        <f t="shared" si="27"/>
        <v>304</v>
      </c>
      <c r="F304" s="193"/>
      <c r="G304" s="165"/>
      <c r="H304" s="166" t="s">
        <v>1128</v>
      </c>
      <c r="I304" s="161"/>
      <c r="J304" s="166" t="s">
        <v>1129</v>
      </c>
      <c r="K304" s="166" t="s">
        <v>1130</v>
      </c>
      <c r="L304" s="166" t="s">
        <v>1130</v>
      </c>
      <c r="M304" s="166" t="s">
        <v>1130</v>
      </c>
      <c r="N304" s="163" t="s">
        <v>1131</v>
      </c>
      <c r="O304" s="166" t="s">
        <v>1132</v>
      </c>
      <c r="P304" s="163"/>
      <c r="Q304" s="163"/>
      <c r="R304" s="176"/>
    </row>
    <row r="305" spans="1:20" ht="13.5" customHeight="1">
      <c r="A305" s="174">
        <f t="shared" si="27"/>
        <v>305</v>
      </c>
      <c r="C305" s="163" t="s">
        <v>249</v>
      </c>
      <c r="F305" s="193" t="s">
        <v>227</v>
      </c>
      <c r="G305" s="165"/>
      <c r="H305" s="166" t="s">
        <v>1133</v>
      </c>
      <c r="I305" s="166" t="s">
        <v>115</v>
      </c>
      <c r="J305" s="166" t="s">
        <v>111</v>
      </c>
      <c r="K305" s="166" t="s">
        <v>1134</v>
      </c>
      <c r="L305" s="166" t="s">
        <v>1135</v>
      </c>
      <c r="M305" s="166" t="s">
        <v>122</v>
      </c>
      <c r="N305" s="166" t="s">
        <v>1136</v>
      </c>
      <c r="O305" s="166" t="s">
        <v>1137</v>
      </c>
      <c r="P305" s="163"/>
      <c r="Q305" s="163"/>
      <c r="R305" s="176"/>
    </row>
    <row r="306" spans="1:20" ht="13.5" customHeight="1">
      <c r="A306" s="174">
        <f t="shared" si="27"/>
        <v>306</v>
      </c>
      <c r="C306" s="163" t="s">
        <v>250</v>
      </c>
      <c r="D306" s="170"/>
      <c r="E306" s="163" t="s">
        <v>40</v>
      </c>
      <c r="F306" s="194" t="s">
        <v>228</v>
      </c>
      <c r="G306" s="171"/>
      <c r="H306" s="172" t="s">
        <v>1139</v>
      </c>
      <c r="I306" s="172" t="s">
        <v>1140</v>
      </c>
      <c r="J306" s="172" t="s">
        <v>1141</v>
      </c>
      <c r="K306" s="172" t="s">
        <v>1142</v>
      </c>
      <c r="L306" s="172" t="s">
        <v>1143</v>
      </c>
      <c r="M306" s="172" t="s">
        <v>1143</v>
      </c>
      <c r="N306" s="172" t="s">
        <v>1144</v>
      </c>
      <c r="O306" s="172" t="s">
        <v>1145</v>
      </c>
      <c r="P306" s="182"/>
      <c r="Q306" s="182"/>
      <c r="R306" s="176"/>
    </row>
    <row r="307" spans="1:20" ht="13.5" customHeight="1">
      <c r="A307" s="174">
        <f t="shared" si="27"/>
        <v>307</v>
      </c>
      <c r="C307" s="151" t="s">
        <v>378</v>
      </c>
      <c r="D307" s="151" t="s">
        <v>359</v>
      </c>
      <c r="F307" s="195" t="s">
        <v>269</v>
      </c>
      <c r="G307" s="165"/>
      <c r="H307" s="175">
        <v>1214697.1127527694</v>
      </c>
      <c r="I307" s="175">
        <v>515365.64431503112</v>
      </c>
      <c r="J307" s="175">
        <v>163924.394095842</v>
      </c>
      <c r="K307" s="175">
        <v>259724.05053276409</v>
      </c>
      <c r="L307" s="175">
        <v>102632.84831466955</v>
      </c>
      <c r="M307" s="175">
        <v>126892.74042434219</v>
      </c>
      <c r="N307" s="175">
        <v>43243.320633314208</v>
      </c>
      <c r="O307" s="175">
        <v>2914.114436806236</v>
      </c>
      <c r="P307" s="175">
        <v>0</v>
      </c>
      <c r="Q307" s="175">
        <v>0</v>
      </c>
      <c r="R307" s="176">
        <f>ROUND(SUM(I307:Q307)-H307,0)</f>
        <v>0</v>
      </c>
      <c r="S307" s="160"/>
      <c r="T307" s="160"/>
    </row>
    <row r="308" spans="1:20" ht="13.5" customHeight="1">
      <c r="A308" s="174">
        <f t="shared" si="27"/>
        <v>308</v>
      </c>
      <c r="F308" s="193"/>
      <c r="G308" s="165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76"/>
    </row>
    <row r="309" spans="1:20" ht="13.5" customHeight="1">
      <c r="A309" s="174">
        <f t="shared" si="27"/>
        <v>309</v>
      </c>
      <c r="C309" s="151" t="s">
        <v>379</v>
      </c>
      <c r="D309" s="151" t="s">
        <v>380</v>
      </c>
      <c r="F309" s="195" t="s">
        <v>269</v>
      </c>
      <c r="G309" s="165"/>
      <c r="H309" s="175">
        <v>49738.774633946021</v>
      </c>
      <c r="I309" s="175">
        <v>21102.919705285414</v>
      </c>
      <c r="J309" s="175">
        <v>6712.2893512621031</v>
      </c>
      <c r="K309" s="175">
        <v>10635.042992066508</v>
      </c>
      <c r="L309" s="175">
        <v>4202.5555661317485</v>
      </c>
      <c r="M309" s="175">
        <v>5195.9367914746681</v>
      </c>
      <c r="N309" s="175">
        <v>1770.7046117278915</v>
      </c>
      <c r="O309" s="175">
        <v>119.32561599768522</v>
      </c>
      <c r="P309" s="175">
        <v>0</v>
      </c>
      <c r="Q309" s="175">
        <v>0</v>
      </c>
      <c r="R309" s="176">
        <f>ROUND(SUM(I309:Q309)-H309,0)</f>
        <v>0</v>
      </c>
      <c r="S309" s="160"/>
      <c r="T309" s="160"/>
    </row>
    <row r="310" spans="1:20" ht="13.5" customHeight="1">
      <c r="A310" s="174">
        <f t="shared" si="27"/>
        <v>310</v>
      </c>
      <c r="F310" s="193"/>
      <c r="G310" s="165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76"/>
    </row>
    <row r="311" spans="1:20" ht="13.5" customHeight="1">
      <c r="A311" s="174">
        <f t="shared" si="27"/>
        <v>311</v>
      </c>
      <c r="C311" s="151" t="s">
        <v>381</v>
      </c>
      <c r="D311" s="151" t="s">
        <v>382</v>
      </c>
      <c r="F311" s="195" t="s">
        <v>269</v>
      </c>
      <c r="G311" s="165"/>
      <c r="H311" s="175">
        <v>795689.46794934163</v>
      </c>
      <c r="I311" s="175">
        <v>337591.16657080554</v>
      </c>
      <c r="J311" s="175">
        <v>107378.9610205372</v>
      </c>
      <c r="K311" s="175">
        <v>170132.69350227309</v>
      </c>
      <c r="L311" s="175">
        <v>67229.826771018401</v>
      </c>
      <c r="M311" s="175">
        <v>83121.311522725984</v>
      </c>
      <c r="N311" s="175">
        <v>28326.612804000117</v>
      </c>
      <c r="O311" s="175">
        <v>1908.8957579812629</v>
      </c>
      <c r="P311" s="175">
        <v>0</v>
      </c>
      <c r="Q311" s="175">
        <v>0</v>
      </c>
      <c r="R311" s="176">
        <f>ROUND(SUM(I311:Q311)-H311,0)</f>
        <v>0</v>
      </c>
      <c r="S311" s="160"/>
      <c r="T311" s="160"/>
    </row>
    <row r="312" spans="1:20" ht="13.5" customHeight="1">
      <c r="A312" s="174">
        <f t="shared" si="27"/>
        <v>312</v>
      </c>
      <c r="F312" s="193"/>
      <c r="G312" s="165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76"/>
    </row>
    <row r="313" spans="1:20" ht="13.5" customHeight="1">
      <c r="A313" s="174">
        <f t="shared" si="27"/>
        <v>313</v>
      </c>
      <c r="C313" s="151" t="s">
        <v>383</v>
      </c>
      <c r="D313" s="151" t="s">
        <v>333</v>
      </c>
      <c r="F313" s="195" t="s">
        <v>269</v>
      </c>
      <c r="G313" s="165"/>
      <c r="H313" s="175">
        <v>0</v>
      </c>
      <c r="I313" s="175">
        <v>0</v>
      </c>
      <c r="J313" s="175">
        <v>0</v>
      </c>
      <c r="K313" s="175">
        <v>0</v>
      </c>
      <c r="L313" s="175">
        <v>0</v>
      </c>
      <c r="M313" s="175">
        <v>0</v>
      </c>
      <c r="N313" s="175">
        <v>0</v>
      </c>
      <c r="O313" s="175">
        <v>0</v>
      </c>
      <c r="P313" s="175">
        <v>0</v>
      </c>
      <c r="Q313" s="175">
        <v>0</v>
      </c>
      <c r="R313" s="176">
        <f>ROUND(SUM(I313:Q313)-H313,0)</f>
        <v>0</v>
      </c>
      <c r="S313" s="160"/>
      <c r="T313" s="160"/>
    </row>
    <row r="314" spans="1:20" ht="13.5" customHeight="1">
      <c r="A314" s="174">
        <f t="shared" si="27"/>
        <v>314</v>
      </c>
      <c r="F314" s="193"/>
      <c r="G314" s="165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76"/>
    </row>
    <row r="315" spans="1:20" ht="13.5" customHeight="1">
      <c r="A315" s="174">
        <f t="shared" si="27"/>
        <v>315</v>
      </c>
      <c r="C315" s="151" t="s">
        <v>384</v>
      </c>
      <c r="D315" s="151" t="s">
        <v>385</v>
      </c>
      <c r="F315" s="195" t="s">
        <v>269</v>
      </c>
      <c r="G315" s="165"/>
      <c r="H315" s="175">
        <v>3250316.327707991</v>
      </c>
      <c r="I315" s="175">
        <v>1379028.0316553551</v>
      </c>
      <c r="J315" s="175">
        <v>438632.91436652828</v>
      </c>
      <c r="K315" s="175">
        <v>694975.98478026327</v>
      </c>
      <c r="L315" s="175">
        <v>274627.49284087936</v>
      </c>
      <c r="M315" s="175">
        <v>339542.70718086133</v>
      </c>
      <c r="N315" s="175">
        <v>115711.53799834583</v>
      </c>
      <c r="O315" s="175">
        <v>7797.6588857577253</v>
      </c>
      <c r="P315" s="175">
        <v>0</v>
      </c>
      <c r="Q315" s="175">
        <v>0</v>
      </c>
      <c r="R315" s="176">
        <f>ROUND(SUM(I315:Q315)-H315,0)</f>
        <v>0</v>
      </c>
      <c r="S315" s="160"/>
      <c r="T315" s="160"/>
    </row>
    <row r="316" spans="1:20" ht="13.5" customHeight="1">
      <c r="A316" s="174">
        <f t="shared" si="27"/>
        <v>316</v>
      </c>
      <c r="F316" s="193"/>
      <c r="G316" s="165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76"/>
    </row>
    <row r="317" spans="1:20" ht="13.5" customHeight="1">
      <c r="A317" s="174">
        <f t="shared" si="27"/>
        <v>317</v>
      </c>
      <c r="C317" s="151" t="s">
        <v>386</v>
      </c>
      <c r="D317" s="151" t="s">
        <v>387</v>
      </c>
      <c r="F317" s="195" t="s">
        <v>269</v>
      </c>
      <c r="G317" s="165"/>
      <c r="H317" s="175">
        <v>-44352.135913791084</v>
      </c>
      <c r="I317" s="175">
        <v>-18817.503443437454</v>
      </c>
      <c r="J317" s="175">
        <v>-5985.3579383656615</v>
      </c>
      <c r="K317" s="175">
        <v>-9483.282925736281</v>
      </c>
      <c r="L317" s="175">
        <v>-3747.4247611867058</v>
      </c>
      <c r="M317" s="175">
        <v>-4633.2242093007362</v>
      </c>
      <c r="N317" s="175">
        <v>-1578.93981467194</v>
      </c>
      <c r="O317" s="175">
        <v>-106.40282109230384</v>
      </c>
      <c r="P317" s="175">
        <v>0</v>
      </c>
      <c r="Q317" s="175">
        <v>0</v>
      </c>
      <c r="R317" s="176">
        <f>ROUND(SUM(I317:Q317)-H317,0)</f>
        <v>0</v>
      </c>
      <c r="S317" s="160"/>
      <c r="T317" s="160"/>
    </row>
    <row r="318" spans="1:20" ht="13.5" customHeight="1">
      <c r="A318" s="174">
        <f t="shared" si="27"/>
        <v>318</v>
      </c>
      <c r="F318" s="193"/>
      <c r="G318" s="165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76"/>
    </row>
    <row r="319" spans="1:20" ht="13.5" customHeight="1">
      <c r="A319" s="174">
        <f t="shared" si="27"/>
        <v>319</v>
      </c>
      <c r="C319" s="151" t="s">
        <v>388</v>
      </c>
      <c r="D319" s="151" t="s">
        <v>342</v>
      </c>
      <c r="F319" s="195" t="s">
        <v>269</v>
      </c>
      <c r="G319" s="165"/>
      <c r="H319" s="175">
        <v>87.7907815933156</v>
      </c>
      <c r="I319" s="175">
        <v>37.247435797575633</v>
      </c>
      <c r="J319" s="175">
        <v>11.847439603500323</v>
      </c>
      <c r="K319" s="175">
        <v>18.771245239218725</v>
      </c>
      <c r="L319" s="175">
        <v>7.4176664092614155</v>
      </c>
      <c r="M319" s="175">
        <v>9.1710211075788344</v>
      </c>
      <c r="N319" s="175">
        <v>3.1253592992294288</v>
      </c>
      <c r="O319" s="175">
        <v>0.21061413695123718</v>
      </c>
      <c r="P319" s="175">
        <v>0</v>
      </c>
      <c r="Q319" s="175">
        <v>0</v>
      </c>
      <c r="R319" s="176">
        <f>ROUND(SUM(I319:Q319)-H319,0)</f>
        <v>0</v>
      </c>
      <c r="S319" s="160"/>
      <c r="T319" s="160"/>
    </row>
    <row r="320" spans="1:20" ht="13.5" customHeight="1">
      <c r="A320" s="174">
        <f t="shared" si="27"/>
        <v>320</v>
      </c>
      <c r="F320" s="193"/>
      <c r="G320" s="165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76"/>
    </row>
    <row r="321" spans="1:20" ht="13.5" customHeight="1">
      <c r="A321" s="174">
        <f t="shared" ref="A321:A384" si="28">+A320+1</f>
        <v>321</v>
      </c>
      <c r="C321" s="151" t="s">
        <v>389</v>
      </c>
      <c r="D321" s="151" t="s">
        <v>345</v>
      </c>
      <c r="F321" s="195" t="s">
        <v>269</v>
      </c>
      <c r="G321" s="165"/>
      <c r="H321" s="175">
        <v>209229.25596829882</v>
      </c>
      <c r="I321" s="175">
        <v>88770.747192517389</v>
      </c>
      <c r="J321" s="175">
        <v>28235.663567192438</v>
      </c>
      <c r="K321" s="175">
        <v>44736.971282406776</v>
      </c>
      <c r="L321" s="175">
        <v>17678.311955579829</v>
      </c>
      <c r="M321" s="175">
        <v>21857.032002485146</v>
      </c>
      <c r="N321" s="175">
        <v>7448.5793262508842</v>
      </c>
      <c r="O321" s="175">
        <v>501.95064186634357</v>
      </c>
      <c r="P321" s="175">
        <v>0</v>
      </c>
      <c r="Q321" s="175">
        <v>0</v>
      </c>
      <c r="R321" s="176">
        <f>ROUND(SUM(I321:Q321)-H321,0)</f>
        <v>0</v>
      </c>
      <c r="S321" s="160"/>
      <c r="T321" s="160"/>
    </row>
    <row r="322" spans="1:20" ht="13.5" customHeight="1">
      <c r="A322" s="174">
        <f t="shared" si="28"/>
        <v>322</v>
      </c>
      <c r="F322" s="193"/>
      <c r="G322" s="165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76"/>
    </row>
    <row r="323" spans="1:20" ht="13.5" customHeight="1">
      <c r="A323" s="174">
        <f t="shared" si="28"/>
        <v>323</v>
      </c>
      <c r="C323" s="151" t="s">
        <v>390</v>
      </c>
      <c r="D323" s="151" t="s">
        <v>391</v>
      </c>
      <c r="F323" s="195" t="s">
        <v>269</v>
      </c>
      <c r="G323" s="165"/>
      <c r="H323" s="175">
        <v>363225.0548296136</v>
      </c>
      <c r="I323" s="175">
        <v>154107.318152263</v>
      </c>
      <c r="J323" s="175">
        <v>49017.525775161717</v>
      </c>
      <c r="K323" s="175">
        <v>77664.037812308103</v>
      </c>
      <c r="L323" s="175">
        <v>30689.8086486213</v>
      </c>
      <c r="M323" s="175">
        <v>37944.127893463236</v>
      </c>
      <c r="N323" s="175">
        <v>12930.84287691644</v>
      </c>
      <c r="O323" s="175">
        <v>871.39367087978644</v>
      </c>
      <c r="P323" s="175">
        <v>0</v>
      </c>
      <c r="Q323" s="175">
        <v>0</v>
      </c>
      <c r="R323" s="176">
        <f>ROUND(SUM(I323:Q323)-H323,0)</f>
        <v>0</v>
      </c>
      <c r="S323" s="160"/>
      <c r="T323" s="160"/>
    </row>
    <row r="324" spans="1:20" ht="13.5" customHeight="1">
      <c r="A324" s="174">
        <f t="shared" si="28"/>
        <v>324</v>
      </c>
      <c r="F324" s="193"/>
      <c r="G324" s="165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76"/>
    </row>
    <row r="325" spans="1:20" ht="13.5" customHeight="1">
      <c r="A325" s="174">
        <f t="shared" si="28"/>
        <v>325</v>
      </c>
      <c r="C325" s="151" t="s">
        <v>392</v>
      </c>
      <c r="D325" s="151" t="s">
        <v>351</v>
      </c>
      <c r="F325" s="195" t="s">
        <v>269</v>
      </c>
      <c r="G325" s="165"/>
      <c r="H325" s="175">
        <v>446990.68112780293</v>
      </c>
      <c r="I325" s="175">
        <v>189646.98109818535</v>
      </c>
      <c r="J325" s="175">
        <v>60321.767295808335</v>
      </c>
      <c r="K325" s="175">
        <v>95574.632584593215</v>
      </c>
      <c r="L325" s="175">
        <v>37767.379450088374</v>
      </c>
      <c r="M325" s="175">
        <v>46694.66311968962</v>
      </c>
      <c r="N325" s="175">
        <v>15912.906304937642</v>
      </c>
      <c r="O325" s="175">
        <v>1072.3512745003959</v>
      </c>
      <c r="P325" s="175">
        <v>0</v>
      </c>
      <c r="Q325" s="175">
        <v>0</v>
      </c>
      <c r="R325" s="176">
        <f>ROUND(SUM(I325:Q325)-H325,0)</f>
        <v>0</v>
      </c>
      <c r="S325" s="160"/>
      <c r="T325" s="160"/>
    </row>
    <row r="326" spans="1:20" ht="13.5" customHeight="1">
      <c r="A326" s="174">
        <f t="shared" si="28"/>
        <v>326</v>
      </c>
      <c r="F326" s="193"/>
      <c r="G326" s="165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76"/>
    </row>
    <row r="327" spans="1:20" ht="13.5" customHeight="1">
      <c r="A327" s="174">
        <f t="shared" si="28"/>
        <v>327</v>
      </c>
      <c r="C327" s="151" t="s">
        <v>393</v>
      </c>
      <c r="D327" s="151" t="s">
        <v>394</v>
      </c>
      <c r="F327" s="195" t="s">
        <v>269</v>
      </c>
      <c r="G327" s="165"/>
      <c r="H327" s="197">
        <v>443874.74588885112</v>
      </c>
      <c r="I327" s="197">
        <v>188324.96760592709</v>
      </c>
      <c r="J327" s="197">
        <v>59901.26922207082</v>
      </c>
      <c r="K327" s="197">
        <v>94908.38968917352</v>
      </c>
      <c r="L327" s="197">
        <v>37504.10615719897</v>
      </c>
      <c r="M327" s="197">
        <v>46369.15846729168</v>
      </c>
      <c r="N327" s="197">
        <v>15801.978745140223</v>
      </c>
      <c r="O327" s="197">
        <v>1064.8760020488091</v>
      </c>
      <c r="P327" s="197">
        <v>0</v>
      </c>
      <c r="Q327" s="197">
        <v>0</v>
      </c>
      <c r="R327" s="176">
        <f>ROUND(SUM(I327:Q327)-H327,0)</f>
        <v>0</v>
      </c>
      <c r="S327" s="160"/>
      <c r="T327" s="160"/>
    </row>
    <row r="328" spans="1:20" ht="13.5" customHeight="1">
      <c r="A328" s="174">
        <f t="shared" si="28"/>
        <v>328</v>
      </c>
      <c r="F328" s="193"/>
      <c r="G328" s="165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76"/>
    </row>
    <row r="329" spans="1:20" ht="13.5" customHeight="1" thickBot="1">
      <c r="A329" s="174">
        <f t="shared" si="28"/>
        <v>329</v>
      </c>
      <c r="C329" s="151" t="s">
        <v>395</v>
      </c>
      <c r="F329" s="193"/>
      <c r="G329" s="165"/>
      <c r="H329" s="207">
        <v>6729497.075726416</v>
      </c>
      <c r="I329" s="207">
        <v>2855157.5202877298</v>
      </c>
      <c r="J329" s="207">
        <v>908151.27419564058</v>
      </c>
      <c r="K329" s="207">
        <v>1438887.2914953516</v>
      </c>
      <c r="L329" s="207">
        <v>568592.32260941027</v>
      </c>
      <c r="M329" s="207">
        <v>702993.6242141407</v>
      </c>
      <c r="N329" s="207">
        <v>239570.66884526054</v>
      </c>
      <c r="O329" s="207">
        <v>16144.374078882893</v>
      </c>
      <c r="P329" s="207">
        <v>0</v>
      </c>
      <c r="Q329" s="207">
        <v>0</v>
      </c>
      <c r="R329" s="176">
        <f>ROUND(SUM(I329:Q329)-H329,0)</f>
        <v>0</v>
      </c>
      <c r="S329" s="160"/>
      <c r="T329" s="160"/>
    </row>
    <row r="330" spans="1:20" ht="13.5" customHeight="1" thickTop="1">
      <c r="A330" s="174">
        <f t="shared" si="28"/>
        <v>330</v>
      </c>
      <c r="F330" s="193"/>
      <c r="G330" s="165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76"/>
    </row>
    <row r="331" spans="1:20" ht="13.5" customHeight="1">
      <c r="A331" s="174">
        <f t="shared" si="28"/>
        <v>331</v>
      </c>
      <c r="F331" s="193"/>
      <c r="G331" s="165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76"/>
    </row>
    <row r="332" spans="1:20" ht="13.5" customHeight="1">
      <c r="A332" s="174">
        <f t="shared" si="28"/>
        <v>332</v>
      </c>
      <c r="F332" s="193"/>
      <c r="G332" s="165"/>
      <c r="H332" s="155" t="s">
        <v>396</v>
      </c>
      <c r="I332" s="155"/>
      <c r="J332" s="155"/>
      <c r="K332" s="155"/>
      <c r="L332" s="155"/>
      <c r="M332" s="155"/>
      <c r="N332" s="155"/>
      <c r="O332" s="155"/>
      <c r="P332" s="161"/>
      <c r="Q332" s="161"/>
      <c r="R332" s="176"/>
    </row>
    <row r="333" spans="1:20" ht="13.5" customHeight="1">
      <c r="A333" s="174">
        <f t="shared" si="28"/>
        <v>333</v>
      </c>
      <c r="F333" s="193"/>
      <c r="G333" s="165"/>
      <c r="H333" s="155"/>
      <c r="I333" s="155"/>
      <c r="J333" s="155"/>
      <c r="K333" s="155"/>
      <c r="L333" s="155"/>
      <c r="M333" s="155"/>
      <c r="N333" s="155"/>
      <c r="O333" s="155"/>
      <c r="P333" s="161"/>
      <c r="Q333" s="161"/>
      <c r="R333" s="176"/>
    </row>
    <row r="334" spans="1:20" ht="13.5" customHeight="1">
      <c r="A334" s="174">
        <f t="shared" si="28"/>
        <v>334</v>
      </c>
      <c r="F334" s="193"/>
      <c r="G334" s="165"/>
      <c r="H334" s="166"/>
      <c r="I334" s="166"/>
      <c r="J334" s="166"/>
      <c r="K334" s="166"/>
      <c r="L334" s="166"/>
      <c r="M334" s="166"/>
      <c r="N334" s="166"/>
      <c r="O334" s="166"/>
      <c r="P334" s="161"/>
      <c r="Q334" s="161"/>
      <c r="R334" s="176"/>
    </row>
    <row r="335" spans="1:20" ht="13.5" customHeight="1">
      <c r="A335" s="174">
        <f t="shared" si="28"/>
        <v>335</v>
      </c>
      <c r="C335" s="151" t="s">
        <v>397</v>
      </c>
      <c r="D335" s="151" t="s">
        <v>359</v>
      </c>
      <c r="F335" s="195" t="s">
        <v>269</v>
      </c>
      <c r="G335" s="210"/>
      <c r="H335" s="175">
        <v>0</v>
      </c>
      <c r="I335" s="175">
        <v>0</v>
      </c>
      <c r="J335" s="175">
        <v>0</v>
      </c>
      <c r="K335" s="175">
        <v>0</v>
      </c>
      <c r="L335" s="175">
        <v>0</v>
      </c>
      <c r="M335" s="175">
        <v>0</v>
      </c>
      <c r="N335" s="175">
        <v>0</v>
      </c>
      <c r="O335" s="175">
        <v>0</v>
      </c>
      <c r="P335" s="175">
        <v>0</v>
      </c>
      <c r="Q335" s="175">
        <v>0</v>
      </c>
      <c r="R335" s="176">
        <f>ROUND(SUM(I335:Q335)-H335,0)</f>
        <v>0</v>
      </c>
      <c r="S335" s="160"/>
      <c r="T335" s="160"/>
    </row>
    <row r="336" spans="1:20" ht="13.5" customHeight="1">
      <c r="A336" s="174">
        <f t="shared" si="28"/>
        <v>336</v>
      </c>
      <c r="E336" s="151" t="s">
        <v>398</v>
      </c>
      <c r="F336" s="195" t="s">
        <v>269</v>
      </c>
      <c r="G336" s="210"/>
      <c r="H336" s="197">
        <v>33980.406268012215</v>
      </c>
      <c r="I336" s="197">
        <v>14417.037619126184</v>
      </c>
      <c r="J336" s="197">
        <v>4585.684324210768</v>
      </c>
      <c r="K336" s="197">
        <v>7265.6209206560798</v>
      </c>
      <c r="L336" s="197">
        <v>2871.090945686281</v>
      </c>
      <c r="M336" s="197">
        <v>3549.746539126063</v>
      </c>
      <c r="N336" s="197">
        <v>1209.7053562331207</v>
      </c>
      <c r="O336" s="197">
        <v>81.520562973717944</v>
      </c>
      <c r="P336" s="197">
        <v>0</v>
      </c>
      <c r="Q336" s="197">
        <v>0</v>
      </c>
      <c r="R336" s="176">
        <f>ROUND(SUM(I336:Q336)-H336,0)</f>
        <v>0</v>
      </c>
      <c r="S336" s="160"/>
      <c r="T336" s="160"/>
    </row>
    <row r="337" spans="1:20" ht="13.5" customHeight="1">
      <c r="A337" s="174">
        <f t="shared" si="28"/>
        <v>337</v>
      </c>
      <c r="E337" s="151" t="s">
        <v>399</v>
      </c>
      <c r="F337" s="195"/>
      <c r="G337" s="210"/>
      <c r="H337" s="175">
        <v>33980.406268012215</v>
      </c>
      <c r="I337" s="175">
        <v>14417.037619126184</v>
      </c>
      <c r="J337" s="175">
        <v>4585.684324210768</v>
      </c>
      <c r="K337" s="175">
        <v>7265.6209206560798</v>
      </c>
      <c r="L337" s="175">
        <v>2871.090945686281</v>
      </c>
      <c r="M337" s="175">
        <v>3549.746539126063</v>
      </c>
      <c r="N337" s="175">
        <v>1209.7053562331207</v>
      </c>
      <c r="O337" s="175">
        <v>81.520562973717944</v>
      </c>
      <c r="P337" s="175">
        <v>0</v>
      </c>
      <c r="Q337" s="175">
        <v>0</v>
      </c>
      <c r="R337" s="176">
        <f>ROUND(SUM(I337:Q337)-H337,0)</f>
        <v>0</v>
      </c>
      <c r="S337" s="160"/>
      <c r="T337" s="160"/>
    </row>
    <row r="338" spans="1:20" ht="13.5" customHeight="1">
      <c r="A338" s="174">
        <f t="shared" si="28"/>
        <v>338</v>
      </c>
      <c r="F338" s="211"/>
      <c r="G338" s="210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76"/>
    </row>
    <row r="339" spans="1:20" ht="13.5" customHeight="1">
      <c r="A339" s="174">
        <f t="shared" si="28"/>
        <v>339</v>
      </c>
      <c r="C339" s="151" t="s">
        <v>400</v>
      </c>
      <c r="D339" s="151" t="s">
        <v>401</v>
      </c>
      <c r="E339" s="151" t="s">
        <v>402</v>
      </c>
      <c r="F339" s="195" t="s">
        <v>269</v>
      </c>
      <c r="G339" s="210"/>
      <c r="H339" s="175">
        <v>0</v>
      </c>
      <c r="I339" s="175">
        <v>0</v>
      </c>
      <c r="J339" s="175">
        <v>0</v>
      </c>
      <c r="K339" s="175">
        <v>0</v>
      </c>
      <c r="L339" s="175">
        <v>0</v>
      </c>
      <c r="M339" s="175">
        <v>0</v>
      </c>
      <c r="N339" s="175">
        <v>0</v>
      </c>
      <c r="O339" s="175">
        <v>0</v>
      </c>
      <c r="P339" s="175">
        <v>0</v>
      </c>
      <c r="Q339" s="175">
        <v>0</v>
      </c>
      <c r="R339" s="176">
        <f>ROUND(SUM(I339:Q339)-H339,0)</f>
        <v>0</v>
      </c>
      <c r="S339" s="160"/>
      <c r="T339" s="160"/>
    </row>
    <row r="340" spans="1:20" ht="13.5" customHeight="1">
      <c r="A340" s="174">
        <f t="shared" si="28"/>
        <v>340</v>
      </c>
      <c r="E340" s="151" t="s">
        <v>403</v>
      </c>
      <c r="F340" s="195" t="s">
        <v>269</v>
      </c>
      <c r="G340" s="165"/>
      <c r="H340" s="197">
        <v>0</v>
      </c>
      <c r="I340" s="197">
        <v>0</v>
      </c>
      <c r="J340" s="197">
        <v>0</v>
      </c>
      <c r="K340" s="197">
        <v>0</v>
      </c>
      <c r="L340" s="197">
        <v>0</v>
      </c>
      <c r="M340" s="197">
        <v>0</v>
      </c>
      <c r="N340" s="197">
        <v>0</v>
      </c>
      <c r="O340" s="197">
        <v>0</v>
      </c>
      <c r="P340" s="175">
        <v>0</v>
      </c>
      <c r="Q340" s="175">
        <v>0</v>
      </c>
      <c r="R340" s="176">
        <f>ROUND(SUM(I340:Q340)-H340,0)</f>
        <v>0</v>
      </c>
      <c r="S340" s="160"/>
      <c r="T340" s="160"/>
    </row>
    <row r="341" spans="1:20" ht="13.5" customHeight="1">
      <c r="A341" s="174">
        <f t="shared" si="28"/>
        <v>341</v>
      </c>
      <c r="E341" s="151" t="s">
        <v>404</v>
      </c>
      <c r="F341" s="195"/>
      <c r="G341" s="165"/>
      <c r="H341" s="175">
        <f>SUM(H339:H340)</f>
        <v>0</v>
      </c>
      <c r="I341" s="175">
        <f t="shared" ref="I341:Q341" si="29">SUM(I339:I340)</f>
        <v>0</v>
      </c>
      <c r="J341" s="175">
        <f t="shared" si="29"/>
        <v>0</v>
      </c>
      <c r="K341" s="175">
        <f t="shared" si="29"/>
        <v>0</v>
      </c>
      <c r="L341" s="175">
        <f t="shared" si="29"/>
        <v>0</v>
      </c>
      <c r="M341" s="175">
        <f>SUM(M339:M340)</f>
        <v>0</v>
      </c>
      <c r="N341" s="175">
        <f t="shared" si="29"/>
        <v>0</v>
      </c>
      <c r="O341" s="175">
        <f t="shared" si="29"/>
        <v>0</v>
      </c>
      <c r="P341" s="175">
        <f t="shared" si="29"/>
        <v>0</v>
      </c>
      <c r="Q341" s="175">
        <f t="shared" si="29"/>
        <v>0</v>
      </c>
      <c r="R341" s="176">
        <f>ROUND(SUM(I341:Q341)-H341,0)</f>
        <v>0</v>
      </c>
      <c r="S341" s="160"/>
      <c r="T341" s="160"/>
    </row>
    <row r="342" spans="1:20" ht="13.5" customHeight="1">
      <c r="A342" s="174">
        <f t="shared" si="28"/>
        <v>342</v>
      </c>
      <c r="F342" s="195"/>
      <c r="G342" s="165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76"/>
    </row>
    <row r="343" spans="1:20" ht="13.5" customHeight="1">
      <c r="A343" s="174">
        <f t="shared" si="28"/>
        <v>343</v>
      </c>
      <c r="F343" s="195"/>
      <c r="G343" s="210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76"/>
    </row>
    <row r="344" spans="1:20" ht="13.5" customHeight="1">
      <c r="A344" s="174">
        <f t="shared" si="28"/>
        <v>344</v>
      </c>
      <c r="C344" s="151" t="s">
        <v>405</v>
      </c>
      <c r="D344" s="151" t="s">
        <v>401</v>
      </c>
      <c r="E344" s="151" t="s">
        <v>320</v>
      </c>
      <c r="F344" s="195" t="s">
        <v>269</v>
      </c>
      <c r="G344" s="210"/>
      <c r="H344" s="175">
        <v>23328237.464358069</v>
      </c>
      <c r="I344" s="175">
        <v>9897588.4649195932</v>
      </c>
      <c r="J344" s="175">
        <v>3148165.2105047363</v>
      </c>
      <c r="K344" s="175">
        <v>4987995.9888127604</v>
      </c>
      <c r="L344" s="175">
        <v>1971062.1125147599</v>
      </c>
      <c r="M344" s="175">
        <v>2436972.9293369097</v>
      </c>
      <c r="N344" s="175">
        <v>830487.23989735101</v>
      </c>
      <c r="O344" s="175">
        <v>55965.518371958409</v>
      </c>
      <c r="P344" s="175">
        <v>0</v>
      </c>
      <c r="Q344" s="175">
        <v>0</v>
      </c>
      <c r="R344" s="176">
        <f>ROUND(SUM(I344:Q344)-H344,0)</f>
        <v>0</v>
      </c>
      <c r="S344" s="160"/>
      <c r="T344" s="160"/>
    </row>
    <row r="345" spans="1:20" ht="13.5" customHeight="1">
      <c r="A345" s="174">
        <f t="shared" si="28"/>
        <v>345</v>
      </c>
      <c r="E345" s="151" t="s">
        <v>402</v>
      </c>
      <c r="F345" s="195" t="s">
        <v>269</v>
      </c>
      <c r="G345" s="165"/>
      <c r="H345" s="197">
        <v>0</v>
      </c>
      <c r="I345" s="197">
        <v>0</v>
      </c>
      <c r="J345" s="197">
        <v>0</v>
      </c>
      <c r="K345" s="197">
        <v>0</v>
      </c>
      <c r="L345" s="197">
        <v>0</v>
      </c>
      <c r="M345" s="197">
        <v>0</v>
      </c>
      <c r="N345" s="197">
        <v>0</v>
      </c>
      <c r="O345" s="197">
        <v>0</v>
      </c>
      <c r="P345" s="175">
        <v>0</v>
      </c>
      <c r="Q345" s="175">
        <v>0</v>
      </c>
      <c r="R345" s="176">
        <f>ROUND(SUM(I345:Q345)-H345,0)</f>
        <v>0</v>
      </c>
      <c r="S345" s="160"/>
      <c r="T345" s="160"/>
    </row>
    <row r="346" spans="1:20" ht="13.5" customHeight="1">
      <c r="A346" s="174">
        <f t="shared" si="28"/>
        <v>346</v>
      </c>
      <c r="E346" s="151" t="s">
        <v>406</v>
      </c>
      <c r="F346" s="193"/>
      <c r="G346" s="165"/>
      <c r="H346" s="175">
        <f>SUM(H344:H345)</f>
        <v>23328237.464358069</v>
      </c>
      <c r="I346" s="175">
        <f t="shared" ref="I346:L346" si="30">SUM(I344:I345)</f>
        <v>9897588.4649195932</v>
      </c>
      <c r="J346" s="175">
        <f t="shared" si="30"/>
        <v>3148165.2105047363</v>
      </c>
      <c r="K346" s="175">
        <f t="shared" si="30"/>
        <v>4987995.9888127604</v>
      </c>
      <c r="L346" s="175">
        <f t="shared" si="30"/>
        <v>1971062.1125147599</v>
      </c>
      <c r="M346" s="175">
        <f>SUM(M344:M345)</f>
        <v>2436972.9293369097</v>
      </c>
      <c r="N346" s="175">
        <f t="shared" ref="N346:Q346" si="31">SUM(N344:N345)</f>
        <v>830487.23989735101</v>
      </c>
      <c r="O346" s="175">
        <f t="shared" si="31"/>
        <v>55965.518371958409</v>
      </c>
      <c r="P346" s="175">
        <f t="shared" si="31"/>
        <v>0</v>
      </c>
      <c r="Q346" s="175">
        <f t="shared" si="31"/>
        <v>0</v>
      </c>
      <c r="R346" s="176">
        <f>ROUND(SUM(I346:Q346)-H346,0)</f>
        <v>0</v>
      </c>
      <c r="S346" s="160"/>
      <c r="T346" s="160"/>
    </row>
    <row r="347" spans="1:20" ht="13.5" customHeight="1">
      <c r="A347" s="174">
        <f t="shared" si="28"/>
        <v>347</v>
      </c>
      <c r="F347" s="193"/>
      <c r="G347" s="165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76"/>
    </row>
    <row r="348" spans="1:20" ht="13.5" customHeight="1">
      <c r="A348" s="174">
        <f t="shared" si="28"/>
        <v>348</v>
      </c>
      <c r="C348" s="151" t="s">
        <v>407</v>
      </c>
      <c r="D348" s="151" t="s">
        <v>408</v>
      </c>
      <c r="F348" s="195" t="s">
        <v>269</v>
      </c>
      <c r="G348" s="165"/>
      <c r="H348" s="175">
        <v>-3103.0520561537705</v>
      </c>
      <c r="I348" s="175">
        <v>-1316.5474795923558</v>
      </c>
      <c r="J348" s="175">
        <v>-418.75947741418042</v>
      </c>
      <c r="K348" s="175">
        <v>-663.48823964177313</v>
      </c>
      <c r="L348" s="175">
        <v>-262.18476000985891</v>
      </c>
      <c r="M348" s="175">
        <v>-324.15881700122532</v>
      </c>
      <c r="N348" s="175">
        <v>-110.46891739293508</v>
      </c>
      <c r="O348" s="175">
        <v>-7.4443651014419201</v>
      </c>
      <c r="P348" s="175">
        <v>0</v>
      </c>
      <c r="Q348" s="175">
        <v>0</v>
      </c>
      <c r="R348" s="176">
        <f>ROUND(SUM(I348:Q348)-H348,0)</f>
        <v>0</v>
      </c>
      <c r="S348" s="160"/>
      <c r="T348" s="160"/>
    </row>
    <row r="349" spans="1:20" ht="13.5" customHeight="1">
      <c r="A349" s="174">
        <f t="shared" si="28"/>
        <v>349</v>
      </c>
      <c r="E349" s="151" t="s">
        <v>398</v>
      </c>
      <c r="F349" s="195" t="s">
        <v>269</v>
      </c>
      <c r="G349" s="165"/>
      <c r="H349" s="197">
        <v>2470329.3828409757</v>
      </c>
      <c r="I349" s="197">
        <v>1048099.053411774</v>
      </c>
      <c r="J349" s="197">
        <v>333373.0220051838</v>
      </c>
      <c r="K349" s="197">
        <v>528200.77262515796</v>
      </c>
      <c r="L349" s="197">
        <v>208724.41218026684</v>
      </c>
      <c r="M349" s="197">
        <v>258061.75206021595</v>
      </c>
      <c r="N349" s="197">
        <v>87943.936352989389</v>
      </c>
      <c r="O349" s="197">
        <v>5926.4342053875635</v>
      </c>
      <c r="P349" s="175">
        <v>0</v>
      </c>
      <c r="Q349" s="175">
        <v>0</v>
      </c>
      <c r="R349" s="176">
        <f>ROUND(SUM(I349:Q349)-H349,0)</f>
        <v>0</v>
      </c>
      <c r="S349" s="160"/>
      <c r="T349" s="160"/>
    </row>
    <row r="350" spans="1:20" ht="13.5" customHeight="1">
      <c r="A350" s="174">
        <f t="shared" si="28"/>
        <v>350</v>
      </c>
      <c r="E350" s="151" t="s">
        <v>409</v>
      </c>
      <c r="F350" s="195"/>
      <c r="G350" s="165"/>
      <c r="H350" s="175">
        <v>2467226.3307848219</v>
      </c>
      <c r="I350" s="175">
        <v>1046782.5059321816</v>
      </c>
      <c r="J350" s="175">
        <v>332954.26252776961</v>
      </c>
      <c r="K350" s="175">
        <v>527537.28438551619</v>
      </c>
      <c r="L350" s="175">
        <v>208462.22742025697</v>
      </c>
      <c r="M350" s="175">
        <v>257737.59324321474</v>
      </c>
      <c r="N350" s="175">
        <v>87833.467435596453</v>
      </c>
      <c r="O350" s="175">
        <v>5918.9898402861218</v>
      </c>
      <c r="P350" s="175">
        <v>0</v>
      </c>
      <c r="Q350" s="175">
        <v>0</v>
      </c>
      <c r="R350" s="176">
        <f>ROUND(SUM(I350:Q350)-H350,0)</f>
        <v>0</v>
      </c>
      <c r="S350" s="160"/>
      <c r="T350" s="160"/>
    </row>
    <row r="351" spans="1:20" ht="13.5" customHeight="1">
      <c r="A351" s="174">
        <f t="shared" si="28"/>
        <v>351</v>
      </c>
      <c r="F351" s="193"/>
      <c r="G351" s="165"/>
      <c r="H351" s="161"/>
      <c r="I351" s="161"/>
      <c r="J351" s="161"/>
      <c r="K351" s="161"/>
      <c r="L351" s="161"/>
      <c r="M351" s="161"/>
      <c r="N351" s="161"/>
      <c r="O351" s="161"/>
      <c r="P351" s="175"/>
      <c r="Q351" s="175"/>
      <c r="R351" s="176"/>
    </row>
    <row r="352" spans="1:20" ht="13.5" customHeight="1">
      <c r="A352" s="174">
        <f t="shared" si="28"/>
        <v>352</v>
      </c>
      <c r="C352" s="151" t="s">
        <v>410</v>
      </c>
      <c r="D352" s="151" t="s">
        <v>411</v>
      </c>
      <c r="F352" s="195" t="s">
        <v>269</v>
      </c>
      <c r="G352" s="165"/>
      <c r="H352" s="175">
        <v>137533.22300106776</v>
      </c>
      <c r="I352" s="175">
        <v>58351.911223398551</v>
      </c>
      <c r="J352" s="175">
        <v>18560.22378896278</v>
      </c>
      <c r="K352" s="175">
        <v>29407.072253355691</v>
      </c>
      <c r="L352" s="175">
        <v>11620.531790437506</v>
      </c>
      <c r="M352" s="175">
        <v>14367.340946787701</v>
      </c>
      <c r="N352" s="175">
        <v>4896.1944484170081</v>
      </c>
      <c r="O352" s="175">
        <v>329.94854970852015</v>
      </c>
      <c r="P352" s="175">
        <v>0</v>
      </c>
      <c r="Q352" s="175">
        <v>0</v>
      </c>
      <c r="R352" s="176">
        <f>ROUND(SUM(I352:Q352)-H352,0)</f>
        <v>0</v>
      </c>
      <c r="S352" s="160"/>
      <c r="T352" s="160"/>
    </row>
    <row r="353" spans="1:20" ht="13.5" customHeight="1">
      <c r="A353" s="174">
        <f t="shared" si="28"/>
        <v>353</v>
      </c>
      <c r="E353" s="151" t="s">
        <v>398</v>
      </c>
      <c r="F353" s="195" t="s">
        <v>269</v>
      </c>
      <c r="G353" s="165"/>
      <c r="H353" s="175">
        <v>1416409.9515347558</v>
      </c>
      <c r="I353" s="175">
        <v>600947.3634399788</v>
      </c>
      <c r="J353" s="175">
        <v>191145.71085994903</v>
      </c>
      <c r="K353" s="175">
        <v>302853.87687621644</v>
      </c>
      <c r="L353" s="175">
        <v>119676.07906617509</v>
      </c>
      <c r="M353" s="175">
        <v>147964.57357772303</v>
      </c>
      <c r="N353" s="175">
        <v>50424.314867784589</v>
      </c>
      <c r="O353" s="175">
        <v>3398.0328469287724</v>
      </c>
      <c r="P353" s="175">
        <v>0</v>
      </c>
      <c r="Q353" s="175">
        <v>0</v>
      </c>
      <c r="R353" s="176">
        <f>ROUND(SUM(I353:Q353)-H353,0)</f>
        <v>0</v>
      </c>
      <c r="S353" s="160"/>
      <c r="T353" s="160"/>
    </row>
    <row r="354" spans="1:20" ht="13.5" customHeight="1">
      <c r="A354" s="174">
        <f t="shared" si="28"/>
        <v>354</v>
      </c>
      <c r="E354" s="151" t="s">
        <v>412</v>
      </c>
      <c r="F354" s="195"/>
      <c r="G354" s="165"/>
      <c r="H354" s="175">
        <v>1553943.1745358235</v>
      </c>
      <c r="I354" s="175">
        <v>659299.27466337732</v>
      </c>
      <c r="J354" s="175">
        <v>209705.93464891182</v>
      </c>
      <c r="K354" s="175">
        <v>332260.94912957214</v>
      </c>
      <c r="L354" s="175">
        <v>131296.61085661259</v>
      </c>
      <c r="M354" s="175">
        <v>162331.91452451074</v>
      </c>
      <c r="N354" s="175">
        <v>55320.509316201598</v>
      </c>
      <c r="O354" s="175">
        <v>3727.9813966372926</v>
      </c>
      <c r="P354" s="175">
        <v>0</v>
      </c>
      <c r="Q354" s="175">
        <v>0</v>
      </c>
      <c r="R354" s="176">
        <f>ROUND(SUM(I354:Q354)-H354,0)</f>
        <v>0</v>
      </c>
      <c r="S354" s="160"/>
      <c r="T354" s="160"/>
    </row>
    <row r="355" spans="1:20" ht="13.5" customHeight="1">
      <c r="A355" s="174">
        <f t="shared" si="28"/>
        <v>355</v>
      </c>
      <c r="F355" s="195"/>
      <c r="G355" s="165"/>
      <c r="H355" s="161"/>
      <c r="I355" s="161"/>
      <c r="J355" s="161"/>
      <c r="K355" s="161"/>
      <c r="L355" s="161"/>
      <c r="M355" s="161"/>
      <c r="N355" s="161"/>
      <c r="O355" s="161"/>
      <c r="P355" s="175"/>
      <c r="Q355" s="175"/>
      <c r="R355" s="176"/>
    </row>
    <row r="356" spans="1:20" ht="13.5" customHeight="1">
      <c r="A356" s="174">
        <f t="shared" si="28"/>
        <v>356</v>
      </c>
      <c r="C356" s="212" t="s">
        <v>413</v>
      </c>
      <c r="D356" s="151" t="s">
        <v>342</v>
      </c>
      <c r="F356" s="193"/>
      <c r="G356" s="165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6"/>
      <c r="S356" s="160"/>
      <c r="T356" s="160"/>
    </row>
    <row r="357" spans="1:20" ht="13.5" customHeight="1">
      <c r="A357" s="174">
        <f t="shared" si="28"/>
        <v>357</v>
      </c>
      <c r="E357" s="151" t="s">
        <v>414</v>
      </c>
      <c r="F357" s="195" t="s">
        <v>269</v>
      </c>
      <c r="G357" s="165"/>
      <c r="H357" s="175">
        <v>363.54944032853217</v>
      </c>
      <c r="I357" s="175">
        <v>154.24494681697414</v>
      </c>
      <c r="J357" s="175">
        <v>49.061301870293121</v>
      </c>
      <c r="K357" s="175">
        <v>77.733397255768296</v>
      </c>
      <c r="L357" s="175">
        <v>30.717216804412942</v>
      </c>
      <c r="M357" s="175">
        <v>37.978014666124132</v>
      </c>
      <c r="N357" s="175">
        <v>12.942391028296125</v>
      </c>
      <c r="O357" s="175">
        <v>0.87217188666342904</v>
      </c>
      <c r="P357" s="175">
        <v>0</v>
      </c>
      <c r="Q357" s="175">
        <v>0</v>
      </c>
      <c r="R357" s="176">
        <f>ROUND(SUM(I357:Q357)-H357,0)</f>
        <v>0</v>
      </c>
      <c r="S357" s="160"/>
      <c r="T357" s="160"/>
    </row>
    <row r="358" spans="1:20" ht="13.5" customHeight="1">
      <c r="A358" s="174">
        <f t="shared" si="28"/>
        <v>358</v>
      </c>
      <c r="E358" s="151" t="s">
        <v>398</v>
      </c>
      <c r="F358" s="195" t="s">
        <v>269</v>
      </c>
      <c r="G358" s="165"/>
      <c r="H358" s="197">
        <v>435600.51958666736</v>
      </c>
      <c r="I358" s="197">
        <v>184814.42005900029</v>
      </c>
      <c r="J358" s="197">
        <v>58784.65544324692</v>
      </c>
      <c r="K358" s="197">
        <v>93139.211556068578</v>
      </c>
      <c r="L358" s="197">
        <v>36804.995733639313</v>
      </c>
      <c r="M358" s="197">
        <v>45504.795459137429</v>
      </c>
      <c r="N358" s="197">
        <v>15507.415584314829</v>
      </c>
      <c r="O358" s="197">
        <v>1045.025751259991</v>
      </c>
      <c r="P358" s="175">
        <v>0</v>
      </c>
      <c r="Q358" s="175">
        <v>0</v>
      </c>
      <c r="R358" s="176">
        <f>ROUND(SUM(I358:Q358)-H358,0)</f>
        <v>0</v>
      </c>
      <c r="S358" s="160"/>
      <c r="T358" s="160"/>
    </row>
    <row r="359" spans="1:20" ht="13.5" customHeight="1">
      <c r="A359" s="174">
        <f t="shared" si="28"/>
        <v>359</v>
      </c>
      <c r="E359" s="151" t="s">
        <v>415</v>
      </c>
      <c r="F359" s="195"/>
      <c r="G359" s="165"/>
      <c r="H359" s="175">
        <v>435964.06902699592</v>
      </c>
      <c r="I359" s="175">
        <v>184968.66500581725</v>
      </c>
      <c r="J359" s="175">
        <v>58833.716745117214</v>
      </c>
      <c r="K359" s="175">
        <v>93216.944953324346</v>
      </c>
      <c r="L359" s="175">
        <v>36835.712950443725</v>
      </c>
      <c r="M359" s="175">
        <v>45542.773473803551</v>
      </c>
      <c r="N359" s="175">
        <v>15520.357975343126</v>
      </c>
      <c r="O359" s="175">
        <v>1045.8979231466544</v>
      </c>
      <c r="P359" s="175">
        <v>0</v>
      </c>
      <c r="Q359" s="175">
        <v>0</v>
      </c>
      <c r="R359" s="176">
        <f>ROUND(SUM(I359:Q359)-H359,0)</f>
        <v>0</v>
      </c>
      <c r="S359" s="160"/>
      <c r="T359" s="160"/>
    </row>
    <row r="360" spans="1:20" ht="13.5" customHeight="1">
      <c r="A360" s="174">
        <f t="shared" si="28"/>
        <v>360</v>
      </c>
      <c r="F360" s="195"/>
      <c r="G360" s="165"/>
      <c r="H360" s="161"/>
      <c r="I360" s="161"/>
      <c r="J360" s="161"/>
      <c r="K360" s="161"/>
      <c r="L360" s="161"/>
      <c r="M360" s="161"/>
      <c r="N360" s="161"/>
      <c r="O360" s="161"/>
      <c r="P360" s="175"/>
      <c r="Q360" s="175"/>
      <c r="R360" s="176"/>
    </row>
    <row r="361" spans="1:20" ht="13.5" customHeight="1">
      <c r="A361" s="174">
        <f t="shared" si="28"/>
        <v>361</v>
      </c>
      <c r="C361" s="151" t="s">
        <v>416</v>
      </c>
      <c r="D361" s="151" t="s">
        <v>345</v>
      </c>
      <c r="F361" s="193"/>
      <c r="G361" s="165"/>
      <c r="H361" s="175"/>
      <c r="I361" s="175"/>
      <c r="J361" s="175"/>
      <c r="K361" s="175"/>
      <c r="L361" s="175"/>
      <c r="M361" s="175"/>
      <c r="N361" s="175"/>
      <c r="O361" s="175"/>
      <c r="P361" s="175"/>
      <c r="Q361" s="175"/>
      <c r="R361" s="176"/>
      <c r="S361" s="160"/>
      <c r="T361" s="160"/>
    </row>
    <row r="362" spans="1:20" ht="13.5" customHeight="1">
      <c r="A362" s="174">
        <f t="shared" si="28"/>
        <v>362</v>
      </c>
      <c r="E362" s="151" t="s">
        <v>414</v>
      </c>
      <c r="F362" s="195" t="s">
        <v>269</v>
      </c>
      <c r="G362" s="165"/>
      <c r="H362" s="175">
        <v>0</v>
      </c>
      <c r="I362" s="175">
        <v>0</v>
      </c>
      <c r="J362" s="175">
        <v>0</v>
      </c>
      <c r="K362" s="175">
        <v>0</v>
      </c>
      <c r="L362" s="175">
        <v>0</v>
      </c>
      <c r="M362" s="175">
        <v>0</v>
      </c>
      <c r="N362" s="175">
        <v>0</v>
      </c>
      <c r="O362" s="175">
        <v>0</v>
      </c>
      <c r="P362" s="175">
        <v>0</v>
      </c>
      <c r="Q362" s="175">
        <v>0</v>
      </c>
      <c r="R362" s="176">
        <f>ROUND(SUM(I362:Q362)-H362,0)</f>
        <v>0</v>
      </c>
    </row>
    <row r="363" spans="1:20" ht="13.5" customHeight="1">
      <c r="A363" s="174">
        <f t="shared" si="28"/>
        <v>363</v>
      </c>
      <c r="E363" s="151" t="s">
        <v>398</v>
      </c>
      <c r="F363" s="195" t="s">
        <v>269</v>
      </c>
      <c r="G363" s="165"/>
      <c r="H363" s="197">
        <v>703.86259142440781</v>
      </c>
      <c r="I363" s="197">
        <v>298.63131650706265</v>
      </c>
      <c r="J363" s="197">
        <v>94.986847021063838</v>
      </c>
      <c r="K363" s="197">
        <v>150.49845870543615</v>
      </c>
      <c r="L363" s="197">
        <v>59.471140436253393</v>
      </c>
      <c r="M363" s="197">
        <v>73.528661730013297</v>
      </c>
      <c r="N363" s="197">
        <v>25.057568181571945</v>
      </c>
      <c r="O363" s="197">
        <v>1.6885988430065439</v>
      </c>
      <c r="P363" s="175">
        <v>0</v>
      </c>
      <c r="Q363" s="175">
        <v>0</v>
      </c>
      <c r="R363" s="176">
        <f>ROUND(SUM(I363:Q363)-H363,0)</f>
        <v>0</v>
      </c>
      <c r="S363" s="160"/>
      <c r="T363" s="160"/>
    </row>
    <row r="364" spans="1:20" ht="13.5" customHeight="1">
      <c r="A364" s="174">
        <f t="shared" si="28"/>
        <v>364</v>
      </c>
      <c r="E364" s="151" t="s">
        <v>417</v>
      </c>
      <c r="F364" s="195"/>
      <c r="G364" s="165"/>
      <c r="H364" s="175">
        <v>703.86259142440781</v>
      </c>
      <c r="I364" s="175">
        <v>298.63131650706265</v>
      </c>
      <c r="J364" s="175">
        <v>94.986847021063838</v>
      </c>
      <c r="K364" s="175">
        <v>150.49845870543615</v>
      </c>
      <c r="L364" s="175">
        <v>59.471140436253393</v>
      </c>
      <c r="M364" s="175">
        <v>73.528661730013297</v>
      </c>
      <c r="N364" s="175">
        <v>25.057568181571945</v>
      </c>
      <c r="O364" s="175">
        <v>1.6885988430065439</v>
      </c>
      <c r="P364" s="175">
        <v>0</v>
      </c>
      <c r="Q364" s="175">
        <v>0</v>
      </c>
      <c r="R364" s="176">
        <f>ROUND(SUM(I364:Q364)-H364,0)</f>
        <v>0</v>
      </c>
    </row>
    <row r="365" spans="1:20" ht="13.5" customHeight="1">
      <c r="A365" s="174">
        <f t="shared" si="28"/>
        <v>365</v>
      </c>
      <c r="F365" s="195"/>
      <c r="G365" s="165"/>
      <c r="H365" s="161"/>
      <c r="I365" s="161"/>
      <c r="J365" s="161"/>
      <c r="K365" s="161"/>
      <c r="L365" s="161"/>
      <c r="M365" s="161"/>
      <c r="N365" s="161"/>
      <c r="O365" s="161"/>
      <c r="P365" s="175"/>
      <c r="Q365" s="175"/>
      <c r="R365" s="176"/>
      <c r="S365" s="160"/>
      <c r="T365" s="160"/>
    </row>
    <row r="366" spans="1:20" ht="13.5" customHeight="1">
      <c r="A366" s="174">
        <f t="shared" si="28"/>
        <v>366</v>
      </c>
      <c r="C366" s="151" t="s">
        <v>418</v>
      </c>
      <c r="D366" s="151" t="s">
        <v>419</v>
      </c>
      <c r="F366" s="193"/>
      <c r="G366" s="165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6"/>
    </row>
    <row r="367" spans="1:20" ht="13.5" customHeight="1">
      <c r="A367" s="174">
        <f t="shared" si="28"/>
        <v>367</v>
      </c>
      <c r="E367" s="151" t="s">
        <v>414</v>
      </c>
      <c r="F367" s="195" t="s">
        <v>269</v>
      </c>
      <c r="G367" s="165"/>
      <c r="H367" s="203">
        <v>0</v>
      </c>
      <c r="I367" s="203">
        <v>0</v>
      </c>
      <c r="J367" s="203">
        <v>0</v>
      </c>
      <c r="K367" s="203">
        <v>0</v>
      </c>
      <c r="L367" s="203">
        <v>0</v>
      </c>
      <c r="M367" s="203">
        <v>0</v>
      </c>
      <c r="N367" s="203">
        <v>0</v>
      </c>
      <c r="O367" s="203">
        <v>0</v>
      </c>
      <c r="P367" s="175">
        <v>0</v>
      </c>
      <c r="Q367" s="175">
        <v>0</v>
      </c>
      <c r="R367" s="176">
        <f>ROUND(SUM(I367:Q367)-H367,0)</f>
        <v>0</v>
      </c>
      <c r="S367" s="160"/>
      <c r="T367" s="160"/>
    </row>
    <row r="368" spans="1:20" ht="13.5" customHeight="1">
      <c r="A368" s="174">
        <f t="shared" si="28"/>
        <v>368</v>
      </c>
      <c r="E368" s="151" t="s">
        <v>398</v>
      </c>
      <c r="F368" s="195" t="s">
        <v>269</v>
      </c>
      <c r="G368" s="165"/>
      <c r="H368" s="197">
        <v>1292469.6443964413</v>
      </c>
      <c r="I368" s="197">
        <v>548362.58689417259</v>
      </c>
      <c r="J368" s="197">
        <v>174419.86246663364</v>
      </c>
      <c r="K368" s="197">
        <v>276353.21407206467</v>
      </c>
      <c r="L368" s="197">
        <v>109204.04730693834</v>
      </c>
      <c r="M368" s="197">
        <v>135017.20994550505</v>
      </c>
      <c r="N368" s="197">
        <v>46012.029381382497</v>
      </c>
      <c r="O368" s="197">
        <v>3100.6943297444705</v>
      </c>
      <c r="P368" s="175">
        <v>0</v>
      </c>
      <c r="Q368" s="175">
        <v>0</v>
      </c>
      <c r="R368" s="176">
        <f>ROUND(SUM(I368:Q368)-H368,0)</f>
        <v>0</v>
      </c>
    </row>
    <row r="369" spans="1:20" ht="13.5" customHeight="1">
      <c r="A369" s="174">
        <f t="shared" si="28"/>
        <v>369</v>
      </c>
      <c r="E369" s="151" t="s">
        <v>420</v>
      </c>
      <c r="F369" s="195"/>
      <c r="G369" s="165"/>
      <c r="H369" s="175">
        <v>1292469.6443964413</v>
      </c>
      <c r="I369" s="175">
        <v>548362.58689417259</v>
      </c>
      <c r="J369" s="175">
        <v>174419.86246663364</v>
      </c>
      <c r="K369" s="175">
        <v>276353.21407206467</v>
      </c>
      <c r="L369" s="175">
        <v>109204.04730693834</v>
      </c>
      <c r="M369" s="175">
        <v>135017.20994550505</v>
      </c>
      <c r="N369" s="175">
        <v>46012.029381382497</v>
      </c>
      <c r="O369" s="175">
        <v>3100.6943297444705</v>
      </c>
      <c r="P369" s="175">
        <v>0</v>
      </c>
      <c r="Q369" s="175">
        <v>0</v>
      </c>
      <c r="R369" s="176">
        <f>ROUND(SUM(I369:Q369)-H369,0)</f>
        <v>0</v>
      </c>
    </row>
    <row r="370" spans="1:20" ht="13.5" customHeight="1">
      <c r="A370" s="174">
        <f t="shared" si="28"/>
        <v>370</v>
      </c>
      <c r="D370" s="155"/>
      <c r="E370" s="56"/>
      <c r="F370" s="195"/>
      <c r="H370" s="161"/>
      <c r="I370" s="161"/>
      <c r="J370" s="161"/>
      <c r="K370" s="161"/>
      <c r="L370" s="161"/>
      <c r="M370" s="161"/>
      <c r="N370" s="161"/>
      <c r="O370" s="161"/>
      <c r="P370" s="175"/>
      <c r="Q370" s="175"/>
      <c r="R370" s="176"/>
    </row>
    <row r="371" spans="1:20" ht="13.5" customHeight="1">
      <c r="A371" s="174">
        <f t="shared" si="28"/>
        <v>371</v>
      </c>
      <c r="C371" s="151" t="s">
        <v>421</v>
      </c>
      <c r="D371" s="151" t="s">
        <v>422</v>
      </c>
      <c r="F371" s="193"/>
      <c r="G371" s="165"/>
      <c r="H371" s="203"/>
      <c r="I371" s="203"/>
      <c r="J371" s="203"/>
      <c r="K371" s="203"/>
      <c r="L371" s="203"/>
      <c r="M371" s="203"/>
      <c r="N371" s="203"/>
      <c r="O371" s="203"/>
      <c r="P371" s="175"/>
      <c r="Q371" s="175"/>
      <c r="R371" s="176"/>
    </row>
    <row r="372" spans="1:20" ht="13.5" customHeight="1">
      <c r="A372" s="174">
        <f t="shared" si="28"/>
        <v>372</v>
      </c>
      <c r="E372" s="151" t="s">
        <v>414</v>
      </c>
      <c r="F372" s="195" t="s">
        <v>269</v>
      </c>
      <c r="G372" s="165"/>
      <c r="H372" s="203">
        <v>0</v>
      </c>
      <c r="I372" s="203">
        <v>0</v>
      </c>
      <c r="J372" s="203">
        <v>0</v>
      </c>
      <c r="K372" s="203">
        <v>0</v>
      </c>
      <c r="L372" s="203">
        <v>0</v>
      </c>
      <c r="M372" s="203">
        <v>0</v>
      </c>
      <c r="N372" s="203">
        <v>0</v>
      </c>
      <c r="O372" s="203">
        <v>0</v>
      </c>
      <c r="P372" s="175">
        <v>0</v>
      </c>
      <c r="Q372" s="175">
        <v>0</v>
      </c>
      <c r="R372" s="176">
        <f>ROUND(SUM(I372:Q372)-H372,0)</f>
        <v>0</v>
      </c>
    </row>
    <row r="373" spans="1:20" ht="13.5" customHeight="1">
      <c r="A373" s="174">
        <f t="shared" si="28"/>
        <v>373</v>
      </c>
      <c r="E373" s="151" t="s">
        <v>398</v>
      </c>
      <c r="F373" s="195" t="s">
        <v>269</v>
      </c>
      <c r="G373" s="165"/>
      <c r="H373" s="197">
        <v>286438.15081312502</v>
      </c>
      <c r="I373" s="197">
        <v>121528.55275639221</v>
      </c>
      <c r="J373" s="197">
        <v>38655.068679274656</v>
      </c>
      <c r="K373" s="197">
        <v>61245.619154971493</v>
      </c>
      <c r="L373" s="197">
        <v>24201.887841254254</v>
      </c>
      <c r="M373" s="197">
        <v>29922.62148083021</v>
      </c>
      <c r="N373" s="197">
        <v>10197.222556292221</v>
      </c>
      <c r="O373" s="197">
        <v>687.17834410996988</v>
      </c>
      <c r="P373" s="175">
        <v>0</v>
      </c>
      <c r="Q373" s="175">
        <v>0</v>
      </c>
      <c r="R373" s="176">
        <f>ROUND(SUM(I373:Q373)-H373,0)</f>
        <v>0</v>
      </c>
      <c r="S373" s="160"/>
      <c r="T373" s="160"/>
    </row>
    <row r="374" spans="1:20" ht="13.5" customHeight="1">
      <c r="A374" s="174">
        <f t="shared" si="28"/>
        <v>374</v>
      </c>
      <c r="E374" s="151" t="s">
        <v>423</v>
      </c>
      <c r="F374" s="195"/>
      <c r="G374" s="165"/>
      <c r="H374" s="203">
        <v>286438.15081312502</v>
      </c>
      <c r="I374" s="203">
        <v>121528.55275639221</v>
      </c>
      <c r="J374" s="203">
        <v>38655.068679274656</v>
      </c>
      <c r="K374" s="203">
        <v>61245.619154971493</v>
      </c>
      <c r="L374" s="203">
        <v>24201.887841254254</v>
      </c>
      <c r="M374" s="203">
        <v>29922.62148083021</v>
      </c>
      <c r="N374" s="203">
        <v>10197.222556292221</v>
      </c>
      <c r="O374" s="203">
        <v>687.17834410996988</v>
      </c>
      <c r="P374" s="175">
        <v>0</v>
      </c>
      <c r="Q374" s="175">
        <v>0</v>
      </c>
      <c r="R374" s="176">
        <f>ROUND(SUM(I374:Q374)-H374,0)</f>
        <v>0</v>
      </c>
      <c r="S374" s="160"/>
      <c r="T374" s="160"/>
    </row>
    <row r="375" spans="1:20" ht="13.5" customHeight="1">
      <c r="A375" s="174">
        <f t="shared" si="28"/>
        <v>375</v>
      </c>
      <c r="F375" s="195"/>
      <c r="G375" s="165"/>
      <c r="H375" s="161"/>
      <c r="I375" s="161"/>
      <c r="J375" s="161"/>
      <c r="K375" s="161"/>
      <c r="L375" s="161"/>
      <c r="M375" s="161"/>
      <c r="N375" s="161"/>
      <c r="O375" s="161"/>
      <c r="P375" s="175"/>
      <c r="Q375" s="175"/>
      <c r="R375" s="176"/>
      <c r="S375" s="160"/>
      <c r="T375" s="160"/>
    </row>
    <row r="376" spans="1:20" ht="13.5" customHeight="1" thickBot="1">
      <c r="A376" s="174">
        <f t="shared" si="28"/>
        <v>376</v>
      </c>
      <c r="C376" s="151" t="s">
        <v>424</v>
      </c>
      <c r="F376" s="193"/>
      <c r="G376" s="165"/>
      <c r="H376" s="207">
        <v>29398963.102774713</v>
      </c>
      <c r="I376" s="207">
        <v>12473245.719107168</v>
      </c>
      <c r="J376" s="207">
        <v>3967414.7267436748</v>
      </c>
      <c r="K376" s="207">
        <v>6286026.1198875709</v>
      </c>
      <c r="L376" s="207">
        <v>2483993.1609763885</v>
      </c>
      <c r="M376" s="207">
        <v>3071148.3172056302</v>
      </c>
      <c r="N376" s="207">
        <v>1046605.5894865816</v>
      </c>
      <c r="O376" s="207">
        <v>70529.469367699639</v>
      </c>
      <c r="P376" s="175">
        <v>0</v>
      </c>
      <c r="Q376" s="175">
        <v>0</v>
      </c>
      <c r="R376" s="176">
        <f>ROUND(SUM(I376:Q376)-H376,0)</f>
        <v>0</v>
      </c>
      <c r="S376" s="160"/>
      <c r="T376" s="160"/>
    </row>
    <row r="377" spans="1:20" ht="13.5" customHeight="1" thickTop="1">
      <c r="A377" s="174">
        <f t="shared" si="28"/>
        <v>377</v>
      </c>
      <c r="F377" s="193"/>
      <c r="G377" s="165"/>
      <c r="H377" s="151"/>
      <c r="I377" s="151"/>
      <c r="J377" s="151"/>
      <c r="K377" s="151"/>
      <c r="L377" s="151"/>
      <c r="M377" s="151"/>
      <c r="N377" s="151"/>
      <c r="O377" s="151"/>
      <c r="P377" s="175"/>
      <c r="Q377" s="175"/>
      <c r="R377" s="176"/>
      <c r="S377" s="160"/>
      <c r="T377" s="160"/>
    </row>
    <row r="378" spans="1:20" ht="13.5" customHeight="1">
      <c r="A378" s="174">
        <f t="shared" si="28"/>
        <v>378</v>
      </c>
      <c r="F378" s="193"/>
      <c r="G378" s="165"/>
      <c r="H378" s="151"/>
      <c r="I378" s="151"/>
      <c r="J378" s="151"/>
      <c r="K378" s="151"/>
      <c r="L378" s="151"/>
      <c r="M378" s="151"/>
      <c r="N378" s="151"/>
      <c r="O378" s="151"/>
      <c r="P378" s="175"/>
      <c r="Q378" s="175"/>
      <c r="R378" s="176"/>
      <c r="S378" s="160"/>
      <c r="T378" s="160"/>
    </row>
    <row r="379" spans="1:20" ht="13.5" customHeight="1">
      <c r="A379" s="174">
        <f t="shared" si="28"/>
        <v>379</v>
      </c>
      <c r="F379" s="193"/>
      <c r="G379" s="165"/>
      <c r="H379" s="155" t="s">
        <v>425</v>
      </c>
      <c r="I379" s="155"/>
      <c r="J379" s="155"/>
      <c r="K379" s="155"/>
      <c r="L379" s="155"/>
      <c r="M379" s="155"/>
      <c r="N379" s="155"/>
      <c r="O379" s="155"/>
      <c r="P379" s="175"/>
      <c r="Q379" s="175"/>
      <c r="R379" s="176"/>
      <c r="S379" s="160"/>
      <c r="T379" s="160"/>
    </row>
    <row r="380" spans="1:20" ht="13.5" customHeight="1">
      <c r="A380" s="174">
        <f t="shared" si="28"/>
        <v>380</v>
      </c>
      <c r="F380" s="193"/>
      <c r="G380" s="165"/>
      <c r="H380" s="155"/>
      <c r="I380" s="155"/>
      <c r="J380" s="155"/>
      <c r="K380" s="155"/>
      <c r="L380" s="155"/>
      <c r="M380" s="155"/>
      <c r="N380" s="155"/>
      <c r="O380" s="155"/>
      <c r="P380" s="175"/>
      <c r="Q380" s="175"/>
      <c r="R380" s="176"/>
      <c r="S380" s="160"/>
      <c r="T380" s="160"/>
    </row>
    <row r="381" spans="1:20" ht="13.5" customHeight="1">
      <c r="A381" s="174">
        <f t="shared" si="28"/>
        <v>381</v>
      </c>
      <c r="F381" s="193"/>
      <c r="G381" s="165"/>
      <c r="H381" s="155"/>
      <c r="I381" s="155"/>
      <c r="J381" s="155"/>
      <c r="K381" s="155"/>
      <c r="L381" s="155"/>
      <c r="M381" s="155"/>
      <c r="N381" s="155"/>
      <c r="O381" s="155"/>
      <c r="P381" s="175"/>
      <c r="Q381" s="175"/>
      <c r="R381" s="176"/>
      <c r="S381" s="160"/>
      <c r="T381" s="160"/>
    </row>
    <row r="382" spans="1:20" ht="13.5" customHeight="1">
      <c r="A382" s="174">
        <f t="shared" si="28"/>
        <v>382</v>
      </c>
      <c r="C382" s="151" t="s">
        <v>426</v>
      </c>
      <c r="D382" s="151" t="s">
        <v>427</v>
      </c>
      <c r="F382" s="195" t="s">
        <v>269</v>
      </c>
      <c r="G382" s="165"/>
      <c r="H382" s="203">
        <v>0</v>
      </c>
      <c r="I382" s="175">
        <v>0</v>
      </c>
      <c r="J382" s="175">
        <v>0</v>
      </c>
      <c r="K382" s="175">
        <v>0</v>
      </c>
      <c r="L382" s="175">
        <v>0</v>
      </c>
      <c r="M382" s="175">
        <v>0</v>
      </c>
      <c r="N382" s="175">
        <v>0</v>
      </c>
      <c r="O382" s="175">
        <v>0</v>
      </c>
      <c r="P382" s="175">
        <v>0</v>
      </c>
      <c r="Q382" s="175">
        <v>0</v>
      </c>
      <c r="R382" s="176">
        <f>ROUND(SUM(I382:Q382)-H382,0)</f>
        <v>0</v>
      </c>
      <c r="S382" s="160"/>
    </row>
    <row r="383" spans="1:20" ht="13.5" customHeight="1">
      <c r="A383" s="174">
        <f t="shared" si="28"/>
        <v>383</v>
      </c>
      <c r="E383" s="151" t="s">
        <v>263</v>
      </c>
      <c r="F383" s="195" t="s">
        <v>269</v>
      </c>
      <c r="G383" s="165"/>
      <c r="H383" s="203">
        <v>0</v>
      </c>
      <c r="I383" s="175">
        <v>0</v>
      </c>
      <c r="J383" s="175">
        <v>0</v>
      </c>
      <c r="K383" s="175">
        <v>0</v>
      </c>
      <c r="L383" s="175">
        <v>0</v>
      </c>
      <c r="M383" s="175">
        <v>0</v>
      </c>
      <c r="N383" s="175">
        <v>0</v>
      </c>
      <c r="O383" s="175">
        <v>0</v>
      </c>
      <c r="P383" s="175">
        <v>0</v>
      </c>
      <c r="Q383" s="175">
        <v>0</v>
      </c>
      <c r="R383" s="176">
        <f>ROUND(SUM(I383:Q383)-H383,0)</f>
        <v>0</v>
      </c>
      <c r="S383" s="160"/>
      <c r="T383" s="160"/>
    </row>
    <row r="384" spans="1:20" ht="13.5" customHeight="1">
      <c r="A384" s="174">
        <f t="shared" si="28"/>
        <v>384</v>
      </c>
      <c r="E384" s="151" t="s">
        <v>267</v>
      </c>
      <c r="F384" s="195" t="s">
        <v>269</v>
      </c>
      <c r="G384" s="165"/>
      <c r="H384" s="203">
        <v>0</v>
      </c>
      <c r="I384" s="203">
        <v>0</v>
      </c>
      <c r="J384" s="203">
        <v>0</v>
      </c>
      <c r="K384" s="203">
        <v>0</v>
      </c>
      <c r="L384" s="203">
        <v>0</v>
      </c>
      <c r="M384" s="203">
        <v>0</v>
      </c>
      <c r="N384" s="203">
        <v>0</v>
      </c>
      <c r="O384" s="203">
        <v>0</v>
      </c>
      <c r="P384" s="175">
        <v>0</v>
      </c>
      <c r="Q384" s="175">
        <v>0</v>
      </c>
      <c r="R384" s="176">
        <f>ROUND(SUM(I384:Q384)-H384,0)</f>
        <v>0</v>
      </c>
    </row>
    <row r="385" spans="1:20" ht="13.5" customHeight="1">
      <c r="A385" s="174">
        <f t="shared" ref="A385:A448" si="32">+A384+1</f>
        <v>385</v>
      </c>
      <c r="E385" s="151" t="s">
        <v>428</v>
      </c>
      <c r="F385" s="195" t="s">
        <v>269</v>
      </c>
      <c r="G385" s="165"/>
      <c r="H385" s="197">
        <v>0</v>
      </c>
      <c r="I385" s="197">
        <v>0</v>
      </c>
      <c r="J385" s="197">
        <v>0</v>
      </c>
      <c r="K385" s="197">
        <v>0</v>
      </c>
      <c r="L385" s="197">
        <v>0</v>
      </c>
      <c r="M385" s="197">
        <v>0</v>
      </c>
      <c r="N385" s="197">
        <v>0</v>
      </c>
      <c r="O385" s="197">
        <v>0</v>
      </c>
      <c r="P385" s="175">
        <v>0</v>
      </c>
      <c r="Q385" s="175">
        <v>0</v>
      </c>
      <c r="R385" s="176">
        <f>ROUND(SUM(I385:Q385)-H385,0)</f>
        <v>0</v>
      </c>
      <c r="S385" s="160"/>
      <c r="T385" s="160"/>
    </row>
    <row r="386" spans="1:20" ht="13.5" customHeight="1">
      <c r="A386" s="174">
        <f t="shared" si="32"/>
        <v>386</v>
      </c>
      <c r="E386" s="151" t="s">
        <v>429</v>
      </c>
      <c r="F386" s="195"/>
      <c r="H386" s="175">
        <v>0</v>
      </c>
      <c r="I386" s="175">
        <v>0</v>
      </c>
      <c r="J386" s="175">
        <v>0</v>
      </c>
      <c r="K386" s="175">
        <v>0</v>
      </c>
      <c r="L386" s="175">
        <v>0</v>
      </c>
      <c r="M386" s="175">
        <v>0</v>
      </c>
      <c r="N386" s="175">
        <v>0</v>
      </c>
      <c r="O386" s="175">
        <v>0</v>
      </c>
      <c r="P386" s="175">
        <v>0</v>
      </c>
      <c r="Q386" s="175">
        <v>0</v>
      </c>
      <c r="R386" s="176">
        <f>ROUND(SUM(I386:Q386)-H386,0)</f>
        <v>0</v>
      </c>
    </row>
    <row r="387" spans="1:20" ht="13.5" customHeight="1">
      <c r="A387" s="174">
        <f t="shared" si="32"/>
        <v>387</v>
      </c>
      <c r="F387" s="195"/>
      <c r="G387" s="165"/>
      <c r="H387" s="161"/>
      <c r="I387" s="161"/>
      <c r="J387" s="161"/>
      <c r="K387" s="161"/>
      <c r="L387" s="161"/>
      <c r="M387" s="161"/>
      <c r="N387" s="161"/>
      <c r="O387" s="161"/>
      <c r="P387" s="175"/>
      <c r="Q387" s="175"/>
      <c r="R387" s="176"/>
    </row>
    <row r="388" spans="1:20" ht="13.5" customHeight="1">
      <c r="A388" s="174">
        <f t="shared" si="32"/>
        <v>388</v>
      </c>
      <c r="C388" s="151" t="s">
        <v>430</v>
      </c>
      <c r="D388" s="151" t="s">
        <v>427</v>
      </c>
      <c r="F388" s="195" t="s">
        <v>269</v>
      </c>
      <c r="G388" s="165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  <c r="R388" s="176"/>
    </row>
    <row r="389" spans="1:20" ht="13.5" customHeight="1">
      <c r="A389" s="174">
        <f t="shared" si="32"/>
        <v>389</v>
      </c>
      <c r="E389" s="151" t="s">
        <v>263</v>
      </c>
      <c r="F389" s="195" t="s">
        <v>269</v>
      </c>
      <c r="G389" s="165"/>
      <c r="H389" s="203">
        <v>48958365.133652985</v>
      </c>
      <c r="I389" s="175">
        <v>20771811.447329134</v>
      </c>
      <c r="J389" s="175">
        <v>6606972.4346916331</v>
      </c>
      <c r="K389" s="175">
        <v>10468177.429975053</v>
      </c>
      <c r="L389" s="175">
        <v>4136616.7826885348</v>
      </c>
      <c r="M389" s="175">
        <v>5114411.6943078898</v>
      </c>
      <c r="N389" s="175">
        <v>1742921.9670733924</v>
      </c>
      <c r="O389" s="175">
        <v>117453.37758734536</v>
      </c>
      <c r="P389" s="175">
        <v>0</v>
      </c>
      <c r="Q389" s="175">
        <v>0</v>
      </c>
      <c r="R389" s="176">
        <f>ROUND(SUM(I389:Q389)-H389,0)</f>
        <v>0</v>
      </c>
      <c r="S389" s="160"/>
      <c r="T389" s="160"/>
    </row>
    <row r="390" spans="1:20" ht="13.5" customHeight="1">
      <c r="A390" s="174">
        <f t="shared" si="32"/>
        <v>390</v>
      </c>
      <c r="E390" s="151" t="s">
        <v>267</v>
      </c>
      <c r="F390" s="195" t="s">
        <v>269</v>
      </c>
      <c r="G390" s="165"/>
      <c r="H390" s="203">
        <v>3125711.2493286012</v>
      </c>
      <c r="I390" s="203">
        <v>1326161.2092765737</v>
      </c>
      <c r="J390" s="203">
        <v>421817.35453670617</v>
      </c>
      <c r="K390" s="203">
        <v>668333.18194992957</v>
      </c>
      <c r="L390" s="203">
        <v>264099.29286881577</v>
      </c>
      <c r="M390" s="203">
        <v>326525.89854572882</v>
      </c>
      <c r="N390" s="203">
        <v>111275.58659916282</v>
      </c>
      <c r="O390" s="203">
        <v>7498.7255516841324</v>
      </c>
      <c r="P390" s="175">
        <v>0</v>
      </c>
      <c r="Q390" s="175">
        <v>0</v>
      </c>
      <c r="R390" s="176">
        <f>ROUND(SUM(I390:Q390)-H390,0)</f>
        <v>0</v>
      </c>
    </row>
    <row r="391" spans="1:20" ht="13.5" customHeight="1">
      <c r="A391" s="174">
        <f t="shared" si="32"/>
        <v>391</v>
      </c>
      <c r="E391" s="151" t="s">
        <v>428</v>
      </c>
      <c r="F391" s="195" t="s">
        <v>269</v>
      </c>
      <c r="G391" s="165"/>
      <c r="H391" s="197">
        <v>0</v>
      </c>
      <c r="I391" s="197">
        <v>0</v>
      </c>
      <c r="J391" s="197">
        <v>0</v>
      </c>
      <c r="K391" s="197">
        <v>0</v>
      </c>
      <c r="L391" s="197">
        <v>0</v>
      </c>
      <c r="M391" s="197">
        <v>0</v>
      </c>
      <c r="N391" s="197">
        <v>0</v>
      </c>
      <c r="O391" s="197">
        <v>0</v>
      </c>
      <c r="P391" s="175">
        <v>0</v>
      </c>
      <c r="Q391" s="175">
        <v>0</v>
      </c>
      <c r="R391" s="176">
        <f>ROUND(SUM(I391:Q391)-H391,0)</f>
        <v>0</v>
      </c>
      <c r="S391" s="160"/>
      <c r="T391" s="160"/>
    </row>
    <row r="392" spans="1:20" ht="13.5" customHeight="1">
      <c r="A392" s="174">
        <f t="shared" si="32"/>
        <v>392</v>
      </c>
      <c r="E392" s="151" t="s">
        <v>431</v>
      </c>
      <c r="F392" s="195"/>
      <c r="H392" s="175">
        <v>52084076.382981583</v>
      </c>
      <c r="I392" s="175">
        <v>22097972.656605706</v>
      </c>
      <c r="J392" s="175">
        <v>7028789.7892283397</v>
      </c>
      <c r="K392" s="175">
        <v>11136510.611924984</v>
      </c>
      <c r="L392" s="175">
        <v>4400716.0755573502</v>
      </c>
      <c r="M392" s="175">
        <v>5440937.5928536188</v>
      </c>
      <c r="N392" s="175">
        <v>1854197.5536725551</v>
      </c>
      <c r="O392" s="175">
        <v>124952.1031390295</v>
      </c>
      <c r="P392" s="175">
        <v>0</v>
      </c>
      <c r="Q392" s="175">
        <v>0</v>
      </c>
      <c r="R392" s="176">
        <f>ROUND(SUM(I392:Q392)-H392,0)</f>
        <v>0</v>
      </c>
    </row>
    <row r="393" spans="1:20" ht="13.5" customHeight="1">
      <c r="A393" s="174">
        <f t="shared" si="32"/>
        <v>393</v>
      </c>
      <c r="F393" s="193"/>
      <c r="G393" s="165"/>
      <c r="H393" s="161"/>
      <c r="I393" s="161"/>
      <c r="J393" s="161"/>
      <c r="K393" s="161"/>
      <c r="L393" s="161"/>
      <c r="M393" s="161"/>
      <c r="N393" s="161"/>
      <c r="O393" s="161"/>
      <c r="P393" s="175"/>
      <c r="Q393" s="175"/>
      <c r="R393" s="176"/>
    </row>
    <row r="394" spans="1:20" ht="13.5" customHeight="1">
      <c r="A394" s="174">
        <f t="shared" si="32"/>
        <v>394</v>
      </c>
      <c r="C394" s="151" t="s">
        <v>432</v>
      </c>
      <c r="D394" s="151" t="s">
        <v>433</v>
      </c>
      <c r="F394" s="195" t="s">
        <v>269</v>
      </c>
      <c r="G394" s="165"/>
      <c r="H394" s="175">
        <v>142079.36095449454</v>
      </c>
      <c r="I394" s="175">
        <v>60280.72400389758</v>
      </c>
      <c r="J394" s="175">
        <v>19173.728918486595</v>
      </c>
      <c r="K394" s="175">
        <v>30379.118165993874</v>
      </c>
      <c r="L394" s="175">
        <v>12004.646548012119</v>
      </c>
      <c r="M394" s="175">
        <v>14842.251027005243</v>
      </c>
      <c r="N394" s="175">
        <v>5058.0373466171995</v>
      </c>
      <c r="O394" s="175">
        <v>340.85494448192247</v>
      </c>
      <c r="P394" s="175">
        <v>0</v>
      </c>
      <c r="Q394" s="175">
        <v>0</v>
      </c>
      <c r="R394" s="176">
        <f>ROUND(SUM(I394:Q394)-H394,0)</f>
        <v>0</v>
      </c>
    </row>
    <row r="395" spans="1:20" ht="13.5" customHeight="1">
      <c r="A395" s="174">
        <f t="shared" si="32"/>
        <v>395</v>
      </c>
      <c r="F395" s="193"/>
      <c r="G395" s="165"/>
      <c r="H395" s="161"/>
      <c r="I395" s="161"/>
      <c r="J395" s="161"/>
      <c r="K395" s="161"/>
      <c r="L395" s="161"/>
      <c r="M395" s="161"/>
      <c r="N395" s="161"/>
      <c r="O395" s="161"/>
      <c r="P395" s="175"/>
      <c r="Q395" s="175"/>
      <c r="R395" s="176"/>
    </row>
    <row r="396" spans="1:20" ht="13.5" customHeight="1">
      <c r="A396" s="174">
        <f t="shared" si="32"/>
        <v>396</v>
      </c>
      <c r="C396" s="53" t="s">
        <v>434</v>
      </c>
      <c r="D396" s="151" t="s">
        <v>435</v>
      </c>
      <c r="E396" s="163"/>
      <c r="F396" s="195" t="s">
        <v>269</v>
      </c>
      <c r="G396" s="165"/>
      <c r="H396" s="175">
        <v>-2106726.7046913859</v>
      </c>
      <c r="I396" s="175">
        <v>-893831.51911709597</v>
      </c>
      <c r="J396" s="175">
        <v>-284304.53564629005</v>
      </c>
      <c r="K396" s="175">
        <v>-450455.99216745282</v>
      </c>
      <c r="L396" s="175">
        <v>-178002.69717695651</v>
      </c>
      <c r="M396" s="175">
        <v>-220078.17593112524</v>
      </c>
      <c r="N396" s="175">
        <v>-74999.650053730948</v>
      </c>
      <c r="O396" s="175">
        <v>-5054.1345987342711</v>
      </c>
      <c r="P396" s="175">
        <v>0</v>
      </c>
      <c r="Q396" s="175">
        <v>0</v>
      </c>
      <c r="R396" s="176">
        <f>ROUND(SUM(I396:Q396)-H396,0)</f>
        <v>0</v>
      </c>
    </row>
    <row r="397" spans="1:20" ht="13.5" customHeight="1">
      <c r="A397" s="174">
        <f t="shared" si="32"/>
        <v>397</v>
      </c>
      <c r="C397" s="53"/>
      <c r="E397" s="53" t="s">
        <v>436</v>
      </c>
      <c r="F397" s="193" t="s">
        <v>269</v>
      </c>
      <c r="G397" s="165"/>
      <c r="H397" s="175">
        <v>5888721.2869410347</v>
      </c>
      <c r="I397" s="175">
        <v>2498437.3539494001</v>
      </c>
      <c r="J397" s="175">
        <v>794687.87636574148</v>
      </c>
      <c r="K397" s="175">
        <v>1259114.3331499202</v>
      </c>
      <c r="L397" s="175">
        <v>497553.03792592051</v>
      </c>
      <c r="M397" s="175">
        <v>615162.39221290872</v>
      </c>
      <c r="N397" s="175">
        <v>209638.97918084788</v>
      </c>
      <c r="O397" s="175">
        <v>14127.314156295168</v>
      </c>
      <c r="P397" s="175">
        <v>0</v>
      </c>
      <c r="Q397" s="175">
        <v>0</v>
      </c>
      <c r="R397" s="176">
        <f>ROUND(SUM(I397:Q397)-H397,0)</f>
        <v>0</v>
      </c>
    </row>
    <row r="398" spans="1:20" ht="13.5" customHeight="1">
      <c r="A398" s="174">
        <f t="shared" si="32"/>
        <v>398</v>
      </c>
      <c r="C398" s="53"/>
      <c r="E398" s="53" t="s">
        <v>437</v>
      </c>
      <c r="F398" s="193"/>
      <c r="G398" s="165"/>
      <c r="H398" s="175">
        <v>3781994.5822496489</v>
      </c>
      <c r="I398" s="175">
        <v>1604605.8348323042</v>
      </c>
      <c r="J398" s="175">
        <v>510383.34071945149</v>
      </c>
      <c r="K398" s="175">
        <v>808658.3409824674</v>
      </c>
      <c r="L398" s="175">
        <v>319550.34074896399</v>
      </c>
      <c r="M398" s="175">
        <v>395084.21628178353</v>
      </c>
      <c r="N398" s="175">
        <v>134639.32912711694</v>
      </c>
      <c r="O398" s="175">
        <v>9073.1795575608958</v>
      </c>
      <c r="P398" s="175">
        <v>0</v>
      </c>
      <c r="Q398" s="175">
        <v>0</v>
      </c>
      <c r="R398" s="176">
        <f>ROUND(SUM(I398:Q398)-H398,0)</f>
        <v>0</v>
      </c>
    </row>
    <row r="399" spans="1:20" ht="13.5" customHeight="1">
      <c r="A399" s="174">
        <f t="shared" si="32"/>
        <v>399</v>
      </c>
      <c r="F399" s="193"/>
      <c r="G399" s="16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6"/>
    </row>
    <row r="400" spans="1:20" ht="13.5" customHeight="1">
      <c r="A400" s="174">
        <f t="shared" si="32"/>
        <v>400</v>
      </c>
      <c r="C400" s="53" t="s">
        <v>438</v>
      </c>
      <c r="F400" s="193"/>
      <c r="G400" s="165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6"/>
    </row>
    <row r="401" spans="1:20" ht="13.5" customHeight="1">
      <c r="A401" s="174">
        <f t="shared" si="32"/>
        <v>401</v>
      </c>
      <c r="C401" s="53" t="s">
        <v>439</v>
      </c>
      <c r="D401" s="170"/>
      <c r="E401" s="53" t="s">
        <v>440</v>
      </c>
      <c r="F401" s="196" t="s">
        <v>269</v>
      </c>
      <c r="G401" s="171"/>
      <c r="H401" s="175">
        <v>0</v>
      </c>
      <c r="I401" s="175">
        <v>0</v>
      </c>
      <c r="J401" s="175">
        <v>0</v>
      </c>
      <c r="K401" s="175">
        <v>0</v>
      </c>
      <c r="L401" s="175">
        <v>0</v>
      </c>
      <c r="M401" s="175">
        <v>0</v>
      </c>
      <c r="N401" s="175">
        <v>0</v>
      </c>
      <c r="O401" s="175">
        <v>0</v>
      </c>
      <c r="P401" s="175">
        <v>0</v>
      </c>
      <c r="Q401" s="175">
        <v>0</v>
      </c>
      <c r="R401" s="176">
        <f t="shared" ref="R401:R407" si="33">ROUND(SUM(I401:Q401)-H401,0)</f>
        <v>0</v>
      </c>
    </row>
    <row r="402" spans="1:20" ht="13.5" customHeight="1">
      <c r="A402" s="174">
        <f t="shared" si="32"/>
        <v>402</v>
      </c>
      <c r="C402" s="151" t="s">
        <v>439</v>
      </c>
      <c r="E402" s="151" t="s">
        <v>414</v>
      </c>
      <c r="F402" s="196" t="s">
        <v>269</v>
      </c>
      <c r="G402" s="165"/>
      <c r="H402" s="175">
        <v>0</v>
      </c>
      <c r="I402" s="175">
        <v>0</v>
      </c>
      <c r="J402" s="175">
        <v>0</v>
      </c>
      <c r="K402" s="175">
        <v>0</v>
      </c>
      <c r="L402" s="175">
        <v>0</v>
      </c>
      <c r="M402" s="175">
        <v>0</v>
      </c>
      <c r="N402" s="175">
        <v>0</v>
      </c>
      <c r="O402" s="175">
        <v>0</v>
      </c>
      <c r="P402" s="175">
        <v>0</v>
      </c>
      <c r="Q402" s="175">
        <v>0</v>
      </c>
      <c r="R402" s="176">
        <f t="shared" si="33"/>
        <v>0</v>
      </c>
      <c r="S402" s="160"/>
      <c r="T402" s="160"/>
    </row>
    <row r="403" spans="1:20" ht="13.5" customHeight="1">
      <c r="A403" s="174">
        <f t="shared" si="32"/>
        <v>403</v>
      </c>
      <c r="C403" s="151" t="s">
        <v>441</v>
      </c>
      <c r="E403" s="151" t="s">
        <v>442</v>
      </c>
      <c r="F403" s="196" t="s">
        <v>269</v>
      </c>
      <c r="G403" s="165"/>
      <c r="H403" s="175">
        <v>0</v>
      </c>
      <c r="I403" s="175">
        <v>0</v>
      </c>
      <c r="J403" s="175">
        <v>0</v>
      </c>
      <c r="K403" s="175">
        <v>0</v>
      </c>
      <c r="L403" s="175">
        <v>0</v>
      </c>
      <c r="M403" s="175">
        <v>0</v>
      </c>
      <c r="N403" s="175">
        <v>0</v>
      </c>
      <c r="O403" s="175">
        <v>0</v>
      </c>
      <c r="P403" s="175">
        <v>0</v>
      </c>
      <c r="Q403" s="175">
        <v>0</v>
      </c>
      <c r="R403" s="176">
        <f t="shared" si="33"/>
        <v>0</v>
      </c>
    </row>
    <row r="404" spans="1:20" ht="13.5" customHeight="1">
      <c r="A404" s="174">
        <f t="shared" si="32"/>
        <v>404</v>
      </c>
      <c r="C404" s="151" t="s">
        <v>441</v>
      </c>
      <c r="E404" s="151" t="s">
        <v>414</v>
      </c>
      <c r="F404" s="196" t="s">
        <v>269</v>
      </c>
      <c r="G404" s="165"/>
      <c r="H404" s="175">
        <v>0</v>
      </c>
      <c r="I404" s="175">
        <v>0</v>
      </c>
      <c r="J404" s="175">
        <v>0</v>
      </c>
      <c r="K404" s="175">
        <v>0</v>
      </c>
      <c r="L404" s="175">
        <v>0</v>
      </c>
      <c r="M404" s="175">
        <v>0</v>
      </c>
      <c r="N404" s="175">
        <v>0</v>
      </c>
      <c r="O404" s="175">
        <v>0</v>
      </c>
      <c r="P404" s="175">
        <v>0</v>
      </c>
      <c r="Q404" s="175">
        <v>0</v>
      </c>
      <c r="R404" s="176">
        <f t="shared" si="33"/>
        <v>0</v>
      </c>
      <c r="S404" s="160"/>
      <c r="T404" s="160"/>
    </row>
    <row r="405" spans="1:20" ht="13.5" customHeight="1">
      <c r="A405" s="174">
        <f t="shared" si="32"/>
        <v>405</v>
      </c>
      <c r="C405" s="151" t="s">
        <v>443</v>
      </c>
      <c r="E405" s="151" t="s">
        <v>444</v>
      </c>
      <c r="F405" s="196" t="s">
        <v>269</v>
      </c>
      <c r="G405" s="165"/>
      <c r="H405" s="175">
        <v>0</v>
      </c>
      <c r="I405" s="175">
        <v>0</v>
      </c>
      <c r="J405" s="175">
        <v>0</v>
      </c>
      <c r="K405" s="175">
        <v>0</v>
      </c>
      <c r="L405" s="175">
        <v>0</v>
      </c>
      <c r="M405" s="175">
        <v>0</v>
      </c>
      <c r="N405" s="175">
        <v>0</v>
      </c>
      <c r="O405" s="175">
        <v>0</v>
      </c>
      <c r="P405" s="175">
        <v>0</v>
      </c>
      <c r="Q405" s="175">
        <v>0</v>
      </c>
      <c r="R405" s="176">
        <f t="shared" si="33"/>
        <v>0</v>
      </c>
    </row>
    <row r="406" spans="1:20" ht="13.5" customHeight="1">
      <c r="A406" s="174">
        <f t="shared" si="32"/>
        <v>406</v>
      </c>
      <c r="C406" s="151" t="s">
        <v>443</v>
      </c>
      <c r="E406" s="151" t="s">
        <v>414</v>
      </c>
      <c r="F406" s="196" t="s">
        <v>269</v>
      </c>
      <c r="G406" s="165"/>
      <c r="H406" s="197">
        <v>0</v>
      </c>
      <c r="I406" s="197">
        <v>0</v>
      </c>
      <c r="J406" s="197">
        <v>0</v>
      </c>
      <c r="K406" s="197">
        <v>0</v>
      </c>
      <c r="L406" s="197">
        <v>0</v>
      </c>
      <c r="M406" s="197">
        <v>0</v>
      </c>
      <c r="N406" s="197">
        <v>0</v>
      </c>
      <c r="O406" s="197">
        <v>0</v>
      </c>
      <c r="P406" s="175">
        <v>0</v>
      </c>
      <c r="Q406" s="175">
        <v>0</v>
      </c>
      <c r="R406" s="176">
        <f t="shared" si="33"/>
        <v>0</v>
      </c>
      <c r="S406" s="160"/>
      <c r="T406" s="160"/>
    </row>
    <row r="407" spans="1:20" ht="13.5" customHeight="1">
      <c r="A407" s="174">
        <f t="shared" si="32"/>
        <v>407</v>
      </c>
      <c r="C407" s="151" t="s">
        <v>445</v>
      </c>
      <c r="F407" s="193"/>
      <c r="G407" s="165"/>
      <c r="H407" s="175">
        <v>0</v>
      </c>
      <c r="I407" s="175">
        <v>0</v>
      </c>
      <c r="J407" s="175">
        <v>0</v>
      </c>
      <c r="K407" s="175">
        <v>0</v>
      </c>
      <c r="L407" s="175">
        <v>0</v>
      </c>
      <c r="M407" s="175">
        <v>0</v>
      </c>
      <c r="N407" s="175">
        <v>0</v>
      </c>
      <c r="O407" s="175">
        <v>0</v>
      </c>
      <c r="P407" s="175">
        <v>0</v>
      </c>
      <c r="Q407" s="175">
        <v>0</v>
      </c>
      <c r="R407" s="176">
        <f t="shared" si="33"/>
        <v>0</v>
      </c>
    </row>
    <row r="408" spans="1:20" ht="13.5" customHeight="1">
      <c r="A408" s="174">
        <f t="shared" si="32"/>
        <v>408</v>
      </c>
      <c r="F408" s="193"/>
      <c r="G408" s="165"/>
      <c r="H408" s="161"/>
      <c r="I408" s="161"/>
      <c r="J408" s="161"/>
      <c r="K408" s="161"/>
      <c r="L408" s="161"/>
      <c r="M408" s="161"/>
      <c r="N408" s="161"/>
      <c r="O408" s="161"/>
      <c r="P408" s="175"/>
      <c r="Q408" s="175"/>
      <c r="R408" s="176"/>
      <c r="S408" s="160"/>
      <c r="T408" s="160"/>
    </row>
    <row r="409" spans="1:20" ht="13.5" customHeight="1">
      <c r="A409" s="174">
        <f t="shared" si="32"/>
        <v>409</v>
      </c>
      <c r="C409" s="151" t="s">
        <v>446</v>
      </c>
      <c r="F409" s="193"/>
      <c r="G409" s="165"/>
      <c r="H409" s="197">
        <v>56008150.326185726</v>
      </c>
      <c r="I409" s="197">
        <v>23762859.215441909</v>
      </c>
      <c r="J409" s="197">
        <v>7558346.8588662781</v>
      </c>
      <c r="K409" s="197">
        <v>11975548.071073445</v>
      </c>
      <c r="L409" s="197">
        <v>4732271.0628543263</v>
      </c>
      <c r="M409" s="197">
        <v>5850864.0601624073</v>
      </c>
      <c r="N409" s="197">
        <v>1993894.9201462893</v>
      </c>
      <c r="O409" s="197">
        <v>134366.1376410723</v>
      </c>
      <c r="P409" s="175">
        <v>0</v>
      </c>
      <c r="Q409" s="175">
        <v>0</v>
      </c>
      <c r="R409" s="176">
        <f>ROUND(SUM(I409:Q409)-H409,0)</f>
        <v>0</v>
      </c>
    </row>
    <row r="410" spans="1:20" ht="13.5" customHeight="1">
      <c r="A410" s="174">
        <f t="shared" si="32"/>
        <v>410</v>
      </c>
      <c r="F410" s="193"/>
      <c r="G410" s="165"/>
      <c r="H410" s="161"/>
      <c r="I410" s="161"/>
      <c r="J410" s="161"/>
      <c r="K410" s="161"/>
      <c r="L410" s="161"/>
      <c r="M410" s="161"/>
      <c r="N410" s="161"/>
      <c r="O410" s="161"/>
      <c r="P410" s="175"/>
      <c r="Q410" s="175"/>
      <c r="R410" s="176"/>
      <c r="S410" s="160"/>
      <c r="T410" s="160"/>
    </row>
    <row r="411" spans="1:20" ht="13.5" customHeight="1" thickBot="1">
      <c r="A411" s="174">
        <f t="shared" si="32"/>
        <v>411</v>
      </c>
      <c r="C411" s="151" t="s">
        <v>447</v>
      </c>
      <c r="F411" s="193"/>
      <c r="G411" s="165"/>
      <c r="H411" s="207">
        <v>152946588.75936988</v>
      </c>
      <c r="I411" s="207">
        <v>64891417.320592493</v>
      </c>
      <c r="J411" s="207">
        <v>20640270.424770933</v>
      </c>
      <c r="K411" s="207">
        <v>32702726.573317856</v>
      </c>
      <c r="L411" s="207">
        <v>12922846.263142042</v>
      </c>
      <c r="M411" s="207">
        <v>15977490.67028651</v>
      </c>
      <c r="N411" s="207">
        <v>5444911.5817065686</v>
      </c>
      <c r="O411" s="207">
        <v>366925.92555347702</v>
      </c>
      <c r="P411" s="175">
        <v>0</v>
      </c>
      <c r="Q411" s="175">
        <v>0</v>
      </c>
      <c r="R411" s="176">
        <f>ROUND(SUM(I411:Q411)-H411,0)</f>
        <v>0</v>
      </c>
    </row>
    <row r="412" spans="1:20" ht="13.5" customHeight="1" thickTop="1">
      <c r="A412" s="174">
        <f t="shared" si="32"/>
        <v>412</v>
      </c>
      <c r="F412" s="193"/>
      <c r="G412" s="165"/>
      <c r="H412" s="203"/>
      <c r="I412" s="203"/>
      <c r="J412" s="203"/>
      <c r="K412" s="203"/>
      <c r="L412" s="203"/>
      <c r="M412" s="203"/>
      <c r="N412" s="203"/>
      <c r="O412" s="203"/>
      <c r="P412" s="175"/>
      <c r="Q412" s="175"/>
      <c r="R412" s="176"/>
    </row>
    <row r="413" spans="1:20" ht="13.5" customHeight="1">
      <c r="A413" s="174">
        <f t="shared" si="32"/>
        <v>413</v>
      </c>
      <c r="F413" s="193"/>
      <c r="G413" s="165"/>
      <c r="H413" s="155" t="s">
        <v>448</v>
      </c>
      <c r="I413" s="155"/>
      <c r="J413" s="155"/>
      <c r="K413" s="155"/>
      <c r="L413" s="155"/>
      <c r="M413" s="155"/>
      <c r="N413" s="155"/>
      <c r="O413" s="155"/>
      <c r="P413" s="175"/>
      <c r="Q413" s="175"/>
      <c r="R413" s="176"/>
    </row>
    <row r="414" spans="1:20" ht="13.5" customHeight="1">
      <c r="A414" s="174">
        <f t="shared" si="32"/>
        <v>414</v>
      </c>
      <c r="F414" s="193"/>
      <c r="G414" s="165"/>
      <c r="H414" s="155"/>
      <c r="I414" s="155"/>
      <c r="J414" s="155"/>
      <c r="K414" s="155"/>
      <c r="L414" s="155"/>
      <c r="M414" s="155"/>
      <c r="N414" s="155"/>
      <c r="O414" s="155"/>
      <c r="P414" s="175"/>
      <c r="Q414" s="175"/>
      <c r="R414" s="176"/>
    </row>
    <row r="415" spans="1:20" ht="13.5" customHeight="1">
      <c r="A415" s="174">
        <f t="shared" si="32"/>
        <v>415</v>
      </c>
      <c r="F415" s="193"/>
      <c r="G415" s="165"/>
      <c r="H415" s="203"/>
      <c r="I415" s="203"/>
      <c r="J415" s="203"/>
      <c r="K415" s="203"/>
      <c r="L415" s="203"/>
      <c r="M415" s="203"/>
      <c r="N415" s="203"/>
      <c r="O415" s="203"/>
      <c r="P415" s="175"/>
      <c r="Q415" s="175"/>
      <c r="R415" s="176"/>
    </row>
    <row r="416" spans="1:20" ht="13.5" customHeight="1">
      <c r="A416" s="174">
        <f t="shared" si="32"/>
        <v>416</v>
      </c>
      <c r="C416" s="163" t="s">
        <v>25</v>
      </c>
      <c r="E416" s="163" t="s">
        <v>26</v>
      </c>
      <c r="F416" s="193" t="s">
        <v>27</v>
      </c>
      <c r="G416" s="165"/>
      <c r="H416" s="163" t="s">
        <v>30</v>
      </c>
      <c r="I416" s="166" t="s">
        <v>31</v>
      </c>
      <c r="J416" s="163" t="s">
        <v>32</v>
      </c>
      <c r="K416" s="166" t="s">
        <v>33</v>
      </c>
      <c r="L416" s="163" t="s">
        <v>34</v>
      </c>
      <c r="M416" s="163" t="s">
        <v>35</v>
      </c>
      <c r="N416" s="166" t="s">
        <v>36</v>
      </c>
      <c r="O416" s="163" t="s">
        <v>37</v>
      </c>
      <c r="P416" s="175"/>
      <c r="Q416" s="175"/>
      <c r="R416" s="176"/>
      <c r="S416" s="160"/>
      <c r="T416" s="160"/>
    </row>
    <row r="417" spans="1:20" ht="13.5" customHeight="1">
      <c r="A417" s="174">
        <f t="shared" si="32"/>
        <v>417</v>
      </c>
      <c r="C417" s="55"/>
      <c r="F417" s="193"/>
      <c r="G417" s="165"/>
      <c r="H417" s="166" t="s">
        <v>1128</v>
      </c>
      <c r="I417" s="161"/>
      <c r="J417" s="166" t="s">
        <v>1129</v>
      </c>
      <c r="K417" s="166" t="s">
        <v>1130</v>
      </c>
      <c r="L417" s="166" t="s">
        <v>1130</v>
      </c>
      <c r="M417" s="166" t="s">
        <v>1130</v>
      </c>
      <c r="N417" s="163" t="s">
        <v>1131</v>
      </c>
      <c r="O417" s="166" t="s">
        <v>1132</v>
      </c>
      <c r="P417" s="175">
        <v>0</v>
      </c>
      <c r="Q417" s="175">
        <v>0</v>
      </c>
      <c r="R417" s="176"/>
      <c r="S417" s="160"/>
      <c r="T417" s="160"/>
    </row>
    <row r="418" spans="1:20" ht="13.5" customHeight="1">
      <c r="A418" s="174">
        <f t="shared" si="32"/>
        <v>418</v>
      </c>
      <c r="C418" s="151" t="s">
        <v>249</v>
      </c>
      <c r="F418" s="193" t="s">
        <v>227</v>
      </c>
      <c r="G418" s="165"/>
      <c r="H418" s="166" t="s">
        <v>1133</v>
      </c>
      <c r="I418" s="166" t="s">
        <v>115</v>
      </c>
      <c r="J418" s="166" t="s">
        <v>111</v>
      </c>
      <c r="K418" s="166" t="s">
        <v>1134</v>
      </c>
      <c r="L418" s="166" t="s">
        <v>1135</v>
      </c>
      <c r="M418" s="166" t="s">
        <v>122</v>
      </c>
      <c r="N418" s="166" t="s">
        <v>1136</v>
      </c>
      <c r="O418" s="166" t="s">
        <v>1137</v>
      </c>
      <c r="P418" s="175"/>
      <c r="Q418" s="175"/>
      <c r="R418" s="176"/>
      <c r="S418" s="160"/>
      <c r="T418" s="160"/>
    </row>
    <row r="419" spans="1:20" ht="13.5" customHeight="1">
      <c r="A419" s="174">
        <f t="shared" si="32"/>
        <v>419</v>
      </c>
      <c r="C419" s="151" t="s">
        <v>250</v>
      </c>
      <c r="E419" s="151" t="s">
        <v>40</v>
      </c>
      <c r="F419" s="194" t="s">
        <v>228</v>
      </c>
      <c r="G419" s="165"/>
      <c r="H419" s="172" t="s">
        <v>1139</v>
      </c>
      <c r="I419" s="172" t="s">
        <v>1140</v>
      </c>
      <c r="J419" s="172" t="s">
        <v>1141</v>
      </c>
      <c r="K419" s="172" t="s">
        <v>1142</v>
      </c>
      <c r="L419" s="172" t="s">
        <v>1143</v>
      </c>
      <c r="M419" s="172" t="s">
        <v>1143</v>
      </c>
      <c r="N419" s="172" t="s">
        <v>1144</v>
      </c>
      <c r="O419" s="172" t="s">
        <v>1145</v>
      </c>
      <c r="P419" s="175"/>
      <c r="Q419" s="175"/>
      <c r="R419" s="176"/>
    </row>
    <row r="420" spans="1:20" ht="13.5" customHeight="1">
      <c r="A420" s="174">
        <f t="shared" si="32"/>
        <v>420</v>
      </c>
      <c r="C420" s="151" t="s">
        <v>449</v>
      </c>
      <c r="D420" s="151" t="s">
        <v>450</v>
      </c>
      <c r="F420" s="213" t="s">
        <v>451</v>
      </c>
      <c r="G420" s="165"/>
      <c r="H420" s="175">
        <v>404595.83729373611</v>
      </c>
      <c r="I420" s="175">
        <v>171659.9077950599</v>
      </c>
      <c r="J420" s="175">
        <v>54600.547565123357</v>
      </c>
      <c r="K420" s="175">
        <v>86509.853845361227</v>
      </c>
      <c r="L420" s="175">
        <v>34185.331274568038</v>
      </c>
      <c r="M420" s="175">
        <v>42265.906471231472</v>
      </c>
      <c r="N420" s="175">
        <v>14403.646254947738</v>
      </c>
      <c r="O420" s="175">
        <v>970.64408744450247</v>
      </c>
      <c r="P420" s="175">
        <v>0</v>
      </c>
      <c r="Q420" s="175">
        <v>0</v>
      </c>
      <c r="R420" s="176">
        <f>ROUND(SUM(I420:Q420)-H420,0)</f>
        <v>0</v>
      </c>
      <c r="S420" s="160"/>
      <c r="T420" s="160"/>
    </row>
    <row r="421" spans="1:20" ht="13.5" customHeight="1">
      <c r="A421" s="174">
        <f t="shared" si="32"/>
        <v>421</v>
      </c>
      <c r="F421" s="193"/>
      <c r="G421" s="165"/>
      <c r="H421" s="161"/>
      <c r="I421" s="161"/>
      <c r="J421" s="161"/>
      <c r="K421" s="161"/>
      <c r="L421" s="161"/>
      <c r="M421" s="161"/>
      <c r="N421" s="161"/>
      <c r="O421" s="161"/>
      <c r="P421" s="175"/>
      <c r="Q421" s="175"/>
      <c r="R421" s="176"/>
    </row>
    <row r="422" spans="1:20" ht="13.5" customHeight="1">
      <c r="A422" s="174">
        <f t="shared" si="32"/>
        <v>422</v>
      </c>
      <c r="C422" s="151" t="s">
        <v>452</v>
      </c>
      <c r="D422" s="151" t="s">
        <v>453</v>
      </c>
      <c r="F422" s="213" t="s">
        <v>451</v>
      </c>
      <c r="G422" s="165"/>
      <c r="H422" s="175">
        <v>686316.31312052766</v>
      </c>
      <c r="I422" s="175">
        <v>291186.86889253173</v>
      </c>
      <c r="J422" s="175">
        <v>92618.962048420508</v>
      </c>
      <c r="K422" s="175">
        <v>146746.74939040263</v>
      </c>
      <c r="L422" s="175">
        <v>57988.610758078699</v>
      </c>
      <c r="M422" s="175">
        <v>71695.698339508657</v>
      </c>
      <c r="N422" s="175">
        <v>24432.919180063629</v>
      </c>
      <c r="O422" s="175">
        <v>1646.5045115219812</v>
      </c>
      <c r="P422" s="175">
        <v>0</v>
      </c>
      <c r="Q422" s="175">
        <v>0</v>
      </c>
      <c r="R422" s="176">
        <f>ROUND(SUM(I422:Q422)-H422,0)</f>
        <v>0</v>
      </c>
      <c r="S422" s="160"/>
      <c r="T422" s="160"/>
    </row>
    <row r="423" spans="1:20" ht="13.5" customHeight="1">
      <c r="A423" s="174">
        <f t="shared" si="32"/>
        <v>423</v>
      </c>
      <c r="F423" s="193"/>
      <c r="G423" s="165"/>
      <c r="H423" s="161"/>
      <c r="I423" s="161"/>
      <c r="J423" s="161"/>
      <c r="K423" s="161"/>
      <c r="L423" s="161"/>
      <c r="M423" s="161"/>
      <c r="N423" s="161"/>
      <c r="O423" s="161"/>
      <c r="P423" s="175"/>
      <c r="Q423" s="175"/>
      <c r="R423" s="176"/>
    </row>
    <row r="424" spans="1:20" ht="13.5" customHeight="1">
      <c r="A424" s="174">
        <f t="shared" si="32"/>
        <v>424</v>
      </c>
      <c r="C424" s="151" t="s">
        <v>454</v>
      </c>
      <c r="D424" s="151" t="s">
        <v>455</v>
      </c>
      <c r="F424" s="213" t="s">
        <v>451</v>
      </c>
      <c r="G424" s="165"/>
      <c r="H424" s="175">
        <v>174038.91290467483</v>
      </c>
      <c r="I424" s="175">
        <v>73840.363612736241</v>
      </c>
      <c r="J424" s="175">
        <v>23486.697257676351</v>
      </c>
      <c r="K424" s="175">
        <v>37212.644152486107</v>
      </c>
      <c r="L424" s="175">
        <v>14704.990372880718</v>
      </c>
      <c r="M424" s="175">
        <v>18180.890007139154</v>
      </c>
      <c r="N424" s="175">
        <v>6195.8001170799616</v>
      </c>
      <c r="O424" s="175">
        <v>417.52738467634919</v>
      </c>
      <c r="P424" s="175">
        <v>0</v>
      </c>
      <c r="Q424" s="175">
        <v>0</v>
      </c>
      <c r="R424" s="176">
        <f>ROUND(SUM(I424:Q424)-H424,0)</f>
        <v>0</v>
      </c>
      <c r="S424" s="160"/>
      <c r="T424" s="160"/>
    </row>
    <row r="425" spans="1:20" ht="13.5" customHeight="1">
      <c r="A425" s="174">
        <f t="shared" si="32"/>
        <v>425</v>
      </c>
      <c r="F425" s="193"/>
      <c r="G425" s="165"/>
      <c r="H425" s="161"/>
      <c r="I425" s="161"/>
      <c r="J425" s="161"/>
      <c r="K425" s="161"/>
      <c r="L425" s="161"/>
      <c r="M425" s="161"/>
      <c r="N425" s="161"/>
      <c r="O425" s="161"/>
      <c r="P425" s="175"/>
      <c r="Q425" s="175"/>
      <c r="R425" s="176"/>
    </row>
    <row r="426" spans="1:20" ht="13.5" customHeight="1">
      <c r="A426" s="174">
        <f t="shared" si="32"/>
        <v>426</v>
      </c>
      <c r="C426" s="151" t="s">
        <v>456</v>
      </c>
      <c r="D426" s="151" t="s">
        <v>457</v>
      </c>
      <c r="F426" s="213" t="s">
        <v>451</v>
      </c>
      <c r="G426" s="165"/>
      <c r="H426" s="175">
        <v>11508.592390949714</v>
      </c>
      <c r="I426" s="175">
        <v>4882.8082906030959</v>
      </c>
      <c r="J426" s="175">
        <v>1553.0941950682175</v>
      </c>
      <c r="K426" s="175">
        <v>2460.7436704399079</v>
      </c>
      <c r="L426" s="175">
        <v>972.39024014713948</v>
      </c>
      <c r="M426" s="175">
        <v>1202.239481416774</v>
      </c>
      <c r="N426" s="175">
        <v>409.70686895939861</v>
      </c>
      <c r="O426" s="175">
        <v>27.609644315184045</v>
      </c>
      <c r="P426" s="175">
        <v>0</v>
      </c>
      <c r="Q426" s="175">
        <v>0</v>
      </c>
      <c r="R426" s="176">
        <f>ROUND(SUM(I426:Q426)-H426,0)</f>
        <v>0</v>
      </c>
      <c r="S426" s="160"/>
      <c r="T426" s="160"/>
    </row>
    <row r="427" spans="1:20" ht="13.5" customHeight="1">
      <c r="A427" s="174">
        <f t="shared" si="32"/>
        <v>427</v>
      </c>
      <c r="F427" s="193"/>
      <c r="G427" s="165"/>
      <c r="H427" s="161"/>
      <c r="I427" s="161"/>
      <c r="J427" s="161"/>
      <c r="K427" s="161"/>
      <c r="L427" s="161"/>
      <c r="M427" s="161"/>
      <c r="N427" s="161"/>
      <c r="O427" s="161"/>
      <c r="P427" s="175"/>
      <c r="Q427" s="175"/>
      <c r="R427" s="176"/>
    </row>
    <row r="428" spans="1:20" ht="13.5" customHeight="1">
      <c r="A428" s="174">
        <f t="shared" si="32"/>
        <v>428</v>
      </c>
      <c r="C428" s="151" t="s">
        <v>458</v>
      </c>
      <c r="D428" s="151" t="s">
        <v>459</v>
      </c>
      <c r="F428" s="213" t="s">
        <v>451</v>
      </c>
      <c r="G428" s="165"/>
      <c r="H428" s="175">
        <v>0</v>
      </c>
      <c r="I428" s="175">
        <v>0</v>
      </c>
      <c r="J428" s="175">
        <v>0</v>
      </c>
      <c r="K428" s="175">
        <v>0</v>
      </c>
      <c r="L428" s="175">
        <v>0</v>
      </c>
      <c r="M428" s="175">
        <v>0</v>
      </c>
      <c r="N428" s="175">
        <v>0</v>
      </c>
      <c r="O428" s="175">
        <v>0</v>
      </c>
      <c r="P428" s="175">
        <v>0</v>
      </c>
      <c r="Q428" s="175">
        <v>0</v>
      </c>
      <c r="R428" s="176">
        <f>ROUND(SUM(I428:Q428)-H428,0)</f>
        <v>0</v>
      </c>
      <c r="S428" s="160"/>
      <c r="T428" s="160"/>
    </row>
    <row r="429" spans="1:20" ht="13.5" customHeight="1">
      <c r="A429" s="174">
        <f t="shared" si="32"/>
        <v>429</v>
      </c>
      <c r="F429" s="193"/>
      <c r="G429" s="165"/>
      <c r="H429" s="161"/>
      <c r="I429" s="161"/>
      <c r="J429" s="161"/>
      <c r="K429" s="161"/>
      <c r="L429" s="161"/>
      <c r="M429" s="161"/>
      <c r="N429" s="161"/>
      <c r="O429" s="161"/>
      <c r="P429" s="175"/>
      <c r="Q429" s="175"/>
      <c r="R429" s="176"/>
    </row>
    <row r="430" spans="1:20" ht="13.5" customHeight="1">
      <c r="A430" s="174">
        <f t="shared" si="32"/>
        <v>430</v>
      </c>
      <c r="C430" s="151" t="s">
        <v>460</v>
      </c>
      <c r="D430" s="151" t="s">
        <v>461</v>
      </c>
      <c r="F430" s="195" t="s">
        <v>269</v>
      </c>
      <c r="G430" s="165"/>
      <c r="H430" s="175">
        <v>0</v>
      </c>
      <c r="I430" s="175">
        <v>0</v>
      </c>
      <c r="J430" s="175">
        <v>0</v>
      </c>
      <c r="K430" s="175">
        <v>0</v>
      </c>
      <c r="L430" s="175">
        <v>0</v>
      </c>
      <c r="M430" s="175">
        <v>0</v>
      </c>
      <c r="N430" s="175">
        <v>0</v>
      </c>
      <c r="O430" s="175">
        <v>0</v>
      </c>
      <c r="P430" s="175">
        <v>0</v>
      </c>
      <c r="Q430" s="175">
        <v>0</v>
      </c>
      <c r="R430" s="176">
        <f t="shared" ref="R430:R434" si="34">ROUND(SUM(I430:Q430)-H430,0)</f>
        <v>0</v>
      </c>
      <c r="S430" s="160"/>
      <c r="T430" s="160"/>
    </row>
    <row r="431" spans="1:20" ht="13.5" customHeight="1">
      <c r="A431" s="174">
        <f t="shared" si="32"/>
        <v>431</v>
      </c>
      <c r="D431" s="151" t="s">
        <v>267</v>
      </c>
      <c r="F431" s="195" t="s">
        <v>269</v>
      </c>
      <c r="G431" s="165"/>
      <c r="H431" s="197">
        <v>0</v>
      </c>
      <c r="I431" s="197">
        <v>0</v>
      </c>
      <c r="J431" s="197">
        <v>0</v>
      </c>
      <c r="K431" s="197">
        <v>0</v>
      </c>
      <c r="L431" s="197">
        <v>0</v>
      </c>
      <c r="M431" s="197">
        <v>0</v>
      </c>
      <c r="N431" s="197">
        <v>0</v>
      </c>
      <c r="O431" s="197">
        <v>0</v>
      </c>
      <c r="P431" s="175">
        <v>0</v>
      </c>
      <c r="Q431" s="175">
        <v>0</v>
      </c>
      <c r="R431" s="176">
        <f t="shared" si="34"/>
        <v>0</v>
      </c>
    </row>
    <row r="432" spans="1:20" ht="13.5" customHeight="1">
      <c r="A432" s="174">
        <f t="shared" si="32"/>
        <v>432</v>
      </c>
      <c r="F432" s="193"/>
      <c r="G432" s="165"/>
      <c r="H432" s="175">
        <v>0</v>
      </c>
      <c r="I432" s="175">
        <v>0</v>
      </c>
      <c r="J432" s="175">
        <v>0</v>
      </c>
      <c r="K432" s="175">
        <v>0</v>
      </c>
      <c r="L432" s="175">
        <v>0</v>
      </c>
      <c r="M432" s="175">
        <v>0</v>
      </c>
      <c r="N432" s="175">
        <v>0</v>
      </c>
      <c r="O432" s="175">
        <v>0</v>
      </c>
      <c r="P432" s="175">
        <v>0</v>
      </c>
      <c r="Q432" s="175">
        <v>0</v>
      </c>
      <c r="R432" s="176">
        <f t="shared" si="34"/>
        <v>0</v>
      </c>
    </row>
    <row r="433" spans="1:20" ht="13.5" customHeight="1">
      <c r="A433" s="174">
        <f t="shared" si="32"/>
        <v>433</v>
      </c>
      <c r="C433" s="151" t="s">
        <v>462</v>
      </c>
      <c r="D433" s="151" t="s">
        <v>461</v>
      </c>
      <c r="F433" s="193" t="s">
        <v>269</v>
      </c>
      <c r="G433" s="165"/>
      <c r="H433" s="175">
        <v>0</v>
      </c>
      <c r="I433" s="175">
        <v>0</v>
      </c>
      <c r="J433" s="175">
        <v>0</v>
      </c>
      <c r="K433" s="175">
        <v>0</v>
      </c>
      <c r="L433" s="175">
        <v>0</v>
      </c>
      <c r="M433" s="175">
        <v>0</v>
      </c>
      <c r="N433" s="175">
        <v>0</v>
      </c>
      <c r="O433" s="175">
        <v>0</v>
      </c>
      <c r="P433" s="175">
        <v>0</v>
      </c>
      <c r="Q433" s="175">
        <v>0</v>
      </c>
      <c r="R433" s="176">
        <f t="shared" si="34"/>
        <v>0</v>
      </c>
      <c r="S433" s="160"/>
      <c r="T433" s="160"/>
    </row>
    <row r="434" spans="1:20" ht="13.5" customHeight="1">
      <c r="A434" s="174">
        <f t="shared" si="32"/>
        <v>434</v>
      </c>
      <c r="D434" s="151" t="s">
        <v>267</v>
      </c>
      <c r="F434" s="193" t="s">
        <v>269</v>
      </c>
      <c r="G434" s="165"/>
      <c r="H434" s="203">
        <v>24929888.486293815</v>
      </c>
      <c r="I434" s="203">
        <v>10577128.987591228</v>
      </c>
      <c r="J434" s="203">
        <v>3364309.3591714012</v>
      </c>
      <c r="K434" s="203">
        <v>5330457.7322299117</v>
      </c>
      <c r="L434" s="203">
        <v>2106389.6807303797</v>
      </c>
      <c r="M434" s="203">
        <v>2604288.6208316344</v>
      </c>
      <c r="N434" s="203">
        <v>887506.1526428361</v>
      </c>
      <c r="O434" s="203">
        <v>59807.953096423247</v>
      </c>
      <c r="P434" s="175">
        <v>0</v>
      </c>
      <c r="Q434" s="175">
        <v>0</v>
      </c>
      <c r="R434" s="176">
        <f t="shared" si="34"/>
        <v>0</v>
      </c>
    </row>
    <row r="435" spans="1:20" ht="13.5" customHeight="1">
      <c r="A435" s="174">
        <f t="shared" si="32"/>
        <v>435</v>
      </c>
      <c r="F435" s="193"/>
      <c r="G435" s="165"/>
      <c r="H435" s="175"/>
      <c r="I435" s="175"/>
      <c r="J435" s="175"/>
      <c r="K435" s="175"/>
      <c r="L435" s="175"/>
      <c r="M435" s="175"/>
      <c r="N435" s="175"/>
      <c r="O435" s="175"/>
      <c r="P435" s="175">
        <v>0</v>
      </c>
      <c r="Q435" s="175">
        <v>0</v>
      </c>
      <c r="R435" s="176"/>
    </row>
    <row r="436" spans="1:20" ht="13.5" customHeight="1">
      <c r="A436" s="174">
        <f t="shared" si="32"/>
        <v>436</v>
      </c>
      <c r="C436" s="151" t="s">
        <v>463</v>
      </c>
      <c r="D436" s="151" t="s">
        <v>464</v>
      </c>
      <c r="F436" s="213" t="s">
        <v>451</v>
      </c>
      <c r="G436" s="165"/>
      <c r="H436" s="175">
        <v>171549.03847368414</v>
      </c>
      <c r="I436" s="175">
        <v>72783.972083589484</v>
      </c>
      <c r="J436" s="175">
        <v>23150.686615031518</v>
      </c>
      <c r="K436" s="175">
        <v>36680.264297668356</v>
      </c>
      <c r="L436" s="175">
        <v>14494.614549874665</v>
      </c>
      <c r="M436" s="175">
        <v>17920.786491173018</v>
      </c>
      <c r="N436" s="175">
        <v>6107.1603753487771</v>
      </c>
      <c r="O436" s="175">
        <v>411.55406099836534</v>
      </c>
      <c r="P436" s="175">
        <v>0</v>
      </c>
      <c r="Q436" s="175">
        <v>0</v>
      </c>
      <c r="R436" s="176">
        <f>ROUND(SUM(I436:Q436)-H436,0)</f>
        <v>0</v>
      </c>
    </row>
    <row r="437" spans="1:20" ht="13.5" customHeight="1">
      <c r="A437" s="174">
        <f t="shared" si="32"/>
        <v>437</v>
      </c>
      <c r="F437" s="193"/>
      <c r="G437" s="165"/>
      <c r="H437" s="161"/>
      <c r="I437" s="161"/>
      <c r="J437" s="161"/>
      <c r="K437" s="161"/>
      <c r="L437" s="161"/>
      <c r="M437" s="161"/>
      <c r="N437" s="161"/>
      <c r="O437" s="161"/>
      <c r="P437" s="175"/>
      <c r="Q437" s="175"/>
      <c r="R437" s="176"/>
    </row>
    <row r="438" spans="1:20" ht="13.5" customHeight="1">
      <c r="A438" s="174">
        <f t="shared" si="32"/>
        <v>438</v>
      </c>
      <c r="C438" s="151" t="s">
        <v>465</v>
      </c>
      <c r="D438" s="151" t="s">
        <v>466</v>
      </c>
      <c r="F438" s="213" t="s">
        <v>451</v>
      </c>
      <c r="G438" s="165"/>
      <c r="H438" s="175">
        <v>203773.09014363162</v>
      </c>
      <c r="I438" s="175">
        <v>86455.832316868444</v>
      </c>
      <c r="J438" s="175">
        <v>27499.34941323179</v>
      </c>
      <c r="K438" s="175">
        <v>43570.345072890617</v>
      </c>
      <c r="L438" s="175">
        <v>17217.306628750895</v>
      </c>
      <c r="M438" s="175">
        <v>21287.056305306909</v>
      </c>
      <c r="N438" s="175">
        <v>7254.3393583547577</v>
      </c>
      <c r="O438" s="175">
        <v>488.86104822827303</v>
      </c>
      <c r="P438" s="175">
        <v>0</v>
      </c>
      <c r="Q438" s="175">
        <v>0</v>
      </c>
      <c r="R438" s="176">
        <f>ROUND(SUM(I438:Q438)-H438,0)</f>
        <v>0</v>
      </c>
    </row>
    <row r="439" spans="1:20" ht="13.5" customHeight="1">
      <c r="A439" s="174">
        <f t="shared" si="32"/>
        <v>439</v>
      </c>
      <c r="F439" s="193"/>
      <c r="G439" s="165"/>
      <c r="H439" s="161"/>
      <c r="I439" s="161"/>
      <c r="J439" s="161"/>
      <c r="K439" s="161"/>
      <c r="L439" s="161"/>
      <c r="M439" s="161"/>
      <c r="N439" s="161"/>
      <c r="O439" s="161"/>
      <c r="P439" s="175"/>
      <c r="Q439" s="175"/>
      <c r="R439" s="176"/>
    </row>
    <row r="440" spans="1:20" ht="13.5" customHeight="1">
      <c r="A440" s="174">
        <f t="shared" si="32"/>
        <v>440</v>
      </c>
      <c r="C440" s="151" t="s">
        <v>467</v>
      </c>
      <c r="D440" s="151" t="s">
        <v>342</v>
      </c>
      <c r="F440" s="213" t="s">
        <v>451</v>
      </c>
      <c r="G440" s="165"/>
      <c r="H440" s="175">
        <v>223974.92828903478</v>
      </c>
      <c r="I440" s="175">
        <v>95026.967641755575</v>
      </c>
      <c r="J440" s="175">
        <v>30225.60441362669</v>
      </c>
      <c r="K440" s="175">
        <v>47889.860758114221</v>
      </c>
      <c r="L440" s="175">
        <v>18924.211311644194</v>
      </c>
      <c r="M440" s="175">
        <v>23397.431457240746</v>
      </c>
      <c r="N440" s="175">
        <v>7973.5265163156673</v>
      </c>
      <c r="O440" s="175">
        <v>537.32619033775654</v>
      </c>
      <c r="P440" s="175">
        <v>0</v>
      </c>
      <c r="Q440" s="175">
        <v>0</v>
      </c>
      <c r="R440" s="176">
        <f>ROUND(SUM(I440:Q440)-H440,0)</f>
        <v>0</v>
      </c>
    </row>
    <row r="441" spans="1:20" ht="13.5" customHeight="1">
      <c r="A441" s="174">
        <f t="shared" si="32"/>
        <v>441</v>
      </c>
      <c r="F441" s="193"/>
      <c r="G441" s="165"/>
      <c r="H441" s="161"/>
      <c r="I441" s="161"/>
      <c r="J441" s="161"/>
      <c r="K441" s="161"/>
      <c r="L441" s="161"/>
      <c r="M441" s="161"/>
      <c r="N441" s="161"/>
      <c r="O441" s="161"/>
      <c r="P441" s="175"/>
      <c r="Q441" s="175"/>
      <c r="R441" s="176"/>
    </row>
    <row r="442" spans="1:20" ht="13.5" customHeight="1">
      <c r="A442" s="174">
        <f t="shared" si="32"/>
        <v>442</v>
      </c>
      <c r="C442" s="151" t="s">
        <v>468</v>
      </c>
      <c r="D442" s="151" t="s">
        <v>345</v>
      </c>
      <c r="F442" s="213" t="s">
        <v>451</v>
      </c>
      <c r="G442" s="165"/>
      <c r="H442" s="175">
        <v>357893.5191300243</v>
      </c>
      <c r="I442" s="175">
        <v>151845.28072568143</v>
      </c>
      <c r="J442" s="175">
        <v>48298.030561103871</v>
      </c>
      <c r="K442" s="175">
        <v>76524.059761056094</v>
      </c>
      <c r="L442" s="175">
        <v>30239.333638023691</v>
      </c>
      <c r="M442" s="175">
        <v>37387.17162141126</v>
      </c>
      <c r="N442" s="175">
        <v>12741.039752084098</v>
      </c>
      <c r="O442" s="175">
        <v>858.60307066397547</v>
      </c>
      <c r="P442" s="175">
        <v>0</v>
      </c>
      <c r="Q442" s="175">
        <v>0</v>
      </c>
      <c r="R442" s="176">
        <f>ROUND(SUM(I442:Q442)-H442,0)</f>
        <v>0</v>
      </c>
    </row>
    <row r="443" spans="1:20" ht="13.5" customHeight="1">
      <c r="A443" s="174">
        <f t="shared" si="32"/>
        <v>443</v>
      </c>
      <c r="F443" s="193"/>
      <c r="G443" s="165"/>
      <c r="H443" s="161"/>
      <c r="I443" s="161"/>
      <c r="J443" s="161"/>
      <c r="K443" s="161"/>
      <c r="L443" s="161"/>
      <c r="M443" s="161"/>
      <c r="N443" s="161"/>
      <c r="O443" s="161"/>
      <c r="P443" s="175"/>
      <c r="Q443" s="175"/>
      <c r="R443" s="176"/>
    </row>
    <row r="444" spans="1:20" ht="13.5" customHeight="1">
      <c r="A444" s="174">
        <f t="shared" si="32"/>
        <v>444</v>
      </c>
      <c r="C444" s="151" t="s">
        <v>469</v>
      </c>
      <c r="D444" s="151" t="s">
        <v>470</v>
      </c>
      <c r="F444" s="213" t="s">
        <v>451</v>
      </c>
      <c r="G444" s="165"/>
      <c r="H444" s="175">
        <v>849725.49116193003</v>
      </c>
      <c r="I444" s="175">
        <v>360517.30151161185</v>
      </c>
      <c r="J444" s="175">
        <v>114671.16767146</v>
      </c>
      <c r="K444" s="175">
        <v>181686.56539026237</v>
      </c>
      <c r="L444" s="175">
        <v>71795.467798465485</v>
      </c>
      <c r="M444" s="175">
        <v>88766.158287480182</v>
      </c>
      <c r="N444" s="175">
        <v>30250.299830995435</v>
      </c>
      <c r="O444" s="175">
        <v>2038.530671654966</v>
      </c>
      <c r="P444" s="175">
        <v>0</v>
      </c>
      <c r="Q444" s="175">
        <v>0</v>
      </c>
      <c r="R444" s="176">
        <f>ROUND(SUM(I444:Q444)-H444,0)</f>
        <v>0</v>
      </c>
    </row>
    <row r="445" spans="1:20" ht="13.5" customHeight="1">
      <c r="A445" s="174">
        <f t="shared" si="32"/>
        <v>445</v>
      </c>
      <c r="F445" s="193"/>
      <c r="G445" s="165"/>
      <c r="H445" s="161"/>
      <c r="I445" s="161"/>
      <c r="J445" s="161"/>
      <c r="K445" s="161"/>
      <c r="L445" s="161"/>
      <c r="M445" s="161"/>
      <c r="N445" s="161"/>
      <c r="O445" s="161"/>
      <c r="P445" s="175"/>
      <c r="Q445" s="175"/>
      <c r="R445" s="176"/>
    </row>
    <row r="446" spans="1:20" ht="13.5" customHeight="1">
      <c r="A446" s="174">
        <f t="shared" si="32"/>
        <v>446</v>
      </c>
      <c r="C446" s="151" t="s">
        <v>471</v>
      </c>
      <c r="D446" s="151" t="s">
        <v>472</v>
      </c>
      <c r="F446" s="213" t="s">
        <v>451</v>
      </c>
      <c r="H446" s="175">
        <v>2487669.0360754631</v>
      </c>
      <c r="I446" s="175">
        <v>1055455.8351704297</v>
      </c>
      <c r="J446" s="175">
        <v>335713.02275142254</v>
      </c>
      <c r="K446" s="175">
        <v>531908.30179075291</v>
      </c>
      <c r="L446" s="175">
        <v>210189.48358083281</v>
      </c>
      <c r="M446" s="175">
        <v>259873.13046379649</v>
      </c>
      <c r="N446" s="175">
        <v>88561.229484435258</v>
      </c>
      <c r="O446" s="175">
        <v>5968.0328337940518</v>
      </c>
      <c r="P446" s="175">
        <v>0</v>
      </c>
      <c r="Q446" s="175">
        <v>0</v>
      </c>
      <c r="R446" s="176">
        <f>ROUND(SUM(I446:Q446)-H446,0)</f>
        <v>0</v>
      </c>
    </row>
    <row r="447" spans="1:20" ht="13.5" customHeight="1">
      <c r="A447" s="174">
        <f t="shared" si="32"/>
        <v>447</v>
      </c>
      <c r="F447" s="193"/>
      <c r="G447" s="165"/>
      <c r="H447" s="161"/>
      <c r="I447" s="161"/>
      <c r="J447" s="161"/>
      <c r="K447" s="161"/>
      <c r="L447" s="161"/>
      <c r="M447" s="161"/>
      <c r="N447" s="161"/>
      <c r="O447" s="161"/>
      <c r="P447" s="175"/>
      <c r="Q447" s="175"/>
      <c r="R447" s="176"/>
    </row>
    <row r="448" spans="1:20" ht="13.5" customHeight="1">
      <c r="A448" s="174">
        <f t="shared" si="32"/>
        <v>448</v>
      </c>
      <c r="C448" s="151" t="s">
        <v>473</v>
      </c>
      <c r="D448" s="151" t="s">
        <v>474</v>
      </c>
      <c r="F448" s="213" t="s">
        <v>451</v>
      </c>
      <c r="G448" s="165"/>
      <c r="H448" s="175">
        <v>7773.0297420073148</v>
      </c>
      <c r="I448" s="175">
        <v>3297.9023652992282</v>
      </c>
      <c r="J448" s="175">
        <v>1048.976882689642</v>
      </c>
      <c r="K448" s="175">
        <v>1662.0133104051322</v>
      </c>
      <c r="L448" s="175">
        <v>656.76305153054545</v>
      </c>
      <c r="M448" s="175">
        <v>812.00575436288091</v>
      </c>
      <c r="N448" s="175">
        <v>276.72052061123463</v>
      </c>
      <c r="O448" s="175">
        <v>18.647857108653636</v>
      </c>
      <c r="P448" s="175">
        <v>0</v>
      </c>
      <c r="Q448" s="175">
        <v>0</v>
      </c>
      <c r="R448" s="176">
        <f>ROUND(SUM(I448:Q448)-H448,0)</f>
        <v>0</v>
      </c>
    </row>
    <row r="449" spans="1:20" ht="13.5" customHeight="1">
      <c r="A449" s="174">
        <f t="shared" ref="A449:A512" si="35">+A448+1</f>
        <v>449</v>
      </c>
      <c r="F449" s="193"/>
      <c r="G449" s="165"/>
      <c r="H449" s="161"/>
      <c r="I449" s="161"/>
      <c r="J449" s="161"/>
      <c r="K449" s="161"/>
      <c r="L449" s="161"/>
      <c r="M449" s="161"/>
      <c r="N449" s="161"/>
      <c r="O449" s="161"/>
      <c r="P449" s="175"/>
      <c r="Q449" s="175"/>
      <c r="R449" s="176"/>
    </row>
    <row r="450" spans="1:20" ht="13.5" customHeight="1">
      <c r="A450" s="174">
        <f t="shared" si="35"/>
        <v>450</v>
      </c>
      <c r="C450" s="53" t="s">
        <v>475</v>
      </c>
      <c r="D450" s="151" t="s">
        <v>476</v>
      </c>
      <c r="E450" s="163"/>
      <c r="F450" s="213" t="s">
        <v>451</v>
      </c>
      <c r="G450" s="165"/>
      <c r="H450" s="197">
        <v>137427.49336317769</v>
      </c>
      <c r="I450" s="197">
        <v>58307.052778949881</v>
      </c>
      <c r="J450" s="197">
        <v>18545.955485657261</v>
      </c>
      <c r="K450" s="197">
        <v>29384.465358578498</v>
      </c>
      <c r="L450" s="197">
        <v>11611.598424437037</v>
      </c>
      <c r="M450" s="197">
        <v>14356.295951821396</v>
      </c>
      <c r="N450" s="197">
        <v>4892.4304643063006</v>
      </c>
      <c r="O450" s="197">
        <v>329.6948994273605</v>
      </c>
      <c r="P450" s="175">
        <v>0</v>
      </c>
      <c r="Q450" s="175">
        <v>0</v>
      </c>
      <c r="R450" s="176">
        <f>ROUND(SUM(I450:Q450)-H450,0)</f>
        <v>0</v>
      </c>
    </row>
    <row r="451" spans="1:20" ht="13.5" customHeight="1">
      <c r="A451" s="174">
        <f t="shared" si="35"/>
        <v>451</v>
      </c>
      <c r="F451" s="193"/>
      <c r="G451" s="165"/>
      <c r="H451" s="151"/>
      <c r="I451" s="151"/>
      <c r="J451" s="151"/>
      <c r="K451" s="151"/>
      <c r="L451" s="151"/>
      <c r="M451" s="151"/>
      <c r="N451" s="151"/>
      <c r="O451" s="151"/>
      <c r="P451" s="175"/>
      <c r="Q451" s="175"/>
      <c r="R451" s="176"/>
    </row>
    <row r="452" spans="1:20" ht="13.5" customHeight="1">
      <c r="A452" s="174">
        <f t="shared" si="35"/>
        <v>452</v>
      </c>
      <c r="C452" s="163"/>
      <c r="F452" s="193"/>
      <c r="G452" s="165"/>
      <c r="H452" s="161"/>
      <c r="I452" s="161"/>
      <c r="J452" s="161"/>
      <c r="K452" s="161"/>
      <c r="L452" s="161"/>
      <c r="M452" s="161"/>
      <c r="N452" s="161"/>
      <c r="O452" s="161"/>
      <c r="P452" s="175"/>
      <c r="Q452" s="175"/>
      <c r="R452" s="176"/>
    </row>
    <row r="453" spans="1:20" ht="13.5" customHeight="1" thickBot="1">
      <c r="A453" s="174">
        <f t="shared" si="35"/>
        <v>453</v>
      </c>
      <c r="C453" s="151" t="s">
        <v>477</v>
      </c>
      <c r="D453" s="170"/>
      <c r="E453" s="163"/>
      <c r="F453" s="193"/>
      <c r="G453" s="171"/>
      <c r="H453" s="207">
        <v>30646133.768382657</v>
      </c>
      <c r="I453" s="207">
        <v>13002389.080776343</v>
      </c>
      <c r="J453" s="207">
        <v>4135721.4540319135</v>
      </c>
      <c r="K453" s="207">
        <v>6552693.5990283312</v>
      </c>
      <c r="L453" s="207">
        <v>2589369.7823596136</v>
      </c>
      <c r="M453" s="207">
        <v>3201433.3914635228</v>
      </c>
      <c r="N453" s="207">
        <v>1091004.9713663382</v>
      </c>
      <c r="O453" s="207">
        <v>73521.489356594655</v>
      </c>
      <c r="P453" s="175">
        <v>0</v>
      </c>
      <c r="Q453" s="175">
        <v>0</v>
      </c>
      <c r="R453" s="176">
        <f>ROUND(SUM(I453:Q453)-H453,0)</f>
        <v>0</v>
      </c>
    </row>
    <row r="454" spans="1:20" ht="13.5" customHeight="1" thickTop="1">
      <c r="A454" s="174">
        <f t="shared" si="35"/>
        <v>454</v>
      </c>
      <c r="F454" s="193"/>
      <c r="G454" s="165"/>
      <c r="H454" s="161"/>
      <c r="I454" s="161"/>
      <c r="J454" s="161"/>
      <c r="K454" s="161"/>
      <c r="L454" s="161"/>
      <c r="M454" s="161"/>
      <c r="N454" s="161"/>
      <c r="O454" s="161"/>
      <c r="P454" s="175"/>
      <c r="Q454" s="175"/>
      <c r="R454" s="176"/>
      <c r="S454" s="160"/>
      <c r="T454" s="160"/>
    </row>
    <row r="455" spans="1:20" ht="13.5" customHeight="1">
      <c r="A455" s="174">
        <f t="shared" si="35"/>
        <v>455</v>
      </c>
      <c r="F455" s="193"/>
      <c r="G455" s="165"/>
      <c r="H455" s="161"/>
      <c r="I455" s="161"/>
      <c r="J455" s="161"/>
      <c r="K455" s="161"/>
      <c r="L455" s="161"/>
      <c r="M455" s="161"/>
      <c r="N455" s="161"/>
      <c r="O455" s="161"/>
      <c r="P455" s="175"/>
      <c r="Q455" s="175"/>
      <c r="R455" s="176"/>
      <c r="S455" s="160"/>
      <c r="T455" s="160"/>
    </row>
    <row r="456" spans="1:20" ht="13.5" customHeight="1">
      <c r="A456" s="174">
        <f t="shared" si="35"/>
        <v>456</v>
      </c>
      <c r="F456" s="193"/>
      <c r="G456" s="165"/>
      <c r="H456" s="161"/>
      <c r="I456" s="161"/>
      <c r="J456" s="161"/>
      <c r="K456" s="161"/>
      <c r="L456" s="161"/>
      <c r="M456" s="161"/>
      <c r="N456" s="161"/>
      <c r="O456" s="161"/>
      <c r="P456" s="175"/>
      <c r="Q456" s="175"/>
      <c r="R456" s="176"/>
      <c r="S456" s="160"/>
      <c r="T456" s="160"/>
    </row>
    <row r="457" spans="1:20" ht="13.5" customHeight="1">
      <c r="A457" s="174">
        <f t="shared" si="35"/>
        <v>457</v>
      </c>
      <c r="F457" s="193"/>
      <c r="G457" s="165"/>
      <c r="H457" s="161"/>
      <c r="I457" s="161"/>
      <c r="J457" s="161"/>
      <c r="K457" s="161"/>
      <c r="L457" s="161"/>
      <c r="M457" s="161"/>
      <c r="N457" s="161"/>
      <c r="O457" s="161"/>
      <c r="P457" s="175"/>
      <c r="Q457" s="175"/>
      <c r="R457" s="176"/>
      <c r="S457" s="160"/>
      <c r="T457" s="160"/>
    </row>
    <row r="458" spans="1:20" ht="13.5" customHeight="1">
      <c r="A458" s="174">
        <f t="shared" si="35"/>
        <v>458</v>
      </c>
      <c r="F458" s="193"/>
      <c r="G458" s="165"/>
      <c r="H458" s="161"/>
      <c r="I458" s="161"/>
      <c r="J458" s="161"/>
      <c r="K458" s="161"/>
      <c r="L458" s="161"/>
      <c r="M458" s="161"/>
      <c r="N458" s="161"/>
      <c r="O458" s="161"/>
      <c r="P458" s="175"/>
      <c r="Q458" s="175"/>
      <c r="R458" s="176"/>
      <c r="S458" s="160"/>
      <c r="T458" s="160"/>
    </row>
    <row r="459" spans="1:20" ht="13.5" customHeight="1">
      <c r="A459" s="174">
        <f t="shared" si="35"/>
        <v>459</v>
      </c>
      <c r="F459" s="193"/>
      <c r="G459" s="165"/>
      <c r="H459" s="161"/>
      <c r="I459" s="161"/>
      <c r="J459" s="161"/>
      <c r="K459" s="161"/>
      <c r="L459" s="161"/>
      <c r="M459" s="161"/>
      <c r="N459" s="161"/>
      <c r="O459" s="161"/>
      <c r="P459" s="175"/>
      <c r="Q459" s="175"/>
      <c r="R459" s="176"/>
      <c r="S459" s="160"/>
      <c r="T459" s="160"/>
    </row>
    <row r="460" spans="1:20" ht="13.5" customHeight="1">
      <c r="A460" s="174">
        <f t="shared" si="35"/>
        <v>460</v>
      </c>
      <c r="F460" s="193"/>
      <c r="G460" s="165"/>
      <c r="H460" s="161"/>
      <c r="I460" s="161"/>
      <c r="J460" s="161"/>
      <c r="K460" s="161"/>
      <c r="L460" s="161"/>
      <c r="M460" s="161"/>
      <c r="N460" s="161"/>
      <c r="O460" s="161"/>
      <c r="P460" s="175"/>
      <c r="Q460" s="175"/>
      <c r="R460" s="176"/>
      <c r="S460" s="160"/>
      <c r="T460" s="160"/>
    </row>
    <row r="461" spans="1:20" ht="13.5" customHeight="1">
      <c r="A461" s="174">
        <f t="shared" si="35"/>
        <v>461</v>
      </c>
      <c r="F461" s="193"/>
      <c r="G461" s="165"/>
      <c r="H461" s="161"/>
      <c r="I461" s="161"/>
      <c r="J461" s="161"/>
      <c r="K461" s="161"/>
      <c r="L461" s="161"/>
      <c r="M461" s="161"/>
      <c r="N461" s="161"/>
      <c r="O461" s="161"/>
      <c r="P461" s="175"/>
      <c r="Q461" s="175"/>
      <c r="R461" s="176"/>
      <c r="S461" s="160"/>
      <c r="T461" s="160"/>
    </row>
    <row r="462" spans="1:20" ht="13.5" customHeight="1">
      <c r="A462" s="174">
        <f t="shared" si="35"/>
        <v>462</v>
      </c>
      <c r="F462" s="193"/>
      <c r="G462" s="165"/>
      <c r="H462" s="161"/>
      <c r="I462" s="161"/>
      <c r="J462" s="161"/>
      <c r="K462" s="161"/>
      <c r="L462" s="161"/>
      <c r="M462" s="161"/>
      <c r="N462" s="161"/>
      <c r="O462" s="161"/>
      <c r="P462" s="175"/>
      <c r="Q462" s="175"/>
      <c r="R462" s="176"/>
      <c r="S462" s="160"/>
      <c r="T462" s="160"/>
    </row>
    <row r="463" spans="1:20" ht="13.5" customHeight="1">
      <c r="A463" s="174">
        <f t="shared" si="35"/>
        <v>463</v>
      </c>
      <c r="F463" s="193"/>
      <c r="G463" s="165"/>
      <c r="H463" s="161"/>
      <c r="I463" s="161"/>
      <c r="J463" s="161"/>
      <c r="K463" s="161"/>
      <c r="L463" s="161"/>
      <c r="M463" s="161"/>
      <c r="N463" s="161"/>
      <c r="O463" s="161"/>
      <c r="P463" s="175"/>
      <c r="Q463" s="175"/>
      <c r="R463" s="176"/>
      <c r="S463" s="160"/>
      <c r="T463" s="160"/>
    </row>
    <row r="464" spans="1:20" ht="13.5" customHeight="1">
      <c r="A464" s="174">
        <f t="shared" si="35"/>
        <v>464</v>
      </c>
      <c r="F464" s="193"/>
      <c r="G464" s="165"/>
      <c r="H464" s="161"/>
      <c r="I464" s="161"/>
      <c r="J464" s="161"/>
      <c r="K464" s="161"/>
      <c r="L464" s="161"/>
      <c r="M464" s="161"/>
      <c r="N464" s="161"/>
      <c r="O464" s="161"/>
      <c r="P464" s="175"/>
      <c r="Q464" s="175"/>
      <c r="R464" s="176"/>
      <c r="S464" s="160"/>
      <c r="T464" s="160"/>
    </row>
    <row r="465" spans="1:20" ht="13.5" customHeight="1">
      <c r="A465" s="174">
        <f t="shared" si="35"/>
        <v>465</v>
      </c>
      <c r="F465" s="193"/>
      <c r="G465" s="165"/>
      <c r="H465" s="155" t="s">
        <v>478</v>
      </c>
      <c r="I465" s="155"/>
      <c r="J465" s="155"/>
      <c r="K465" s="155"/>
      <c r="L465" s="155"/>
      <c r="M465" s="155"/>
      <c r="N465" s="155"/>
      <c r="O465" s="155"/>
      <c r="P465" s="175"/>
      <c r="Q465" s="175"/>
      <c r="R465" s="176"/>
    </row>
    <row r="466" spans="1:20" ht="13.5" customHeight="1">
      <c r="A466" s="174">
        <f t="shared" si="35"/>
        <v>466</v>
      </c>
      <c r="F466" s="193"/>
      <c r="G466" s="165"/>
      <c r="H466" s="166"/>
      <c r="I466" s="166"/>
      <c r="J466" s="166"/>
      <c r="K466" s="166"/>
      <c r="L466" s="166"/>
      <c r="M466" s="166"/>
      <c r="N466" s="166"/>
      <c r="O466" s="166"/>
      <c r="P466" s="175"/>
      <c r="Q466" s="175"/>
      <c r="R466" s="176"/>
    </row>
    <row r="467" spans="1:20" ht="13.5" customHeight="1">
      <c r="A467" s="174">
        <f t="shared" si="35"/>
        <v>467</v>
      </c>
      <c r="C467" s="163" t="s">
        <v>25</v>
      </c>
      <c r="E467" s="163" t="s">
        <v>26</v>
      </c>
      <c r="F467" s="193"/>
      <c r="G467" s="165"/>
      <c r="H467" s="163" t="s">
        <v>30</v>
      </c>
      <c r="I467" s="166" t="s">
        <v>31</v>
      </c>
      <c r="J467" s="163" t="s">
        <v>32</v>
      </c>
      <c r="K467" s="166" t="s">
        <v>33</v>
      </c>
      <c r="L467" s="163" t="s">
        <v>34</v>
      </c>
      <c r="M467" s="163" t="s">
        <v>35</v>
      </c>
      <c r="N467" s="166" t="s">
        <v>36</v>
      </c>
      <c r="O467" s="163" t="s">
        <v>37</v>
      </c>
      <c r="P467" s="175"/>
      <c r="Q467" s="175"/>
      <c r="R467" s="176"/>
      <c r="S467" s="160"/>
      <c r="T467" s="160"/>
    </row>
    <row r="468" spans="1:20" ht="13.5" customHeight="1">
      <c r="A468" s="174">
        <f t="shared" si="35"/>
        <v>468</v>
      </c>
      <c r="C468" s="55"/>
      <c r="F468" s="193" t="s">
        <v>27</v>
      </c>
      <c r="G468" s="165"/>
      <c r="H468" s="166" t="s">
        <v>1128</v>
      </c>
      <c r="I468" s="161"/>
      <c r="J468" s="166" t="s">
        <v>1129</v>
      </c>
      <c r="K468" s="166" t="s">
        <v>1130</v>
      </c>
      <c r="L468" s="166" t="s">
        <v>1130</v>
      </c>
      <c r="M468" s="166" t="s">
        <v>1130</v>
      </c>
      <c r="N468" s="163" t="s">
        <v>1131</v>
      </c>
      <c r="O468" s="166" t="s">
        <v>1132</v>
      </c>
      <c r="P468" s="175"/>
      <c r="Q468" s="175"/>
      <c r="R468" s="176"/>
    </row>
    <row r="469" spans="1:20" ht="13.5" customHeight="1">
      <c r="A469" s="174">
        <f t="shared" si="35"/>
        <v>469</v>
      </c>
      <c r="C469" s="151" t="s">
        <v>249</v>
      </c>
      <c r="F469" s="193"/>
      <c r="G469" s="165"/>
      <c r="H469" s="166" t="s">
        <v>1133</v>
      </c>
      <c r="I469" s="166" t="s">
        <v>115</v>
      </c>
      <c r="J469" s="166" t="s">
        <v>111</v>
      </c>
      <c r="K469" s="166" t="s">
        <v>1134</v>
      </c>
      <c r="L469" s="166" t="s">
        <v>1135</v>
      </c>
      <c r="M469" s="166" t="s">
        <v>122</v>
      </c>
      <c r="N469" s="166" t="s">
        <v>1136</v>
      </c>
      <c r="O469" s="166" t="s">
        <v>1137</v>
      </c>
      <c r="P469" s="175"/>
      <c r="Q469" s="175"/>
      <c r="R469" s="176"/>
      <c r="S469" s="160"/>
      <c r="T469" s="160"/>
    </row>
    <row r="470" spans="1:20" ht="13.5" customHeight="1">
      <c r="A470" s="174">
        <f t="shared" si="35"/>
        <v>470</v>
      </c>
      <c r="C470" s="151" t="s">
        <v>250</v>
      </c>
      <c r="E470" s="151" t="s">
        <v>40</v>
      </c>
      <c r="F470" s="193" t="s">
        <v>227</v>
      </c>
      <c r="G470" s="165"/>
      <c r="H470" s="172" t="s">
        <v>1139</v>
      </c>
      <c r="I470" s="172" t="s">
        <v>1140</v>
      </c>
      <c r="J470" s="172" t="s">
        <v>1141</v>
      </c>
      <c r="K470" s="172" t="s">
        <v>1142</v>
      </c>
      <c r="L470" s="172" t="s">
        <v>1143</v>
      </c>
      <c r="M470" s="172" t="s">
        <v>1143</v>
      </c>
      <c r="N470" s="172" t="s">
        <v>1144</v>
      </c>
      <c r="O470" s="172" t="s">
        <v>1145</v>
      </c>
      <c r="P470" s="175"/>
      <c r="Q470" s="175"/>
      <c r="R470" s="176"/>
    </row>
    <row r="471" spans="1:20" ht="13.5" customHeight="1">
      <c r="A471" s="174">
        <f t="shared" si="35"/>
        <v>471</v>
      </c>
      <c r="C471" s="55"/>
      <c r="D471" s="55"/>
      <c r="E471" s="55"/>
      <c r="F471" s="194" t="s">
        <v>228</v>
      </c>
      <c r="G471" s="165"/>
      <c r="H471" s="182"/>
      <c r="I471" s="182"/>
      <c r="J471" s="182"/>
      <c r="K471" s="182"/>
      <c r="L471" s="182"/>
      <c r="M471" s="182"/>
      <c r="N471" s="182"/>
      <c r="O471" s="182"/>
      <c r="P471" s="175"/>
      <c r="Q471" s="175"/>
      <c r="R471" s="176"/>
    </row>
    <row r="472" spans="1:20" ht="13.5" customHeight="1">
      <c r="A472" s="174">
        <f t="shared" si="35"/>
        <v>472</v>
      </c>
      <c r="C472" s="151" t="s">
        <v>479</v>
      </c>
      <c r="D472" s="151" t="s">
        <v>450</v>
      </c>
      <c r="F472" s="193" t="s">
        <v>480</v>
      </c>
      <c r="G472" s="165"/>
      <c r="H472" s="175">
        <v>876762.25386192079</v>
      </c>
      <c r="I472" s="175">
        <v>493883.83303072024</v>
      </c>
      <c r="J472" s="175">
        <v>129265.39763993693</v>
      </c>
      <c r="K472" s="175">
        <v>124982.29353649577</v>
      </c>
      <c r="L472" s="175">
        <v>45410.414112293569</v>
      </c>
      <c r="M472" s="175">
        <v>17532.056358755304</v>
      </c>
      <c r="N472" s="175">
        <v>45067.847815967361</v>
      </c>
      <c r="O472" s="175">
        <v>20620.411367751803</v>
      </c>
      <c r="P472" s="175">
        <v>0</v>
      </c>
      <c r="Q472" s="175">
        <v>0</v>
      </c>
      <c r="R472" s="176">
        <f>ROUND(SUM(I472:Q472)-H472,0)</f>
        <v>0</v>
      </c>
      <c r="S472" s="160"/>
      <c r="T472" s="160"/>
    </row>
    <row r="473" spans="1:20" ht="13.5" customHeight="1">
      <c r="A473" s="174">
        <f t="shared" si="35"/>
        <v>473</v>
      </c>
      <c r="F473" s="193"/>
      <c r="G473" s="165"/>
      <c r="H473" s="161"/>
      <c r="I473" s="161"/>
      <c r="J473" s="161"/>
      <c r="K473" s="161"/>
      <c r="L473" s="161"/>
      <c r="M473" s="161"/>
      <c r="N473" s="161"/>
      <c r="O473" s="161"/>
      <c r="P473" s="175"/>
      <c r="Q473" s="175"/>
      <c r="R473" s="176"/>
    </row>
    <row r="474" spans="1:20" ht="13.5" customHeight="1">
      <c r="A474" s="174">
        <f t="shared" si="35"/>
        <v>474</v>
      </c>
      <c r="C474" s="151" t="s">
        <v>481</v>
      </c>
      <c r="D474" s="151" t="s">
        <v>453</v>
      </c>
      <c r="F474" s="193" t="s">
        <v>482</v>
      </c>
      <c r="G474" s="165"/>
      <c r="H474" s="175">
        <v>852248.379117648</v>
      </c>
      <c r="I474" s="175">
        <v>402276.60505297629</v>
      </c>
      <c r="J474" s="175">
        <v>109965.49425050851</v>
      </c>
      <c r="K474" s="175">
        <v>161290.28624684791</v>
      </c>
      <c r="L474" s="175">
        <v>61680.993286794714</v>
      </c>
      <c r="M474" s="175">
        <v>57690.781659833927</v>
      </c>
      <c r="N474" s="175">
        <v>56290.538429067565</v>
      </c>
      <c r="O474" s="175">
        <v>3053.6801916191639</v>
      </c>
      <c r="P474" s="175">
        <v>0</v>
      </c>
      <c r="Q474" s="175">
        <v>0</v>
      </c>
      <c r="R474" s="176">
        <f>ROUND(SUM(I474:Q474)-H474,0)</f>
        <v>0</v>
      </c>
      <c r="S474" s="160"/>
      <c r="T474" s="160"/>
    </row>
    <row r="475" spans="1:20" ht="13.5" customHeight="1">
      <c r="A475" s="174">
        <f t="shared" si="35"/>
        <v>475</v>
      </c>
      <c r="F475" s="193"/>
      <c r="G475" s="165"/>
      <c r="H475" s="161"/>
      <c r="I475" s="161"/>
      <c r="J475" s="161"/>
      <c r="K475" s="161"/>
      <c r="L475" s="161"/>
      <c r="M475" s="161"/>
      <c r="N475" s="161"/>
      <c r="O475" s="161"/>
      <c r="P475" s="175"/>
      <c r="Q475" s="175"/>
      <c r="R475" s="176"/>
    </row>
    <row r="476" spans="1:20" ht="13.5" customHeight="1">
      <c r="A476" s="174">
        <f t="shared" si="35"/>
        <v>476</v>
      </c>
      <c r="C476" s="151" t="s">
        <v>483</v>
      </c>
      <c r="D476" s="151" t="s">
        <v>455</v>
      </c>
      <c r="F476" s="193" t="s">
        <v>484</v>
      </c>
      <c r="G476" s="165"/>
      <c r="H476" s="175">
        <v>317335.73514141352</v>
      </c>
      <c r="I476" s="175">
        <v>152188.63452664687</v>
      </c>
      <c r="J476" s="175">
        <v>41601.967911678104</v>
      </c>
      <c r="K476" s="175">
        <v>61019.080200021155</v>
      </c>
      <c r="L476" s="175">
        <v>23335.053609016999</v>
      </c>
      <c r="M476" s="175">
        <v>16739.990096897596</v>
      </c>
      <c r="N476" s="175">
        <v>21295.745446497862</v>
      </c>
      <c r="O476" s="175">
        <v>1155.2633506549264</v>
      </c>
      <c r="P476" s="175">
        <v>0</v>
      </c>
      <c r="Q476" s="175">
        <v>0</v>
      </c>
      <c r="R476" s="176">
        <f>ROUND(SUM(I476:Q476)-H476,0)</f>
        <v>0</v>
      </c>
      <c r="S476" s="160"/>
      <c r="T476" s="160"/>
    </row>
    <row r="477" spans="1:20" ht="13.5" customHeight="1">
      <c r="A477" s="174">
        <f t="shared" si="35"/>
        <v>477</v>
      </c>
      <c r="F477" s="193"/>
      <c r="G477" s="165"/>
      <c r="H477" s="161"/>
      <c r="I477" s="161"/>
      <c r="J477" s="161"/>
      <c r="K477" s="161"/>
      <c r="L477" s="161"/>
      <c r="M477" s="161"/>
      <c r="N477" s="161"/>
      <c r="O477" s="161"/>
      <c r="P477" s="175"/>
      <c r="Q477" s="175"/>
      <c r="R477" s="176"/>
    </row>
    <row r="478" spans="1:20" ht="13.5" customHeight="1">
      <c r="A478" s="174">
        <f t="shared" si="35"/>
        <v>478</v>
      </c>
      <c r="C478" s="151" t="s">
        <v>485</v>
      </c>
      <c r="D478" s="151" t="s">
        <v>486</v>
      </c>
      <c r="F478" s="193" t="s">
        <v>487</v>
      </c>
      <c r="G478" s="165"/>
      <c r="H478" s="175">
        <v>576635.08690863231</v>
      </c>
      <c r="I478" s="175">
        <v>323841.16736707801</v>
      </c>
      <c r="J478" s="175">
        <v>84708.181135687119</v>
      </c>
      <c r="K478" s="175">
        <v>96029.431748288072</v>
      </c>
      <c r="L478" s="175">
        <v>36723.790829756967</v>
      </c>
      <c r="M478" s="175">
        <v>0</v>
      </c>
      <c r="N478" s="175">
        <v>33514.407742296207</v>
      </c>
      <c r="O478" s="175">
        <v>1818.1080855259663</v>
      </c>
      <c r="P478" s="175">
        <v>0</v>
      </c>
      <c r="Q478" s="175">
        <v>0</v>
      </c>
      <c r="R478" s="176">
        <f>ROUND(SUM(I478:Q478)-H478,0)</f>
        <v>0</v>
      </c>
      <c r="S478" s="160"/>
      <c r="T478" s="160"/>
    </row>
    <row r="479" spans="1:20" ht="13.5" customHeight="1">
      <c r="A479" s="174">
        <f t="shared" si="35"/>
        <v>479</v>
      </c>
      <c r="F479" s="193"/>
      <c r="G479" s="165"/>
      <c r="H479" s="161"/>
      <c r="I479" s="161"/>
      <c r="J479" s="161"/>
      <c r="K479" s="161"/>
      <c r="L479" s="161"/>
      <c r="M479" s="161"/>
      <c r="N479" s="161"/>
      <c r="O479" s="161"/>
      <c r="P479" s="175"/>
      <c r="Q479" s="175"/>
      <c r="R479" s="176"/>
    </row>
    <row r="480" spans="1:20" ht="13.5" customHeight="1">
      <c r="A480" s="174">
        <f t="shared" si="35"/>
        <v>480</v>
      </c>
      <c r="C480" s="151" t="s">
        <v>488</v>
      </c>
      <c r="D480" s="151" t="s">
        <v>459</v>
      </c>
      <c r="F480" s="193" t="s">
        <v>489</v>
      </c>
      <c r="G480" s="165"/>
      <c r="H480" s="175">
        <v>67.300607506355803</v>
      </c>
      <c r="I480" s="175">
        <v>45.301787558860404</v>
      </c>
      <c r="J480" s="175">
        <v>11.040173384230949</v>
      </c>
      <c r="K480" s="175">
        <v>6.260808395650785</v>
      </c>
      <c r="L480" s="175">
        <v>2.3942723992133228</v>
      </c>
      <c r="M480" s="175">
        <v>0</v>
      </c>
      <c r="N480" s="175">
        <v>2.1850310008938734</v>
      </c>
      <c r="O480" s="175">
        <v>0.1185347675064678</v>
      </c>
      <c r="P480" s="175">
        <v>0</v>
      </c>
      <c r="Q480" s="175">
        <v>0</v>
      </c>
      <c r="R480" s="176">
        <f>ROUND(SUM(I480:Q480)-H480,0)</f>
        <v>0</v>
      </c>
      <c r="S480" s="160"/>
      <c r="T480" s="160"/>
    </row>
    <row r="481" spans="1:20" ht="13.5" customHeight="1">
      <c r="A481" s="174">
        <f t="shared" si="35"/>
        <v>481</v>
      </c>
      <c r="F481" s="193"/>
      <c r="G481" s="165"/>
      <c r="H481" s="161"/>
      <c r="I481" s="161"/>
      <c r="J481" s="161"/>
      <c r="K481" s="161"/>
      <c r="L481" s="161"/>
      <c r="M481" s="161"/>
      <c r="N481" s="161"/>
      <c r="O481" s="161"/>
      <c r="P481" s="175"/>
      <c r="Q481" s="175"/>
      <c r="R481" s="176"/>
    </row>
    <row r="482" spans="1:20" ht="13.5" customHeight="1">
      <c r="A482" s="174">
        <f t="shared" si="35"/>
        <v>482</v>
      </c>
      <c r="C482" s="151" t="s">
        <v>490</v>
      </c>
      <c r="D482" s="151" t="s">
        <v>491</v>
      </c>
      <c r="F482" s="193" t="s">
        <v>492</v>
      </c>
      <c r="G482" s="165"/>
      <c r="H482" s="175">
        <v>14256.5274335944</v>
      </c>
      <c r="I482" s="175">
        <v>0</v>
      </c>
      <c r="J482" s="175">
        <v>0</v>
      </c>
      <c r="K482" s="175">
        <v>0</v>
      </c>
      <c r="L482" s="175">
        <v>0</v>
      </c>
      <c r="M482" s="175">
        <v>0</v>
      </c>
      <c r="N482" s="175">
        <v>0</v>
      </c>
      <c r="O482" s="175">
        <v>14256.5274335944</v>
      </c>
      <c r="P482" s="175">
        <v>0</v>
      </c>
      <c r="Q482" s="175">
        <v>0</v>
      </c>
      <c r="R482" s="176">
        <f>ROUND(SUM(I482:Q482)-H482,0)</f>
        <v>0</v>
      </c>
      <c r="S482" s="160"/>
      <c r="T482" s="160"/>
    </row>
    <row r="483" spans="1:20" ht="13.5" customHeight="1">
      <c r="A483" s="174">
        <f t="shared" si="35"/>
        <v>483</v>
      </c>
      <c r="F483" s="193"/>
      <c r="G483" s="165"/>
      <c r="H483" s="161"/>
      <c r="I483" s="161"/>
      <c r="J483" s="161"/>
      <c r="K483" s="161"/>
      <c r="L483" s="161"/>
      <c r="M483" s="161"/>
      <c r="N483" s="161"/>
      <c r="O483" s="161"/>
      <c r="P483" s="175"/>
      <c r="Q483" s="175"/>
      <c r="R483" s="176"/>
    </row>
    <row r="484" spans="1:20" ht="13.5" customHeight="1">
      <c r="A484" s="174">
        <f t="shared" si="35"/>
        <v>484</v>
      </c>
      <c r="C484" s="151" t="s">
        <v>493</v>
      </c>
      <c r="D484" s="151" t="s">
        <v>494</v>
      </c>
      <c r="F484" s="193" t="s">
        <v>495</v>
      </c>
      <c r="G484" s="165"/>
      <c r="H484" s="175">
        <v>636148.15424891119</v>
      </c>
      <c r="I484" s="175">
        <v>432661.70257322217</v>
      </c>
      <c r="J484" s="175">
        <v>103271.7154630173</v>
      </c>
      <c r="K484" s="175">
        <v>48608.12424730062</v>
      </c>
      <c r="L484" s="175">
        <v>7814.5467885586313</v>
      </c>
      <c r="M484" s="175">
        <v>6154.2291130128169</v>
      </c>
      <c r="N484" s="175">
        <v>37637.836063799696</v>
      </c>
      <c r="O484" s="175">
        <v>0</v>
      </c>
      <c r="P484" s="175">
        <v>0</v>
      </c>
      <c r="Q484" s="175">
        <v>0</v>
      </c>
      <c r="R484" s="176">
        <f>ROUND(SUM(I484:Q484)-H484,0)</f>
        <v>0</v>
      </c>
      <c r="S484" s="160"/>
      <c r="T484" s="160"/>
    </row>
    <row r="485" spans="1:20" ht="13.5" customHeight="1">
      <c r="A485" s="174">
        <f t="shared" si="35"/>
        <v>485</v>
      </c>
      <c r="F485" s="193"/>
      <c r="G485" s="165"/>
      <c r="H485" s="161"/>
      <c r="I485" s="161"/>
      <c r="J485" s="161"/>
      <c r="K485" s="161"/>
      <c r="L485" s="161"/>
      <c r="M485" s="161"/>
      <c r="N485" s="161"/>
      <c r="O485" s="161"/>
      <c r="P485" s="175"/>
      <c r="Q485" s="175"/>
      <c r="R485" s="176"/>
    </row>
    <row r="486" spans="1:20" ht="13.5" customHeight="1">
      <c r="A486" s="174">
        <f t="shared" si="35"/>
        <v>486</v>
      </c>
      <c r="C486" s="151" t="s">
        <v>496</v>
      </c>
      <c r="D486" s="151" t="s">
        <v>497</v>
      </c>
      <c r="F486" s="193" t="s">
        <v>482</v>
      </c>
      <c r="G486" s="165"/>
      <c r="H486" s="175">
        <v>947827.17</v>
      </c>
      <c r="I486" s="175">
        <v>447391.51809162373</v>
      </c>
      <c r="J486" s="175">
        <v>122298.01284106946</v>
      </c>
      <c r="K486" s="175">
        <v>179378.82817696297</v>
      </c>
      <c r="L486" s="175">
        <v>68598.454091915803</v>
      </c>
      <c r="M486" s="175">
        <v>64160.744280136561</v>
      </c>
      <c r="N486" s="175">
        <v>62603.465191963936</v>
      </c>
      <c r="O486" s="175">
        <v>3396.1473263276221</v>
      </c>
      <c r="P486" s="175">
        <v>0</v>
      </c>
      <c r="Q486" s="175">
        <v>0</v>
      </c>
      <c r="R486" s="176">
        <f>ROUND(SUM(I486:Q486)-H486,0)</f>
        <v>0</v>
      </c>
      <c r="S486" s="160"/>
      <c r="T486" s="160"/>
    </row>
    <row r="487" spans="1:20" ht="13.5" customHeight="1">
      <c r="A487" s="174">
        <f t="shared" si="35"/>
        <v>487</v>
      </c>
      <c r="F487" s="193"/>
      <c r="G487" s="165"/>
      <c r="H487" s="161"/>
      <c r="I487" s="161"/>
      <c r="J487" s="161"/>
      <c r="K487" s="161"/>
      <c r="L487" s="161"/>
      <c r="M487" s="161"/>
      <c r="N487" s="161"/>
      <c r="O487" s="161"/>
      <c r="P487" s="175"/>
      <c r="Q487" s="175"/>
      <c r="R487" s="176"/>
    </row>
    <row r="488" spans="1:20" ht="13.5" customHeight="1">
      <c r="A488" s="174">
        <f t="shared" si="35"/>
        <v>488</v>
      </c>
      <c r="C488" s="151" t="s">
        <v>498</v>
      </c>
      <c r="D488" s="151" t="s">
        <v>499</v>
      </c>
      <c r="F488" s="193" t="s">
        <v>480</v>
      </c>
      <c r="G488" s="165"/>
      <c r="H488" s="175">
        <v>277610.63598494366</v>
      </c>
      <c r="I488" s="175">
        <v>156379.22867506644</v>
      </c>
      <c r="J488" s="175">
        <v>40929.50978626532</v>
      </c>
      <c r="K488" s="175">
        <v>39573.34367748427</v>
      </c>
      <c r="L488" s="175">
        <v>14378.37211459018</v>
      </c>
      <c r="M488" s="175">
        <v>5551.2030706609794</v>
      </c>
      <c r="N488" s="175">
        <v>14269.904799795055</v>
      </c>
      <c r="O488" s="175">
        <v>6529.0738610814669</v>
      </c>
      <c r="P488" s="175">
        <v>0</v>
      </c>
      <c r="Q488" s="175">
        <v>0</v>
      </c>
      <c r="R488" s="176">
        <f>ROUND(SUM(I488:Q488)-H488,0)</f>
        <v>0</v>
      </c>
      <c r="S488" s="160"/>
      <c r="T488" s="160"/>
    </row>
    <row r="489" spans="1:20" ht="13.5" customHeight="1">
      <c r="A489" s="174">
        <f t="shared" si="35"/>
        <v>489</v>
      </c>
      <c r="F489" s="193"/>
      <c r="G489" s="165"/>
      <c r="H489" s="161"/>
      <c r="I489" s="161"/>
      <c r="J489" s="161"/>
      <c r="K489" s="161"/>
      <c r="L489" s="161"/>
      <c r="M489" s="161"/>
      <c r="N489" s="161"/>
      <c r="O489" s="161"/>
      <c r="P489" s="175"/>
      <c r="Q489" s="175"/>
      <c r="R489" s="176"/>
    </row>
    <row r="490" spans="1:20" ht="13.5" customHeight="1">
      <c r="A490" s="174">
        <f t="shared" si="35"/>
        <v>490</v>
      </c>
      <c r="C490" s="151" t="s">
        <v>500</v>
      </c>
      <c r="D490" s="151" t="s">
        <v>339</v>
      </c>
      <c r="F490" s="193" t="s">
        <v>480</v>
      </c>
      <c r="G490" s="165"/>
      <c r="H490" s="175">
        <v>119593.14062629984</v>
      </c>
      <c r="I490" s="175">
        <v>67367.31472703311</v>
      </c>
      <c r="J490" s="175">
        <v>17632.208514877722</v>
      </c>
      <c r="K490" s="175">
        <v>17047.979587248057</v>
      </c>
      <c r="L490" s="175">
        <v>6194.1239109106482</v>
      </c>
      <c r="M490" s="175">
        <v>2391.4278612535295</v>
      </c>
      <c r="N490" s="175">
        <v>6147.3967861172232</v>
      </c>
      <c r="O490" s="175">
        <v>2812.689238859577</v>
      </c>
      <c r="P490" s="175">
        <v>0</v>
      </c>
      <c r="Q490" s="175">
        <v>0</v>
      </c>
      <c r="R490" s="176">
        <f>ROUND(SUM(I490:Q490)-H490,0)</f>
        <v>0</v>
      </c>
      <c r="S490" s="160"/>
      <c r="T490" s="160"/>
    </row>
    <row r="491" spans="1:20" ht="13.5" customHeight="1">
      <c r="A491" s="174">
        <f t="shared" si="35"/>
        <v>491</v>
      </c>
      <c r="F491" s="193"/>
      <c r="G491" s="165"/>
      <c r="H491" s="161"/>
      <c r="I491" s="161"/>
      <c r="J491" s="161"/>
      <c r="K491" s="161"/>
      <c r="L491" s="161"/>
      <c r="M491" s="161"/>
      <c r="N491" s="161"/>
      <c r="O491" s="161"/>
      <c r="P491" s="175"/>
      <c r="Q491" s="175"/>
      <c r="R491" s="176"/>
    </row>
    <row r="492" spans="1:20" ht="13.5" customHeight="1">
      <c r="A492" s="174">
        <f t="shared" si="35"/>
        <v>492</v>
      </c>
      <c r="C492" s="151" t="s">
        <v>501</v>
      </c>
      <c r="D492" s="151" t="s">
        <v>342</v>
      </c>
      <c r="F492" s="193" t="s">
        <v>480</v>
      </c>
      <c r="G492" s="165"/>
      <c r="H492" s="175">
        <v>247117.89510009371</v>
      </c>
      <c r="I492" s="175">
        <v>139202.5406031436</v>
      </c>
      <c r="J492" s="175">
        <v>36433.814107933285</v>
      </c>
      <c r="K492" s="175">
        <v>35226.609228988251</v>
      </c>
      <c r="L492" s="175">
        <v>12799.05231050339</v>
      </c>
      <c r="M492" s="175">
        <v>4941.4591527729444</v>
      </c>
      <c r="N492" s="175">
        <v>12702.499041122226</v>
      </c>
      <c r="O492" s="175">
        <v>5811.9206556300678</v>
      </c>
      <c r="P492" s="175">
        <v>0</v>
      </c>
      <c r="Q492" s="175">
        <v>0</v>
      </c>
      <c r="R492" s="176">
        <f>ROUND(SUM(I492:Q492)-H492,0)</f>
        <v>0</v>
      </c>
      <c r="S492" s="160"/>
      <c r="T492" s="160"/>
    </row>
    <row r="493" spans="1:20" ht="13.5" customHeight="1">
      <c r="A493" s="174">
        <f t="shared" si="35"/>
        <v>493</v>
      </c>
      <c r="F493" s="193"/>
      <c r="G493" s="165"/>
      <c r="H493" s="161"/>
      <c r="I493" s="161"/>
      <c r="J493" s="161"/>
      <c r="K493" s="161"/>
      <c r="L493" s="161"/>
      <c r="M493" s="161"/>
      <c r="N493" s="161"/>
      <c r="O493" s="161"/>
      <c r="P493" s="175"/>
      <c r="Q493" s="175"/>
      <c r="R493" s="176"/>
    </row>
    <row r="494" spans="1:20" ht="13.5" customHeight="1">
      <c r="A494" s="174">
        <f t="shared" si="35"/>
        <v>494</v>
      </c>
      <c r="C494" s="151" t="s">
        <v>502</v>
      </c>
      <c r="D494" s="151" t="s">
        <v>345</v>
      </c>
      <c r="F494" s="193" t="s">
        <v>503</v>
      </c>
      <c r="G494" s="165"/>
      <c r="H494" s="175">
        <v>209228.72693319363</v>
      </c>
      <c r="I494" s="175">
        <v>98759.732505894819</v>
      </c>
      <c r="J494" s="175">
        <v>26996.75462267697</v>
      </c>
      <c r="K494" s="175">
        <v>39597.096439252782</v>
      </c>
      <c r="L494" s="175">
        <v>15142.810497019906</v>
      </c>
      <c r="M494" s="175">
        <v>14163.205349788777</v>
      </c>
      <c r="N494" s="175">
        <v>13819.442761617725</v>
      </c>
      <c r="O494" s="175">
        <v>749.68475694265828</v>
      </c>
      <c r="P494" s="175">
        <v>0</v>
      </c>
      <c r="Q494" s="175">
        <v>0</v>
      </c>
      <c r="R494" s="176">
        <f>ROUND(SUM(I494:Q494)-H494,0)</f>
        <v>0</v>
      </c>
    </row>
    <row r="495" spans="1:20" ht="13.5" customHeight="1">
      <c r="A495" s="174">
        <f t="shared" si="35"/>
        <v>495</v>
      </c>
      <c r="D495" s="56"/>
      <c r="E495" s="56"/>
      <c r="F495" s="193"/>
      <c r="H495" s="161"/>
      <c r="I495" s="161"/>
      <c r="J495" s="161"/>
      <c r="K495" s="161"/>
      <c r="L495" s="161"/>
      <c r="M495" s="161"/>
      <c r="N495" s="161"/>
      <c r="O495" s="161"/>
      <c r="P495" s="175"/>
      <c r="Q495" s="175"/>
      <c r="R495" s="176"/>
    </row>
    <row r="496" spans="1:20" ht="13.5" customHeight="1">
      <c r="A496" s="174">
        <f t="shared" si="35"/>
        <v>496</v>
      </c>
      <c r="C496" s="151" t="s">
        <v>504</v>
      </c>
      <c r="D496" s="151" t="s">
        <v>470</v>
      </c>
      <c r="F496" s="193" t="s">
        <v>484</v>
      </c>
      <c r="G496" s="165"/>
      <c r="H496" s="175">
        <v>754906.73739222938</v>
      </c>
      <c r="I496" s="175">
        <v>362039.98742055328</v>
      </c>
      <c r="J496" s="175">
        <v>98966.496323856933</v>
      </c>
      <c r="K496" s="175">
        <v>145157.66631812046</v>
      </c>
      <c r="L496" s="175">
        <v>55511.520563562473</v>
      </c>
      <c r="M496" s="175">
        <v>39822.591371235707</v>
      </c>
      <c r="N496" s="175">
        <v>50660.231215961488</v>
      </c>
      <c r="O496" s="175">
        <v>2748.2441789390241</v>
      </c>
      <c r="P496" s="175">
        <v>0</v>
      </c>
      <c r="Q496" s="175">
        <v>0</v>
      </c>
      <c r="R496" s="176">
        <f>ROUND(SUM(I496:Q496)-H496,0)</f>
        <v>0</v>
      </c>
    </row>
    <row r="497" spans="1:20" ht="13.5" customHeight="1">
      <c r="A497" s="174">
        <f t="shared" si="35"/>
        <v>497</v>
      </c>
      <c r="F497" s="193"/>
      <c r="G497" s="165"/>
      <c r="H497" s="161"/>
      <c r="I497" s="161"/>
      <c r="J497" s="161"/>
      <c r="K497" s="161"/>
      <c r="L497" s="161"/>
      <c r="M497" s="161"/>
      <c r="N497" s="161"/>
      <c r="O497" s="161"/>
      <c r="P497" s="175"/>
      <c r="Q497" s="175"/>
      <c r="R497" s="176"/>
    </row>
    <row r="498" spans="1:20" ht="13.5" customHeight="1">
      <c r="A498" s="174">
        <f t="shared" si="35"/>
        <v>498</v>
      </c>
      <c r="C498" s="151" t="s">
        <v>505</v>
      </c>
      <c r="D498" s="151" t="s">
        <v>472</v>
      </c>
      <c r="F498" s="193" t="s">
        <v>506</v>
      </c>
      <c r="G498" s="165"/>
      <c r="H498" s="175">
        <v>4116847.2416049819</v>
      </c>
      <c r="I498" s="175">
        <v>2466363.9914912935</v>
      </c>
      <c r="J498" s="175">
        <v>658411.71376474341</v>
      </c>
      <c r="K498" s="175">
        <v>577023.78412374237</v>
      </c>
      <c r="L498" s="175">
        <v>211530.78119187683</v>
      </c>
      <c r="M498" s="175">
        <v>0</v>
      </c>
      <c r="N498" s="175">
        <v>193044.58201974563</v>
      </c>
      <c r="O498" s="175">
        <v>10472.389013580503</v>
      </c>
      <c r="P498" s="175">
        <v>0</v>
      </c>
      <c r="Q498" s="175">
        <v>0</v>
      </c>
      <c r="R498" s="176">
        <f>ROUND(SUM(I498:Q498)-H498,0)</f>
        <v>0</v>
      </c>
      <c r="S498" s="160"/>
      <c r="T498" s="160"/>
    </row>
    <row r="499" spans="1:20" ht="13.5" customHeight="1">
      <c r="A499" s="174">
        <f t="shared" si="35"/>
        <v>499</v>
      </c>
      <c r="F499" s="193"/>
      <c r="G499" s="165"/>
      <c r="H499" s="161"/>
      <c r="I499" s="161"/>
      <c r="J499" s="161"/>
      <c r="K499" s="161"/>
      <c r="L499" s="161"/>
      <c r="M499" s="161"/>
      <c r="N499" s="161"/>
      <c r="O499" s="161"/>
      <c r="P499" s="175"/>
      <c r="Q499" s="175"/>
      <c r="R499" s="176"/>
    </row>
    <row r="500" spans="1:20" ht="13.5" customHeight="1">
      <c r="A500" s="174">
        <f t="shared" si="35"/>
        <v>500</v>
      </c>
      <c r="C500" s="151" t="s">
        <v>507</v>
      </c>
      <c r="D500" s="151" t="s">
        <v>474</v>
      </c>
      <c r="F500" s="193" t="s">
        <v>508</v>
      </c>
      <c r="G500" s="165"/>
      <c r="H500" s="175">
        <v>1028804.6586482538</v>
      </c>
      <c r="I500" s="175">
        <v>698688.40637374064</v>
      </c>
      <c r="J500" s="175">
        <v>171070.61041065073</v>
      </c>
      <c r="K500" s="175">
        <v>96582.179792196039</v>
      </c>
      <c r="L500" s="175">
        <v>37472.533165951638</v>
      </c>
      <c r="M500" s="175">
        <v>0</v>
      </c>
      <c r="N500" s="175">
        <v>23704.968683417039</v>
      </c>
      <c r="O500" s="175">
        <v>1285.9602222977398</v>
      </c>
      <c r="P500" s="175">
        <v>0</v>
      </c>
      <c r="Q500" s="175">
        <v>0</v>
      </c>
      <c r="R500" s="176">
        <f>ROUND(SUM(I500:Q500)-H500,0)</f>
        <v>0</v>
      </c>
      <c r="S500" s="160"/>
      <c r="T500" s="160"/>
    </row>
    <row r="501" spans="1:20" ht="13.5" customHeight="1">
      <c r="A501" s="174">
        <f t="shared" si="35"/>
        <v>501</v>
      </c>
      <c r="F501" s="193"/>
      <c r="G501" s="165"/>
      <c r="H501" s="161"/>
      <c r="I501" s="161"/>
      <c r="J501" s="161"/>
      <c r="K501" s="161"/>
      <c r="L501" s="161"/>
      <c r="M501" s="161"/>
      <c r="N501" s="161"/>
      <c r="O501" s="161"/>
      <c r="P501" s="175"/>
      <c r="Q501" s="175"/>
      <c r="R501" s="176"/>
    </row>
    <row r="502" spans="1:20" ht="13.5" customHeight="1">
      <c r="A502" s="174">
        <f t="shared" si="35"/>
        <v>502</v>
      </c>
      <c r="C502" s="151" t="s">
        <v>509</v>
      </c>
      <c r="D502" s="151" t="s">
        <v>510</v>
      </c>
      <c r="F502" s="193" t="s">
        <v>511</v>
      </c>
      <c r="G502" s="165"/>
      <c r="H502" s="175">
        <v>56252.998151844738</v>
      </c>
      <c r="I502" s="175">
        <v>33952.176215383966</v>
      </c>
      <c r="J502" s="175">
        <v>7744.6345537012139</v>
      </c>
      <c r="K502" s="175">
        <v>8732.1659974261856</v>
      </c>
      <c r="L502" s="175">
        <v>2573.5854129657337</v>
      </c>
      <c r="M502" s="175">
        <v>0</v>
      </c>
      <c r="N502" s="175">
        <v>3129.1243824536864</v>
      </c>
      <c r="O502" s="175">
        <v>121.31158991396002</v>
      </c>
      <c r="P502" s="175">
        <v>0</v>
      </c>
      <c r="Q502" s="175">
        <v>0</v>
      </c>
      <c r="R502" s="176">
        <f>ROUND(SUM(I502:Q502)-H502,0)</f>
        <v>0</v>
      </c>
      <c r="S502" s="160"/>
      <c r="T502" s="160"/>
    </row>
    <row r="503" spans="1:20" ht="13.5" customHeight="1">
      <c r="A503" s="174">
        <f t="shared" si="35"/>
        <v>503</v>
      </c>
      <c r="F503" s="193"/>
      <c r="G503" s="165"/>
      <c r="H503" s="161"/>
      <c r="I503" s="161"/>
      <c r="J503" s="161"/>
      <c r="K503" s="161"/>
      <c r="L503" s="161"/>
      <c r="M503" s="161"/>
      <c r="N503" s="161"/>
      <c r="O503" s="161"/>
      <c r="P503" s="175"/>
      <c r="Q503" s="175"/>
      <c r="R503" s="176"/>
    </row>
    <row r="504" spans="1:20" ht="13.5" customHeight="1">
      <c r="A504" s="174">
        <f t="shared" si="35"/>
        <v>504</v>
      </c>
      <c r="C504" s="151" t="s">
        <v>512</v>
      </c>
      <c r="D504" s="151" t="s">
        <v>513</v>
      </c>
      <c r="F504" s="193" t="s">
        <v>492</v>
      </c>
      <c r="G504" s="165"/>
      <c r="H504" s="175">
        <v>199709.85</v>
      </c>
      <c r="I504" s="175">
        <v>0</v>
      </c>
      <c r="J504" s="175">
        <v>0</v>
      </c>
      <c r="K504" s="175">
        <v>0</v>
      </c>
      <c r="L504" s="175">
        <v>0</v>
      </c>
      <c r="M504" s="175">
        <v>0</v>
      </c>
      <c r="N504" s="175">
        <v>0</v>
      </c>
      <c r="O504" s="175">
        <v>199709.85</v>
      </c>
      <c r="P504" s="175">
        <v>0</v>
      </c>
      <c r="Q504" s="175">
        <v>0</v>
      </c>
      <c r="R504" s="176">
        <f>ROUND(SUM(I504:Q504)-H504,0)</f>
        <v>0</v>
      </c>
      <c r="S504" s="160"/>
      <c r="T504" s="160"/>
    </row>
    <row r="505" spans="1:20" ht="13.5" customHeight="1">
      <c r="A505" s="174">
        <f t="shared" si="35"/>
        <v>505</v>
      </c>
      <c r="F505" s="193"/>
      <c r="G505" s="165"/>
      <c r="H505" s="161"/>
      <c r="I505" s="161"/>
      <c r="J505" s="161"/>
      <c r="K505" s="161"/>
      <c r="L505" s="161"/>
      <c r="M505" s="161"/>
      <c r="N505" s="161"/>
      <c r="O505" s="161"/>
      <c r="P505" s="175"/>
      <c r="Q505" s="175"/>
      <c r="R505" s="176"/>
    </row>
    <row r="506" spans="1:20" ht="13.5" customHeight="1">
      <c r="A506" s="174">
        <f t="shared" si="35"/>
        <v>506</v>
      </c>
      <c r="C506" s="151" t="s">
        <v>514</v>
      </c>
      <c r="D506" s="151" t="s">
        <v>515</v>
      </c>
      <c r="F506" s="193" t="s">
        <v>495</v>
      </c>
      <c r="G506" s="165"/>
      <c r="H506" s="175">
        <v>441912.15099998261</v>
      </c>
      <c r="I506" s="175">
        <v>300556.50144138501</v>
      </c>
      <c r="J506" s="175">
        <v>71739.6185352498</v>
      </c>
      <c r="K506" s="175">
        <v>33766.53787129304</v>
      </c>
      <c r="L506" s="175">
        <v>5428.5203177226094</v>
      </c>
      <c r="M506" s="175">
        <v>4275.1497538953427</v>
      </c>
      <c r="N506" s="175">
        <v>26145.823080436789</v>
      </c>
      <c r="O506" s="175">
        <v>0</v>
      </c>
      <c r="P506" s="175">
        <v>0</v>
      </c>
      <c r="Q506" s="175">
        <v>0</v>
      </c>
      <c r="R506" s="176">
        <f>ROUND(SUM(I506:Q506)-H506,0)</f>
        <v>0</v>
      </c>
      <c r="S506" s="160"/>
      <c r="T506" s="160"/>
    </row>
    <row r="507" spans="1:20" ht="13.5" customHeight="1">
      <c r="A507" s="174">
        <f t="shared" si="35"/>
        <v>507</v>
      </c>
      <c r="F507" s="193"/>
      <c r="G507" s="165"/>
      <c r="H507" s="161"/>
      <c r="I507" s="161"/>
      <c r="J507" s="161"/>
      <c r="K507" s="161"/>
      <c r="L507" s="161"/>
      <c r="M507" s="161"/>
      <c r="N507" s="161"/>
      <c r="O507" s="161"/>
      <c r="P507" s="175"/>
      <c r="Q507" s="175"/>
      <c r="R507" s="176"/>
    </row>
    <row r="508" spans="1:20" ht="13.5" customHeight="1">
      <c r="A508" s="174">
        <f t="shared" si="35"/>
        <v>508</v>
      </c>
      <c r="C508" s="151" t="s">
        <v>516</v>
      </c>
      <c r="D508" s="151" t="s">
        <v>517</v>
      </c>
      <c r="F508" s="193" t="s">
        <v>480</v>
      </c>
      <c r="G508" s="165"/>
      <c r="H508" s="197">
        <v>75725.498082461083</v>
      </c>
      <c r="I508" s="197">
        <v>42656.48878745675</v>
      </c>
      <c r="J508" s="197">
        <v>11164.584900860946</v>
      </c>
      <c r="K508" s="197">
        <v>10794.655435782499</v>
      </c>
      <c r="L508" s="197">
        <v>3922.0737567539113</v>
      </c>
      <c r="M508" s="197">
        <v>1514.23455369876</v>
      </c>
      <c r="N508" s="197">
        <v>3892.4864846042469</v>
      </c>
      <c r="O508" s="197">
        <v>1780.9741633039821</v>
      </c>
      <c r="P508" s="175">
        <v>0</v>
      </c>
      <c r="Q508" s="175">
        <v>0</v>
      </c>
      <c r="R508" s="176">
        <f>ROUND(SUM(I508:Q508)-H508,0)</f>
        <v>0</v>
      </c>
      <c r="S508" s="160"/>
      <c r="T508" s="160"/>
    </row>
    <row r="509" spans="1:20" ht="13.5" customHeight="1">
      <c r="A509" s="174">
        <f t="shared" si="35"/>
        <v>509</v>
      </c>
      <c r="F509" s="193"/>
      <c r="H509" s="161"/>
      <c r="I509" s="161"/>
      <c r="J509" s="161"/>
      <c r="K509" s="161"/>
      <c r="L509" s="161"/>
      <c r="M509" s="161"/>
      <c r="N509" s="161"/>
      <c r="O509" s="161"/>
      <c r="P509" s="175"/>
      <c r="Q509" s="175"/>
      <c r="R509" s="176"/>
    </row>
    <row r="510" spans="1:20" ht="13.5" customHeight="1" thickBot="1">
      <c r="A510" s="174">
        <f t="shared" si="35"/>
        <v>510</v>
      </c>
      <c r="C510" s="151" t="s">
        <v>518</v>
      </c>
      <c r="F510" s="193"/>
      <c r="G510" s="165"/>
      <c r="H510" s="207">
        <v>11748990.140843909</v>
      </c>
      <c r="I510" s="207">
        <v>6618255.1306707766</v>
      </c>
      <c r="J510" s="207">
        <v>1732211.7549360979</v>
      </c>
      <c r="K510" s="207">
        <v>1674816.3234358463</v>
      </c>
      <c r="L510" s="207">
        <v>608519.02023259318</v>
      </c>
      <c r="M510" s="207">
        <v>234937.07262194224</v>
      </c>
      <c r="N510" s="207">
        <v>603928.48497586465</v>
      </c>
      <c r="O510" s="207">
        <v>276322.3539707904</v>
      </c>
      <c r="P510" s="175">
        <v>0</v>
      </c>
      <c r="Q510" s="175">
        <v>0</v>
      </c>
      <c r="R510" s="176">
        <f>ROUND(SUM(I510:Q510)-H510,0)</f>
        <v>0</v>
      </c>
    </row>
    <row r="511" spans="1:20" ht="13.5" customHeight="1" thickTop="1">
      <c r="A511" s="174">
        <f t="shared" si="35"/>
        <v>511</v>
      </c>
      <c r="F511" s="193"/>
      <c r="G511" s="165"/>
      <c r="H511" s="203"/>
      <c r="I511" s="203"/>
      <c r="J511" s="203"/>
      <c r="K511" s="203"/>
      <c r="L511" s="203"/>
      <c r="M511" s="203"/>
      <c r="N511" s="203"/>
      <c r="O511" s="203"/>
      <c r="P511" s="175"/>
      <c r="Q511" s="175"/>
      <c r="R511" s="176"/>
    </row>
    <row r="512" spans="1:20" ht="13.5" customHeight="1">
      <c r="A512" s="174">
        <f t="shared" si="35"/>
        <v>512</v>
      </c>
      <c r="F512" s="193"/>
      <c r="G512" s="165"/>
      <c r="H512" s="203"/>
      <c r="I512" s="203"/>
      <c r="J512" s="203"/>
      <c r="K512" s="203"/>
      <c r="L512" s="203"/>
      <c r="M512" s="203"/>
      <c r="N512" s="203"/>
      <c r="O512" s="203"/>
      <c r="P512" s="175"/>
      <c r="Q512" s="175"/>
      <c r="R512" s="176"/>
    </row>
    <row r="513" spans="1:20" ht="13.5" customHeight="1">
      <c r="A513" s="174">
        <f t="shared" ref="A513:A576" si="36">+A512+1</f>
        <v>513</v>
      </c>
      <c r="F513" s="193"/>
      <c r="G513" s="165"/>
      <c r="H513" s="155" t="s">
        <v>519</v>
      </c>
      <c r="I513" s="155"/>
      <c r="J513" s="155"/>
      <c r="K513" s="155"/>
      <c r="L513" s="155"/>
      <c r="M513" s="155"/>
      <c r="N513" s="155"/>
      <c r="O513" s="155"/>
      <c r="P513" s="175"/>
      <c r="Q513" s="175"/>
      <c r="R513" s="176"/>
    </row>
    <row r="514" spans="1:20" ht="13.5" customHeight="1">
      <c r="A514" s="174">
        <f t="shared" si="36"/>
        <v>514</v>
      </c>
      <c r="F514" s="193"/>
      <c r="G514" s="165"/>
      <c r="H514" s="155"/>
      <c r="I514" s="155"/>
      <c r="J514" s="155"/>
      <c r="K514" s="155"/>
      <c r="L514" s="155"/>
      <c r="M514" s="155"/>
      <c r="N514" s="155"/>
      <c r="O514" s="155"/>
      <c r="P514" s="175"/>
      <c r="Q514" s="175"/>
      <c r="R514" s="176"/>
    </row>
    <row r="515" spans="1:20" ht="13.5" customHeight="1">
      <c r="A515" s="174">
        <f t="shared" si="36"/>
        <v>515</v>
      </c>
      <c r="C515" s="163"/>
      <c r="D515" s="170"/>
      <c r="E515" s="163"/>
      <c r="F515" s="193"/>
      <c r="G515" s="171"/>
      <c r="H515" s="161"/>
      <c r="I515" s="161"/>
      <c r="J515" s="161"/>
      <c r="K515" s="161"/>
      <c r="L515" s="161"/>
      <c r="M515" s="161"/>
      <c r="N515" s="161"/>
      <c r="O515" s="161"/>
      <c r="P515" s="175"/>
      <c r="Q515" s="175"/>
      <c r="R515" s="176"/>
    </row>
    <row r="516" spans="1:20" ht="13.5" customHeight="1">
      <c r="A516" s="174">
        <f t="shared" si="36"/>
        <v>516</v>
      </c>
      <c r="C516" s="151" t="s">
        <v>520</v>
      </c>
      <c r="D516" s="151" t="s">
        <v>521</v>
      </c>
      <c r="F516" s="193" t="s">
        <v>522</v>
      </c>
      <c r="G516" s="165"/>
      <c r="H516" s="203">
        <v>201143.69782696577</v>
      </c>
      <c r="I516" s="203">
        <v>165745.86800381957</v>
      </c>
      <c r="J516" s="203">
        <v>22019.301802469741</v>
      </c>
      <c r="K516" s="203">
        <v>4292.5097106473659</v>
      </c>
      <c r="L516" s="203">
        <v>1491.7378302090892</v>
      </c>
      <c r="M516" s="203">
        <v>1227.7024337421276</v>
      </c>
      <c r="N516" s="203">
        <v>3888.6037755902212</v>
      </c>
      <c r="O516" s="203">
        <v>2477.9742704876317</v>
      </c>
      <c r="P516" s="175">
        <v>0</v>
      </c>
      <c r="Q516" s="175">
        <v>0</v>
      </c>
      <c r="R516" s="176">
        <f>ROUND(SUM(I516:Q516)-H516,0)</f>
        <v>0</v>
      </c>
      <c r="S516" s="160"/>
      <c r="T516" s="160"/>
    </row>
    <row r="517" spans="1:20" ht="13.5" customHeight="1">
      <c r="A517" s="174">
        <f t="shared" si="36"/>
        <v>517</v>
      </c>
      <c r="F517" s="193"/>
      <c r="G517" s="165"/>
      <c r="H517" s="161"/>
      <c r="I517" s="161"/>
      <c r="J517" s="161"/>
      <c r="K517" s="161"/>
      <c r="L517" s="161"/>
      <c r="M517" s="161"/>
      <c r="N517" s="161"/>
      <c r="O517" s="161"/>
      <c r="P517" s="175"/>
      <c r="Q517" s="175"/>
      <c r="R517" s="176"/>
    </row>
    <row r="518" spans="1:20" ht="13.5" customHeight="1">
      <c r="A518" s="174">
        <f t="shared" si="36"/>
        <v>518</v>
      </c>
      <c r="C518" s="151" t="s">
        <v>523</v>
      </c>
      <c r="D518" s="151" t="s">
        <v>524</v>
      </c>
      <c r="F518" s="193" t="s">
        <v>525</v>
      </c>
      <c r="G518" s="165"/>
      <c r="H518" s="203">
        <v>954742.37164868228</v>
      </c>
      <c r="I518" s="203">
        <v>773675.14115286351</v>
      </c>
      <c r="J518" s="203">
        <v>138321.92918853421</v>
      </c>
      <c r="K518" s="203">
        <v>12086.97577027338</v>
      </c>
      <c r="L518" s="203">
        <v>5915.4330601395995</v>
      </c>
      <c r="M518" s="203">
        <v>102.14588112393838</v>
      </c>
      <c r="N518" s="203">
        <v>24640.746595747441</v>
      </c>
      <c r="O518" s="203">
        <v>0</v>
      </c>
      <c r="P518" s="175">
        <v>0</v>
      </c>
      <c r="Q518" s="175">
        <v>0</v>
      </c>
      <c r="R518" s="176">
        <f>ROUND(SUM(I518:Q518)-H518,0)</f>
        <v>0</v>
      </c>
      <c r="S518" s="160"/>
      <c r="T518" s="160"/>
    </row>
    <row r="519" spans="1:20" ht="13.5" customHeight="1">
      <c r="A519" s="174">
        <f t="shared" si="36"/>
        <v>519</v>
      </c>
      <c r="F519" s="193"/>
      <c r="G519" s="165"/>
      <c r="H519" s="161"/>
      <c r="I519" s="161"/>
      <c r="J519" s="161"/>
      <c r="K519" s="161"/>
      <c r="L519" s="161"/>
      <c r="M519" s="161"/>
      <c r="N519" s="161"/>
      <c r="O519" s="161"/>
      <c r="P519" s="175"/>
      <c r="Q519" s="175"/>
      <c r="R519" s="176"/>
    </row>
    <row r="520" spans="1:20" ht="13.5" customHeight="1">
      <c r="A520" s="174">
        <f t="shared" si="36"/>
        <v>520</v>
      </c>
      <c r="C520" s="151" t="s">
        <v>526</v>
      </c>
      <c r="D520" s="151" t="s">
        <v>527</v>
      </c>
      <c r="F520" s="193" t="s">
        <v>528</v>
      </c>
      <c r="G520" s="165"/>
      <c r="H520" s="203">
        <v>3951360.8070642371</v>
      </c>
      <c r="I520" s="203">
        <v>3188229.8945761961</v>
      </c>
      <c r="J520" s="203">
        <v>541508.93824032356</v>
      </c>
      <c r="K520" s="203">
        <v>32886.773307847885</v>
      </c>
      <c r="L520" s="203">
        <v>6744.7920814977933</v>
      </c>
      <c r="M520" s="203">
        <v>116.46699796246122</v>
      </c>
      <c r="N520" s="203">
        <v>96464.708125384583</v>
      </c>
      <c r="O520" s="203">
        <v>85409.233735024478</v>
      </c>
      <c r="P520" s="175">
        <v>0</v>
      </c>
      <c r="Q520" s="175">
        <v>0</v>
      </c>
      <c r="R520" s="176">
        <f>ROUND(SUM(I520:Q520)-H520,0)</f>
        <v>0</v>
      </c>
      <c r="S520" s="160"/>
      <c r="T520" s="160"/>
    </row>
    <row r="521" spans="1:20" ht="13.5" customHeight="1">
      <c r="A521" s="174">
        <f t="shared" si="36"/>
        <v>521</v>
      </c>
      <c r="F521" s="193"/>
      <c r="G521" s="165"/>
      <c r="H521" s="161"/>
      <c r="I521" s="161"/>
      <c r="J521" s="161"/>
      <c r="K521" s="161"/>
      <c r="L521" s="161"/>
      <c r="M521" s="161"/>
      <c r="N521" s="161"/>
      <c r="O521" s="161"/>
      <c r="P521" s="175"/>
      <c r="Q521" s="175"/>
      <c r="R521" s="176"/>
    </row>
    <row r="522" spans="1:20" ht="13.5" customHeight="1">
      <c r="A522" s="174">
        <f t="shared" si="36"/>
        <v>522</v>
      </c>
      <c r="C522" s="151" t="s">
        <v>529</v>
      </c>
      <c r="D522" s="151" t="s">
        <v>530</v>
      </c>
      <c r="F522" s="193" t="s">
        <v>233</v>
      </c>
      <c r="G522" s="165"/>
      <c r="H522" s="203">
        <v>2026789.2676036276</v>
      </c>
      <c r="I522" s="203">
        <v>1750917.6313791792</v>
      </c>
      <c r="J522" s="203">
        <v>79116.356812940925</v>
      </c>
      <c r="K522" s="203">
        <v>102977.73272414836</v>
      </c>
      <c r="L522" s="203">
        <v>38756.041172796206</v>
      </c>
      <c r="M522" s="203">
        <v>42097.050107965246</v>
      </c>
      <c r="N522" s="203">
        <v>12924.455406597694</v>
      </c>
      <c r="O522" s="203">
        <v>0</v>
      </c>
      <c r="P522" s="175">
        <v>0</v>
      </c>
      <c r="Q522" s="175">
        <v>0</v>
      </c>
      <c r="R522" s="176">
        <f>ROUND(SUM(I522:Q522)-H522,0)</f>
        <v>0</v>
      </c>
      <c r="S522" s="160"/>
      <c r="T522" s="160"/>
    </row>
    <row r="523" spans="1:20" ht="13.5" customHeight="1">
      <c r="A523" s="174">
        <f t="shared" si="36"/>
        <v>523</v>
      </c>
      <c r="F523" s="193"/>
      <c r="G523" s="165"/>
      <c r="H523" s="161"/>
      <c r="I523" s="161"/>
      <c r="J523" s="161"/>
      <c r="K523" s="161"/>
      <c r="L523" s="161"/>
      <c r="M523" s="161"/>
      <c r="N523" s="161"/>
      <c r="O523" s="161"/>
      <c r="P523" s="175"/>
      <c r="Q523" s="175"/>
      <c r="R523" s="176"/>
    </row>
    <row r="524" spans="1:20" ht="13.5" customHeight="1">
      <c r="A524" s="174">
        <f t="shared" si="36"/>
        <v>524</v>
      </c>
      <c r="C524" s="151" t="s">
        <v>531</v>
      </c>
      <c r="D524" s="151" t="s">
        <v>532</v>
      </c>
      <c r="F524" s="193" t="s">
        <v>522</v>
      </c>
      <c r="G524" s="165"/>
      <c r="H524" s="197">
        <v>11842.924124365636</v>
      </c>
      <c r="I524" s="197">
        <v>9758.77325465578</v>
      </c>
      <c r="J524" s="197">
        <v>1296.4508624201937</v>
      </c>
      <c r="K524" s="197">
        <v>252.73407695840956</v>
      </c>
      <c r="L524" s="197">
        <v>87.830432310187234</v>
      </c>
      <c r="M524" s="197">
        <v>72.284575292111569</v>
      </c>
      <c r="N524" s="197">
        <v>228.95293246350388</v>
      </c>
      <c r="O524" s="197">
        <v>145.8979902654502</v>
      </c>
      <c r="P524" s="175">
        <v>0</v>
      </c>
      <c r="Q524" s="175">
        <v>0</v>
      </c>
      <c r="R524" s="176">
        <f>ROUND(SUM(I524:Q524)-H524,0)</f>
        <v>0</v>
      </c>
      <c r="S524" s="160"/>
      <c r="T524" s="160"/>
    </row>
    <row r="525" spans="1:20" ht="13.5" customHeight="1">
      <c r="A525" s="174">
        <f t="shared" si="36"/>
        <v>525</v>
      </c>
      <c r="F525" s="193"/>
      <c r="G525" s="165"/>
      <c r="H525" s="161"/>
      <c r="I525" s="161"/>
      <c r="J525" s="161"/>
      <c r="K525" s="161"/>
      <c r="L525" s="161"/>
      <c r="M525" s="161"/>
      <c r="N525" s="161"/>
      <c r="O525" s="161"/>
      <c r="P525" s="175"/>
      <c r="Q525" s="175"/>
      <c r="R525" s="176"/>
    </row>
    <row r="526" spans="1:20" ht="13.5" customHeight="1" thickBot="1">
      <c r="A526" s="174">
        <f t="shared" si="36"/>
        <v>526</v>
      </c>
      <c r="C526" s="151" t="s">
        <v>533</v>
      </c>
      <c r="F526" s="193"/>
      <c r="G526" s="165"/>
      <c r="H526" s="207">
        <v>7145879.0682678781</v>
      </c>
      <c r="I526" s="207">
        <v>5888327.308366715</v>
      </c>
      <c r="J526" s="207">
        <v>782262.97690668853</v>
      </c>
      <c r="K526" s="207">
        <v>152496.72558987539</v>
      </c>
      <c r="L526" s="207">
        <v>52995.834576952875</v>
      </c>
      <c r="M526" s="207">
        <v>43615.649996085886</v>
      </c>
      <c r="N526" s="207">
        <v>138147.46683578345</v>
      </c>
      <c r="O526" s="207">
        <v>88033.105995777558</v>
      </c>
      <c r="P526" s="175">
        <v>0</v>
      </c>
      <c r="Q526" s="175">
        <v>0</v>
      </c>
      <c r="R526" s="176">
        <f>ROUND(SUM(I526:Q526)-H526,0)</f>
        <v>0</v>
      </c>
    </row>
    <row r="527" spans="1:20" ht="13.5" customHeight="1" thickTop="1">
      <c r="A527" s="174">
        <f t="shared" si="36"/>
        <v>527</v>
      </c>
      <c r="F527" s="193"/>
      <c r="G527" s="165"/>
      <c r="H527" s="203"/>
      <c r="I527" s="203"/>
      <c r="J527" s="203"/>
      <c r="K527" s="203"/>
      <c r="L527" s="203"/>
      <c r="M527" s="203"/>
      <c r="N527" s="203"/>
      <c r="O527" s="203"/>
      <c r="P527" s="175"/>
      <c r="Q527" s="175"/>
      <c r="R527" s="176"/>
    </row>
    <row r="528" spans="1:20" ht="13.5" customHeight="1">
      <c r="A528" s="174">
        <f t="shared" si="36"/>
        <v>528</v>
      </c>
      <c r="F528" s="193"/>
      <c r="G528" s="165"/>
      <c r="H528" s="155" t="s">
        <v>534</v>
      </c>
      <c r="I528" s="155"/>
      <c r="J528" s="155"/>
      <c r="K528" s="155"/>
      <c r="L528" s="155"/>
      <c r="M528" s="155"/>
      <c r="N528" s="155"/>
      <c r="O528" s="155"/>
      <c r="P528" s="175"/>
      <c r="Q528" s="175"/>
      <c r="R528" s="176"/>
    </row>
    <row r="529" spans="1:20" ht="13.5" customHeight="1">
      <c r="A529" s="174">
        <f t="shared" si="36"/>
        <v>529</v>
      </c>
      <c r="F529" s="193"/>
      <c r="G529" s="165"/>
      <c r="H529" s="166"/>
      <c r="I529" s="166"/>
      <c r="J529" s="166"/>
      <c r="K529" s="166"/>
      <c r="L529" s="166"/>
      <c r="M529" s="166"/>
      <c r="N529" s="166"/>
      <c r="O529" s="166"/>
      <c r="P529" s="175"/>
      <c r="Q529" s="175"/>
      <c r="R529" s="176"/>
    </row>
    <row r="530" spans="1:20" ht="13.5" customHeight="1">
      <c r="A530" s="174">
        <f t="shared" si="36"/>
        <v>530</v>
      </c>
      <c r="C530" s="163" t="s">
        <v>25</v>
      </c>
      <c r="E530" s="163" t="s">
        <v>26</v>
      </c>
      <c r="F530" s="193" t="s">
        <v>27</v>
      </c>
      <c r="G530" s="165"/>
      <c r="H530" s="163" t="s">
        <v>30</v>
      </c>
      <c r="I530" s="166" t="s">
        <v>31</v>
      </c>
      <c r="J530" s="163" t="s">
        <v>32</v>
      </c>
      <c r="K530" s="166" t="s">
        <v>33</v>
      </c>
      <c r="L530" s="163" t="s">
        <v>34</v>
      </c>
      <c r="M530" s="163" t="s">
        <v>35</v>
      </c>
      <c r="N530" s="166" t="s">
        <v>36</v>
      </c>
      <c r="O530" s="163" t="s">
        <v>37</v>
      </c>
      <c r="P530" s="175"/>
      <c r="Q530" s="175"/>
      <c r="R530" s="176"/>
    </row>
    <row r="531" spans="1:20" ht="13.5" customHeight="1">
      <c r="A531" s="174">
        <f t="shared" si="36"/>
        <v>531</v>
      </c>
      <c r="F531" s="193"/>
      <c r="G531" s="165"/>
      <c r="H531" s="166" t="s">
        <v>1128</v>
      </c>
      <c r="I531" s="161"/>
      <c r="J531" s="166" t="s">
        <v>1129</v>
      </c>
      <c r="K531" s="166" t="s">
        <v>1130</v>
      </c>
      <c r="L531" s="166" t="s">
        <v>1130</v>
      </c>
      <c r="M531" s="166" t="s">
        <v>1130</v>
      </c>
      <c r="N531" s="163" t="s">
        <v>1131</v>
      </c>
      <c r="O531" s="166" t="s">
        <v>1132</v>
      </c>
      <c r="P531" s="175"/>
      <c r="Q531" s="175"/>
      <c r="R531" s="176"/>
    </row>
    <row r="532" spans="1:20" ht="13.5" customHeight="1">
      <c r="A532" s="174">
        <f t="shared" si="36"/>
        <v>532</v>
      </c>
      <c r="C532" s="151" t="s">
        <v>249</v>
      </c>
      <c r="F532" s="193" t="s">
        <v>227</v>
      </c>
      <c r="G532" s="165"/>
      <c r="H532" s="166" t="s">
        <v>1133</v>
      </c>
      <c r="I532" s="166" t="s">
        <v>115</v>
      </c>
      <c r="J532" s="166" t="s">
        <v>111</v>
      </c>
      <c r="K532" s="166" t="s">
        <v>1134</v>
      </c>
      <c r="L532" s="166" t="s">
        <v>1135</v>
      </c>
      <c r="M532" s="166" t="s">
        <v>122</v>
      </c>
      <c r="N532" s="166" t="s">
        <v>1136</v>
      </c>
      <c r="O532" s="166" t="s">
        <v>1137</v>
      </c>
      <c r="P532" s="175"/>
      <c r="Q532" s="175"/>
      <c r="R532" s="176"/>
    </row>
    <row r="533" spans="1:20" ht="13.5" customHeight="1">
      <c r="A533" s="174">
        <f t="shared" si="36"/>
        <v>533</v>
      </c>
      <c r="C533" s="151" t="s">
        <v>250</v>
      </c>
      <c r="E533" s="151" t="s">
        <v>40</v>
      </c>
      <c r="F533" s="194" t="s">
        <v>228</v>
      </c>
      <c r="G533" s="165"/>
      <c r="H533" s="172" t="s">
        <v>1139</v>
      </c>
      <c r="I533" s="172" t="s">
        <v>1140</v>
      </c>
      <c r="J533" s="172" t="s">
        <v>1141</v>
      </c>
      <c r="K533" s="172" t="s">
        <v>1142</v>
      </c>
      <c r="L533" s="172" t="s">
        <v>1143</v>
      </c>
      <c r="M533" s="172" t="s">
        <v>1143</v>
      </c>
      <c r="N533" s="172" t="s">
        <v>1144</v>
      </c>
      <c r="O533" s="172" t="s">
        <v>1145</v>
      </c>
      <c r="P533" s="175"/>
      <c r="Q533" s="175"/>
      <c r="R533" s="176"/>
      <c r="S533" s="160"/>
      <c r="T533" s="160"/>
    </row>
    <row r="534" spans="1:20" ht="13.5" customHeight="1">
      <c r="A534" s="174">
        <f t="shared" si="36"/>
        <v>534</v>
      </c>
      <c r="C534" s="55"/>
      <c r="D534" s="55"/>
      <c r="E534" s="55"/>
      <c r="F534" s="193" t="s">
        <v>279</v>
      </c>
      <c r="G534" s="165"/>
      <c r="H534" s="182"/>
      <c r="I534" s="182"/>
      <c r="J534" s="182"/>
      <c r="K534" s="182"/>
      <c r="L534" s="182"/>
      <c r="M534" s="182"/>
      <c r="N534" s="182"/>
      <c r="O534" s="182"/>
      <c r="P534" s="175"/>
      <c r="Q534" s="175"/>
      <c r="R534" s="176"/>
    </row>
    <row r="535" spans="1:20" ht="13.5" customHeight="1">
      <c r="A535" s="174">
        <f t="shared" si="36"/>
        <v>535</v>
      </c>
      <c r="C535" s="151" t="s">
        <v>535</v>
      </c>
      <c r="D535" s="151" t="s">
        <v>521</v>
      </c>
      <c r="F535" s="193"/>
      <c r="G535" s="165"/>
      <c r="H535" s="203">
        <v>20658.756281480728</v>
      </c>
      <c r="I535" s="203">
        <v>16276.525096394451</v>
      </c>
      <c r="J535" s="203">
        <v>2910.0073558832864</v>
      </c>
      <c r="K535" s="203">
        <v>163.00318954847853</v>
      </c>
      <c r="L535" s="203">
        <v>9.0376528055844183</v>
      </c>
      <c r="M535" s="203">
        <v>0.15605941268091508</v>
      </c>
      <c r="N535" s="203">
        <v>820.87251070161324</v>
      </c>
      <c r="O535" s="203">
        <v>479.1544167346363</v>
      </c>
      <c r="P535" s="175">
        <v>0</v>
      </c>
      <c r="Q535" s="175">
        <v>0</v>
      </c>
      <c r="R535" s="176">
        <f>ROUND(SUM(I535:Q535)-H535,0)</f>
        <v>0</v>
      </c>
      <c r="S535" s="160"/>
      <c r="T535" s="160"/>
    </row>
    <row r="536" spans="1:20" ht="13.5" customHeight="1">
      <c r="A536" s="174">
        <f t="shared" si="36"/>
        <v>536</v>
      </c>
      <c r="F536" s="193" t="s">
        <v>279</v>
      </c>
      <c r="G536" s="165"/>
      <c r="H536" s="161"/>
      <c r="I536" s="161"/>
      <c r="J536" s="161"/>
      <c r="K536" s="161"/>
      <c r="L536" s="161"/>
      <c r="M536" s="161"/>
      <c r="N536" s="161"/>
      <c r="O536" s="161"/>
      <c r="P536" s="175"/>
      <c r="Q536" s="175"/>
      <c r="R536" s="176"/>
    </row>
    <row r="537" spans="1:20" ht="13.5" customHeight="1">
      <c r="A537" s="174">
        <f t="shared" si="36"/>
        <v>537</v>
      </c>
      <c r="C537" s="151" t="s">
        <v>536</v>
      </c>
      <c r="D537" s="151" t="s">
        <v>537</v>
      </c>
      <c r="F537" s="193"/>
      <c r="G537" s="165"/>
      <c r="H537" s="203">
        <v>565420.71147687524</v>
      </c>
      <c r="I537" s="203">
        <v>445481.04808344878</v>
      </c>
      <c r="J537" s="203">
        <v>79645.570485840246</v>
      </c>
      <c r="K537" s="203">
        <v>4461.3227510758297</v>
      </c>
      <c r="L537" s="203">
        <v>247.35642406485911</v>
      </c>
      <c r="M537" s="203">
        <v>4.2712747538343914</v>
      </c>
      <c r="N537" s="203">
        <v>22466.9052051689</v>
      </c>
      <c r="O537" s="203">
        <v>13114.237252522862</v>
      </c>
      <c r="P537" s="175">
        <v>0</v>
      </c>
      <c r="Q537" s="175">
        <v>0</v>
      </c>
      <c r="R537" s="176">
        <f>ROUND(SUM(I537:Q537)-H537,0)</f>
        <v>0</v>
      </c>
      <c r="S537" s="160"/>
      <c r="T537" s="160"/>
    </row>
    <row r="538" spans="1:20" ht="13.5" customHeight="1">
      <c r="A538" s="174">
        <f t="shared" si="36"/>
        <v>538</v>
      </c>
      <c r="F538" s="193" t="s">
        <v>279</v>
      </c>
      <c r="G538" s="165"/>
      <c r="H538" s="161"/>
      <c r="I538" s="161"/>
      <c r="J538" s="161"/>
      <c r="K538" s="161"/>
      <c r="L538" s="161"/>
      <c r="M538" s="161"/>
      <c r="N538" s="161"/>
      <c r="O538" s="161"/>
      <c r="P538" s="175"/>
      <c r="Q538" s="175"/>
      <c r="R538" s="176"/>
    </row>
    <row r="539" spans="1:20" ht="13.5" customHeight="1">
      <c r="A539" s="174">
        <f t="shared" si="36"/>
        <v>539</v>
      </c>
      <c r="C539" s="151" t="s">
        <v>538</v>
      </c>
      <c r="D539" s="151" t="s">
        <v>539</v>
      </c>
      <c r="F539" s="193"/>
      <c r="G539" s="165"/>
      <c r="H539" s="203">
        <v>311648.15496519883</v>
      </c>
      <c r="I539" s="203">
        <v>245539.90310071598</v>
      </c>
      <c r="J539" s="203">
        <v>43898.984577748284</v>
      </c>
      <c r="K539" s="203">
        <v>2458.9884591341342</v>
      </c>
      <c r="L539" s="203">
        <v>136.33772448350689</v>
      </c>
      <c r="M539" s="203">
        <v>2.3542379494819108</v>
      </c>
      <c r="N539" s="203">
        <v>12383.291614274851</v>
      </c>
      <c r="O539" s="203">
        <v>7228.2952508926282</v>
      </c>
      <c r="P539" s="175">
        <v>0</v>
      </c>
      <c r="Q539" s="175">
        <v>0</v>
      </c>
      <c r="R539" s="176">
        <f>ROUND(SUM(I539:Q539)-H539,0)</f>
        <v>0</v>
      </c>
      <c r="S539" s="160"/>
      <c r="T539" s="160"/>
    </row>
    <row r="540" spans="1:20" ht="13.5" customHeight="1">
      <c r="A540" s="174">
        <f t="shared" si="36"/>
        <v>540</v>
      </c>
      <c r="F540" s="193" t="s">
        <v>279</v>
      </c>
      <c r="H540" s="161"/>
      <c r="I540" s="161"/>
      <c r="J540" s="161"/>
      <c r="K540" s="161"/>
      <c r="L540" s="161"/>
      <c r="M540" s="161"/>
      <c r="N540" s="161"/>
      <c r="O540" s="161"/>
      <c r="P540" s="175"/>
      <c r="Q540" s="175"/>
      <c r="R540" s="176"/>
    </row>
    <row r="541" spans="1:20" ht="13.5" customHeight="1">
      <c r="A541" s="174">
        <f t="shared" si="36"/>
        <v>541</v>
      </c>
      <c r="C541" s="151" t="s">
        <v>540</v>
      </c>
      <c r="D541" s="151" t="s">
        <v>541</v>
      </c>
      <c r="F541" s="193"/>
      <c r="H541" s="197">
        <v>8169.3380715107123</v>
      </c>
      <c r="I541" s="197">
        <v>6436.4201953954298</v>
      </c>
      <c r="J541" s="197">
        <v>1150.7388710570347</v>
      </c>
      <c r="K541" s="197">
        <v>64.458292842623024</v>
      </c>
      <c r="L541" s="197">
        <v>3.573866700191521</v>
      </c>
      <c r="M541" s="197">
        <v>6.1712432445639065E-2</v>
      </c>
      <c r="N541" s="197">
        <v>324.60739466406147</v>
      </c>
      <c r="O541" s="197">
        <v>189.47773841892717</v>
      </c>
      <c r="P541" s="175">
        <v>0</v>
      </c>
      <c r="Q541" s="175">
        <v>0</v>
      </c>
      <c r="R541" s="176">
        <f>ROUND(SUM(I541:Q541)-H541,0)</f>
        <v>0</v>
      </c>
    </row>
    <row r="542" spans="1:20" ht="13.5" customHeight="1">
      <c r="A542" s="174">
        <f t="shared" si="36"/>
        <v>542</v>
      </c>
      <c r="D542" s="56"/>
      <c r="E542" s="56"/>
      <c r="F542" s="193"/>
      <c r="H542" s="161"/>
      <c r="I542" s="161"/>
      <c r="J542" s="161"/>
      <c r="K542" s="161"/>
      <c r="L542" s="161"/>
      <c r="M542" s="161"/>
      <c r="N542" s="161"/>
      <c r="O542" s="161"/>
      <c r="P542" s="175"/>
      <c r="Q542" s="175"/>
      <c r="R542" s="176"/>
    </row>
    <row r="543" spans="1:20" ht="13.5" customHeight="1" thickBot="1">
      <c r="A543" s="174">
        <f t="shared" si="36"/>
        <v>543</v>
      </c>
      <c r="C543" s="151" t="s">
        <v>542</v>
      </c>
      <c r="F543" s="193"/>
      <c r="H543" s="207">
        <v>905896.9607950655</v>
      </c>
      <c r="I543" s="207">
        <v>713733.89647595468</v>
      </c>
      <c r="J543" s="207">
        <v>127605.30129052885</v>
      </c>
      <c r="K543" s="207">
        <v>7147.7726926010664</v>
      </c>
      <c r="L543" s="207">
        <v>396.30566805414196</v>
      </c>
      <c r="M543" s="207">
        <v>6.8432845484428571</v>
      </c>
      <c r="N543" s="207">
        <v>35995.676724809426</v>
      </c>
      <c r="O543" s="207">
        <v>21011.164658569051</v>
      </c>
      <c r="P543" s="175">
        <v>0</v>
      </c>
      <c r="Q543" s="175">
        <v>0</v>
      </c>
      <c r="R543" s="176">
        <f>ROUND(SUM(I543:Q543)-H543,0)</f>
        <v>0</v>
      </c>
    </row>
    <row r="544" spans="1:20" ht="13.5" customHeight="1" thickTop="1">
      <c r="A544" s="174">
        <f t="shared" si="36"/>
        <v>544</v>
      </c>
      <c r="F544" s="193"/>
      <c r="H544" s="151"/>
      <c r="I544" s="151"/>
      <c r="J544" s="151"/>
      <c r="K544" s="151"/>
      <c r="L544" s="151"/>
      <c r="M544" s="151"/>
      <c r="N544" s="151"/>
      <c r="O544" s="151"/>
      <c r="P544" s="175"/>
      <c r="Q544" s="175"/>
      <c r="R544" s="176"/>
    </row>
    <row r="545" spans="1:20" ht="13.5" customHeight="1">
      <c r="A545" s="174">
        <f t="shared" si="36"/>
        <v>545</v>
      </c>
      <c r="F545" s="193"/>
      <c r="G545" s="165"/>
      <c r="H545" s="151"/>
      <c r="I545" s="151"/>
      <c r="J545" s="151"/>
      <c r="K545" s="151"/>
      <c r="L545" s="151"/>
      <c r="M545" s="151"/>
      <c r="N545" s="151"/>
      <c r="O545" s="151"/>
      <c r="P545" s="175"/>
      <c r="Q545" s="175"/>
      <c r="R545" s="176"/>
    </row>
    <row r="546" spans="1:20" ht="13.5" customHeight="1">
      <c r="A546" s="174">
        <f t="shared" si="36"/>
        <v>546</v>
      </c>
      <c r="F546" s="193"/>
      <c r="G546" s="165"/>
      <c r="H546" s="155" t="s">
        <v>543</v>
      </c>
      <c r="I546" s="155"/>
      <c r="J546" s="155"/>
      <c r="K546" s="155"/>
      <c r="L546" s="155"/>
      <c r="M546" s="155"/>
      <c r="N546" s="155"/>
      <c r="O546" s="155"/>
      <c r="P546" s="175"/>
      <c r="Q546" s="175"/>
      <c r="R546" s="176"/>
    </row>
    <row r="547" spans="1:20" ht="13.5" customHeight="1">
      <c r="A547" s="174">
        <f t="shared" si="36"/>
        <v>547</v>
      </c>
      <c r="F547" s="193"/>
      <c r="G547" s="165"/>
      <c r="H547" s="155"/>
      <c r="I547" s="155"/>
      <c r="J547" s="155"/>
      <c r="K547" s="155"/>
      <c r="L547" s="155"/>
      <c r="M547" s="155"/>
      <c r="N547" s="155"/>
      <c r="O547" s="155"/>
      <c r="P547" s="175"/>
      <c r="Q547" s="175"/>
      <c r="R547" s="176"/>
    </row>
    <row r="548" spans="1:20" ht="13.5" customHeight="1">
      <c r="A548" s="174">
        <f t="shared" si="36"/>
        <v>548</v>
      </c>
      <c r="C548" s="151" t="s">
        <v>544</v>
      </c>
      <c r="D548" s="151" t="s">
        <v>521</v>
      </c>
      <c r="F548" s="193" t="s">
        <v>279</v>
      </c>
      <c r="G548" s="165"/>
      <c r="H548" s="203">
        <v>0</v>
      </c>
      <c r="I548" s="203">
        <v>0</v>
      </c>
      <c r="J548" s="203">
        <v>0</v>
      </c>
      <c r="K548" s="203">
        <v>0</v>
      </c>
      <c r="L548" s="203">
        <v>0</v>
      </c>
      <c r="M548" s="203">
        <v>0</v>
      </c>
      <c r="N548" s="203">
        <v>0</v>
      </c>
      <c r="O548" s="203">
        <v>0</v>
      </c>
      <c r="P548" s="175">
        <v>0</v>
      </c>
      <c r="Q548" s="175">
        <v>0</v>
      </c>
      <c r="R548" s="176">
        <f>ROUND(SUM(I548:Q548)-H548,0)</f>
        <v>0</v>
      </c>
      <c r="S548" s="160"/>
      <c r="T548" s="160"/>
    </row>
    <row r="549" spans="1:20" ht="13.5" customHeight="1">
      <c r="A549" s="174">
        <f t="shared" si="36"/>
        <v>549</v>
      </c>
      <c r="F549" s="193"/>
      <c r="G549" s="165"/>
      <c r="H549" s="161"/>
      <c r="I549" s="161"/>
      <c r="J549" s="161"/>
      <c r="K549" s="161"/>
      <c r="L549" s="161"/>
      <c r="M549" s="161"/>
      <c r="N549" s="161"/>
      <c r="O549" s="161"/>
      <c r="P549" s="175"/>
      <c r="Q549" s="175"/>
      <c r="R549" s="176"/>
    </row>
    <row r="550" spans="1:20" ht="13.5" customHeight="1">
      <c r="A550" s="174">
        <f t="shared" si="36"/>
        <v>550</v>
      </c>
      <c r="C550" s="151" t="s">
        <v>545</v>
      </c>
      <c r="D550" s="151" t="s">
        <v>546</v>
      </c>
      <c r="F550" s="193" t="s">
        <v>279</v>
      </c>
      <c r="G550" s="165"/>
      <c r="H550" s="203">
        <v>0</v>
      </c>
      <c r="I550" s="203">
        <v>0</v>
      </c>
      <c r="J550" s="203">
        <v>0</v>
      </c>
      <c r="K550" s="203">
        <v>0</v>
      </c>
      <c r="L550" s="203">
        <v>0</v>
      </c>
      <c r="M550" s="203">
        <v>0</v>
      </c>
      <c r="N550" s="203">
        <v>0</v>
      </c>
      <c r="O550" s="203">
        <v>0</v>
      </c>
      <c r="P550" s="175">
        <v>0</v>
      </c>
      <c r="Q550" s="175">
        <v>0</v>
      </c>
      <c r="R550" s="176">
        <f>ROUND(SUM(I550:Q550)-H550,0)</f>
        <v>0</v>
      </c>
    </row>
    <row r="551" spans="1:20" ht="13.5" customHeight="1">
      <c r="A551" s="174">
        <f t="shared" si="36"/>
        <v>551</v>
      </c>
      <c r="F551" s="193"/>
      <c r="G551" s="165"/>
      <c r="H551" s="161"/>
      <c r="I551" s="161"/>
      <c r="J551" s="161"/>
      <c r="K551" s="161"/>
      <c r="L551" s="161"/>
      <c r="M551" s="161"/>
      <c r="N551" s="161"/>
      <c r="O551" s="161"/>
      <c r="P551" s="175"/>
      <c r="Q551" s="175"/>
      <c r="R551" s="176"/>
    </row>
    <row r="552" spans="1:20" ht="13.5" customHeight="1">
      <c r="A552" s="174">
        <f t="shared" si="36"/>
        <v>552</v>
      </c>
      <c r="C552" s="151" t="s">
        <v>547</v>
      </c>
      <c r="D552" s="151" t="s">
        <v>548</v>
      </c>
      <c r="F552" s="193" t="s">
        <v>279</v>
      </c>
      <c r="G552" s="165"/>
      <c r="H552" s="203">
        <v>0</v>
      </c>
      <c r="I552" s="203">
        <v>0</v>
      </c>
      <c r="J552" s="203">
        <v>0</v>
      </c>
      <c r="K552" s="203">
        <v>0</v>
      </c>
      <c r="L552" s="203">
        <v>0</v>
      </c>
      <c r="M552" s="203">
        <v>0</v>
      </c>
      <c r="N552" s="203">
        <v>0</v>
      </c>
      <c r="O552" s="203">
        <v>0</v>
      </c>
      <c r="P552" s="175">
        <v>0</v>
      </c>
      <c r="Q552" s="175">
        <v>0</v>
      </c>
      <c r="R552" s="176">
        <f>ROUND(SUM(I552:Q552)-H552,0)</f>
        <v>0</v>
      </c>
      <c r="S552" s="160"/>
      <c r="T552" s="160"/>
    </row>
    <row r="553" spans="1:20" ht="13.5" customHeight="1">
      <c r="A553" s="174">
        <f t="shared" si="36"/>
        <v>553</v>
      </c>
      <c r="F553" s="193"/>
      <c r="G553" s="165"/>
      <c r="H553" s="161"/>
      <c r="I553" s="161"/>
      <c r="J553" s="161"/>
      <c r="K553" s="161"/>
      <c r="L553" s="161"/>
      <c r="M553" s="161"/>
      <c r="N553" s="161"/>
      <c r="O553" s="161"/>
      <c r="P553" s="175"/>
      <c r="Q553" s="175"/>
      <c r="R553" s="176"/>
    </row>
    <row r="554" spans="1:20" ht="13.5" customHeight="1">
      <c r="A554" s="174">
        <f t="shared" si="36"/>
        <v>554</v>
      </c>
      <c r="C554" s="151" t="s">
        <v>549</v>
      </c>
      <c r="D554" s="151" t="s">
        <v>550</v>
      </c>
      <c r="F554" s="193" t="s">
        <v>279</v>
      </c>
      <c r="G554" s="165"/>
      <c r="H554" s="197">
        <v>0</v>
      </c>
      <c r="I554" s="197">
        <v>0</v>
      </c>
      <c r="J554" s="197">
        <v>0</v>
      </c>
      <c r="K554" s="197">
        <v>0</v>
      </c>
      <c r="L554" s="197">
        <v>0</v>
      </c>
      <c r="M554" s="197">
        <v>0</v>
      </c>
      <c r="N554" s="197">
        <v>0</v>
      </c>
      <c r="O554" s="197">
        <v>0</v>
      </c>
      <c r="P554" s="175">
        <v>0</v>
      </c>
      <c r="Q554" s="175">
        <v>0</v>
      </c>
      <c r="R554" s="176">
        <f>ROUND(SUM(I554:Q554)-H554,0)</f>
        <v>0</v>
      </c>
      <c r="S554" s="160"/>
      <c r="T554" s="160"/>
    </row>
    <row r="555" spans="1:20" ht="13.5" customHeight="1">
      <c r="A555" s="174">
        <f t="shared" si="36"/>
        <v>555</v>
      </c>
      <c r="F555" s="193"/>
      <c r="G555" s="165"/>
      <c r="H555" s="161"/>
      <c r="I555" s="161"/>
      <c r="J555" s="161"/>
      <c r="K555" s="161"/>
      <c r="L555" s="161"/>
      <c r="M555" s="161"/>
      <c r="N555" s="161"/>
      <c r="O555" s="161"/>
      <c r="P555" s="175"/>
      <c r="Q555" s="175"/>
      <c r="R555" s="176"/>
    </row>
    <row r="556" spans="1:20" ht="13.5" customHeight="1" thickBot="1">
      <c r="A556" s="174">
        <f t="shared" si="36"/>
        <v>556</v>
      </c>
      <c r="C556" s="151" t="s">
        <v>551</v>
      </c>
      <c r="F556" s="193"/>
      <c r="G556" s="165"/>
      <c r="H556" s="207">
        <v>0</v>
      </c>
      <c r="I556" s="207">
        <v>0</v>
      </c>
      <c r="J556" s="207">
        <v>0</v>
      </c>
      <c r="K556" s="207">
        <v>0</v>
      </c>
      <c r="L556" s="207">
        <v>0</v>
      </c>
      <c r="M556" s="207">
        <v>0</v>
      </c>
      <c r="N556" s="207">
        <v>0</v>
      </c>
      <c r="O556" s="207">
        <v>0</v>
      </c>
      <c r="P556" s="175">
        <v>0</v>
      </c>
      <c r="Q556" s="175">
        <v>0</v>
      </c>
      <c r="R556" s="176">
        <f>ROUND(SUM(I556:Q556)-H556,0)</f>
        <v>0</v>
      </c>
      <c r="S556" s="160"/>
      <c r="T556" s="160"/>
    </row>
    <row r="557" spans="1:20" ht="13.5" customHeight="1" thickTop="1">
      <c r="A557" s="174">
        <f t="shared" si="36"/>
        <v>557</v>
      </c>
      <c r="F557" s="198"/>
      <c r="G557" s="165"/>
      <c r="H557" s="203"/>
      <c r="I557" s="203"/>
      <c r="J557" s="203"/>
      <c r="K557" s="203"/>
      <c r="L557" s="203"/>
      <c r="M557" s="203"/>
      <c r="N557" s="203"/>
      <c r="O557" s="203"/>
      <c r="P557" s="175"/>
      <c r="Q557" s="175"/>
      <c r="R557" s="176"/>
      <c r="S557" s="160"/>
      <c r="T557" s="160"/>
    </row>
    <row r="558" spans="1:20" ht="13.5" customHeight="1">
      <c r="A558" s="174">
        <f t="shared" si="36"/>
        <v>558</v>
      </c>
      <c r="F558" s="198"/>
      <c r="G558" s="165"/>
      <c r="H558" s="203"/>
      <c r="I558" s="203"/>
      <c r="J558" s="203"/>
      <c r="K558" s="203"/>
      <c r="L558" s="203"/>
      <c r="M558" s="203"/>
      <c r="N558" s="203"/>
      <c r="O558" s="203"/>
      <c r="P558" s="175"/>
      <c r="Q558" s="175"/>
      <c r="R558" s="176"/>
      <c r="S558" s="160"/>
      <c r="T558" s="160"/>
    </row>
    <row r="559" spans="1:20" ht="13.5" customHeight="1">
      <c r="A559" s="174">
        <f t="shared" si="36"/>
        <v>559</v>
      </c>
      <c r="F559" s="198"/>
      <c r="G559" s="165"/>
      <c r="H559" s="155" t="s">
        <v>552</v>
      </c>
      <c r="I559" s="155"/>
      <c r="J559" s="155"/>
      <c r="K559" s="155"/>
      <c r="L559" s="155"/>
      <c r="M559" s="155"/>
      <c r="N559" s="155"/>
      <c r="O559" s="155"/>
      <c r="P559" s="175"/>
      <c r="Q559" s="175"/>
      <c r="R559" s="176"/>
    </row>
    <row r="560" spans="1:20" ht="13.5" customHeight="1">
      <c r="A560" s="174">
        <f t="shared" si="36"/>
        <v>560</v>
      </c>
      <c r="F560" s="198"/>
      <c r="G560" s="165"/>
      <c r="H560" s="155"/>
      <c r="I560" s="155"/>
      <c r="J560" s="155"/>
      <c r="K560" s="155"/>
      <c r="L560" s="155"/>
      <c r="M560" s="155"/>
      <c r="N560" s="155"/>
      <c r="O560" s="155"/>
      <c r="P560" s="175"/>
      <c r="Q560" s="175"/>
      <c r="R560" s="176"/>
    </row>
    <row r="561" spans="1:20" ht="13.5" customHeight="1">
      <c r="A561" s="174">
        <f t="shared" si="36"/>
        <v>561</v>
      </c>
      <c r="F561" s="198"/>
      <c r="G561" s="165"/>
      <c r="H561" s="166"/>
      <c r="I561" s="166"/>
      <c r="J561" s="166"/>
      <c r="K561" s="166"/>
      <c r="L561" s="166"/>
      <c r="M561" s="166"/>
      <c r="N561" s="166"/>
      <c r="O561" s="166"/>
      <c r="P561" s="175"/>
      <c r="Q561" s="175"/>
      <c r="R561" s="176"/>
    </row>
    <row r="562" spans="1:20" ht="13.5" customHeight="1">
      <c r="A562" s="174">
        <f t="shared" si="36"/>
        <v>562</v>
      </c>
      <c r="C562" s="151" t="s">
        <v>553</v>
      </c>
      <c r="D562" s="151" t="s">
        <v>554</v>
      </c>
      <c r="F562" s="193" t="s">
        <v>1114</v>
      </c>
      <c r="G562" s="165"/>
      <c r="H562" s="203">
        <v>4914005.1625069305</v>
      </c>
      <c r="I562" s="203">
        <v>2327361.5212178114</v>
      </c>
      <c r="J562" s="203">
        <v>685121.40576832183</v>
      </c>
      <c r="K562" s="203">
        <v>944738.96583711822</v>
      </c>
      <c r="L562" s="203">
        <v>363942.07972401951</v>
      </c>
      <c r="M562" s="203">
        <v>372173.31767975097</v>
      </c>
      <c r="N562" s="203">
        <v>192948.97011149747</v>
      </c>
      <c r="O562" s="203">
        <v>27718.902168411372</v>
      </c>
      <c r="P562" s="175">
        <v>0</v>
      </c>
      <c r="Q562" s="175">
        <v>0</v>
      </c>
      <c r="R562" s="176">
        <f>ROUND(SUM(I562:Q562)-H562,0)</f>
        <v>0</v>
      </c>
      <c r="S562" s="160"/>
      <c r="T562" s="160"/>
    </row>
    <row r="563" spans="1:20" ht="13.5" customHeight="1">
      <c r="A563" s="174">
        <f t="shared" si="36"/>
        <v>563</v>
      </c>
      <c r="E563" s="151" t="s">
        <v>555</v>
      </c>
      <c r="F563" s="193" t="s">
        <v>528</v>
      </c>
      <c r="G563" s="165"/>
      <c r="H563" s="197">
        <v>0</v>
      </c>
      <c r="I563" s="197">
        <v>0</v>
      </c>
      <c r="J563" s="197">
        <v>0</v>
      </c>
      <c r="K563" s="197">
        <v>0</v>
      </c>
      <c r="L563" s="197">
        <v>0</v>
      </c>
      <c r="M563" s="197">
        <v>0</v>
      </c>
      <c r="N563" s="197">
        <v>0</v>
      </c>
      <c r="O563" s="197">
        <v>0</v>
      </c>
      <c r="P563" s="175">
        <v>0</v>
      </c>
      <c r="Q563" s="175">
        <v>0</v>
      </c>
      <c r="R563" s="176">
        <f>ROUND(SUM(I563:Q563)-H563,0)</f>
        <v>0</v>
      </c>
    </row>
    <row r="564" spans="1:20" ht="13.5" customHeight="1">
      <c r="A564" s="174">
        <f t="shared" si="36"/>
        <v>564</v>
      </c>
      <c r="E564" s="151" t="str">
        <f>D562</f>
        <v>Administrative &amp; General Salaries</v>
      </c>
      <c r="F564" s="193"/>
      <c r="G564" s="165"/>
      <c r="H564" s="175">
        <v>4914005.1625069305</v>
      </c>
      <c r="I564" s="175">
        <v>2327361.5212178114</v>
      </c>
      <c r="J564" s="175">
        <v>685121.40576832183</v>
      </c>
      <c r="K564" s="175">
        <v>944738.96583711822</v>
      </c>
      <c r="L564" s="175">
        <v>363942.07972401951</v>
      </c>
      <c r="M564" s="175">
        <v>372173.31767975097</v>
      </c>
      <c r="N564" s="175">
        <v>192948.97011149747</v>
      </c>
      <c r="O564" s="175">
        <v>27718.902168411372</v>
      </c>
      <c r="P564" s="175">
        <v>0</v>
      </c>
      <c r="Q564" s="175">
        <v>0</v>
      </c>
      <c r="R564" s="176">
        <f>ROUND(SUM(I564:Q564)-H564,0)</f>
        <v>0</v>
      </c>
      <c r="S564" s="160"/>
      <c r="T564" s="160"/>
    </row>
    <row r="565" spans="1:20" ht="13.5" customHeight="1">
      <c r="A565" s="174">
        <f t="shared" si="36"/>
        <v>565</v>
      </c>
      <c r="F565" s="193"/>
      <c r="G565" s="165"/>
      <c r="H565" s="161"/>
      <c r="I565" s="161"/>
      <c r="J565" s="161"/>
      <c r="K565" s="161"/>
      <c r="L565" s="161"/>
      <c r="M565" s="161"/>
      <c r="N565" s="161"/>
      <c r="O565" s="161"/>
      <c r="P565" s="175"/>
      <c r="Q565" s="175"/>
      <c r="R565" s="176"/>
    </row>
    <row r="566" spans="1:20" ht="13.5" customHeight="1">
      <c r="A566" s="174">
        <f t="shared" si="36"/>
        <v>566</v>
      </c>
      <c r="C566" s="151" t="s">
        <v>556</v>
      </c>
      <c r="D566" s="151" t="s">
        <v>557</v>
      </c>
      <c r="F566" s="193" t="s">
        <v>1114</v>
      </c>
      <c r="G566" s="165"/>
      <c r="H566" s="203">
        <v>-1105014.7761814166</v>
      </c>
      <c r="I566" s="203">
        <v>-523354.93867282104</v>
      </c>
      <c r="J566" s="203">
        <v>-154063.59004839809</v>
      </c>
      <c r="K566" s="203">
        <v>-212443.91944264545</v>
      </c>
      <c r="L566" s="203">
        <v>-81839.835830386044</v>
      </c>
      <c r="M566" s="203">
        <v>-83690.798388738011</v>
      </c>
      <c r="N566" s="203">
        <v>-43388.530530850963</v>
      </c>
      <c r="O566" s="203">
        <v>-6233.1632675769442</v>
      </c>
      <c r="P566" s="175">
        <v>0</v>
      </c>
      <c r="Q566" s="175">
        <v>0</v>
      </c>
      <c r="R566" s="176">
        <f>ROUND(SUM(I566:Q566)-H566,0)</f>
        <v>0</v>
      </c>
      <c r="S566" s="160"/>
      <c r="T566" s="160"/>
    </row>
    <row r="567" spans="1:20" ht="13.5" customHeight="1">
      <c r="A567" s="174">
        <f t="shared" si="36"/>
        <v>567</v>
      </c>
      <c r="E567" s="151" t="s">
        <v>555</v>
      </c>
      <c r="F567" s="193" t="s">
        <v>528</v>
      </c>
      <c r="G567" s="165"/>
      <c r="H567" s="197">
        <v>4927.3228122879218</v>
      </c>
      <c r="I567" s="197">
        <v>3975.70322160363</v>
      </c>
      <c r="J567" s="197">
        <v>675.25834129831242</v>
      </c>
      <c r="K567" s="197">
        <v>41.009605615513223</v>
      </c>
      <c r="L567" s="197">
        <v>8.4107145639263656</v>
      </c>
      <c r="M567" s="197">
        <v>0.14523363569157269</v>
      </c>
      <c r="N567" s="197">
        <v>120.29090233347966</v>
      </c>
      <c r="O567" s="197">
        <v>106.50479323736828</v>
      </c>
      <c r="P567" s="175">
        <v>0</v>
      </c>
      <c r="Q567" s="175">
        <v>0</v>
      </c>
      <c r="R567" s="176">
        <f>ROUND(SUM(I567:Q567)-H567,0)</f>
        <v>0</v>
      </c>
    </row>
    <row r="568" spans="1:20" ht="13.5" customHeight="1">
      <c r="A568" s="174">
        <f t="shared" si="36"/>
        <v>568</v>
      </c>
      <c r="E568" s="151" t="str">
        <f>D566</f>
        <v>Office Supplies &amp; expenses</v>
      </c>
      <c r="F568" s="193"/>
      <c r="G568" s="165"/>
      <c r="H568" s="175">
        <v>-1100087.4533691288</v>
      </c>
      <c r="I568" s="175">
        <v>-519379.23545121739</v>
      </c>
      <c r="J568" s="175">
        <v>-153388.33170709977</v>
      </c>
      <c r="K568" s="175">
        <v>-212402.90983702993</v>
      </c>
      <c r="L568" s="175">
        <v>-81831.425115822116</v>
      </c>
      <c r="M568" s="175">
        <v>-83690.653155102322</v>
      </c>
      <c r="N568" s="175">
        <v>-43268.239628517484</v>
      </c>
      <c r="O568" s="175">
        <v>-6126.6584743395761</v>
      </c>
      <c r="P568" s="175">
        <v>0</v>
      </c>
      <c r="Q568" s="175">
        <v>0</v>
      </c>
      <c r="R568" s="176">
        <f>ROUND(SUM(I568:Q568)-H568,0)</f>
        <v>0</v>
      </c>
      <c r="S568" s="160"/>
      <c r="T568" s="160"/>
    </row>
    <row r="569" spans="1:20" ht="13.5" customHeight="1">
      <c r="A569" s="174">
        <f t="shared" si="36"/>
        <v>569</v>
      </c>
      <c r="F569" s="193"/>
      <c r="G569" s="165"/>
      <c r="H569" s="161"/>
      <c r="I569" s="161"/>
      <c r="J569" s="161"/>
      <c r="K569" s="161"/>
      <c r="L569" s="161"/>
      <c r="M569" s="161"/>
      <c r="N569" s="161"/>
      <c r="O569" s="161"/>
      <c r="P569" s="175"/>
      <c r="Q569" s="175"/>
      <c r="R569" s="176"/>
    </row>
    <row r="570" spans="1:20" ht="13.5" customHeight="1">
      <c r="A570" s="174">
        <f t="shared" si="36"/>
        <v>570</v>
      </c>
      <c r="C570" s="151" t="s">
        <v>558</v>
      </c>
      <c r="D570" s="151" t="s">
        <v>559</v>
      </c>
      <c r="F570" s="193" t="s">
        <v>1114</v>
      </c>
      <c r="G570" s="165"/>
      <c r="H570" s="203">
        <v>469369.66866175726</v>
      </c>
      <c r="I570" s="203">
        <v>222301.94514342592</v>
      </c>
      <c r="J570" s="203">
        <v>65440.551359636687</v>
      </c>
      <c r="K570" s="203">
        <v>90238.36986377892</v>
      </c>
      <c r="L570" s="203">
        <v>34762.554723281282</v>
      </c>
      <c r="M570" s="203">
        <v>35548.77559692537</v>
      </c>
      <c r="N570" s="203">
        <v>18429.853281566055</v>
      </c>
      <c r="O570" s="203">
        <v>2647.6186931430721</v>
      </c>
      <c r="P570" s="175">
        <v>0</v>
      </c>
      <c r="Q570" s="175">
        <v>0</v>
      </c>
      <c r="R570" s="176">
        <f>ROUND(SUM(I570:Q570)-H570,0)</f>
        <v>0</v>
      </c>
      <c r="S570" s="160"/>
      <c r="T570" s="160"/>
    </row>
    <row r="571" spans="1:20" ht="13.5" customHeight="1">
      <c r="A571" s="174">
        <f t="shared" si="36"/>
        <v>571</v>
      </c>
      <c r="E571" s="151" t="s">
        <v>555</v>
      </c>
      <c r="F571" s="193" t="s">
        <v>528</v>
      </c>
      <c r="G571" s="165"/>
      <c r="H571" s="197">
        <v>-131959.05691119199</v>
      </c>
      <c r="I571" s="197">
        <v>-106473.65063503914</v>
      </c>
      <c r="J571" s="197">
        <v>-18084.151837367845</v>
      </c>
      <c r="K571" s="197">
        <v>-1098.2817825183786</v>
      </c>
      <c r="L571" s="197">
        <v>-225.24807163783137</v>
      </c>
      <c r="M571" s="197">
        <v>-3.889514514829334</v>
      </c>
      <c r="N571" s="197">
        <v>-3221.5210230059379</v>
      </c>
      <c r="O571" s="197">
        <v>-2852.3140471080164</v>
      </c>
      <c r="P571" s="175">
        <v>0</v>
      </c>
      <c r="Q571" s="175">
        <v>0</v>
      </c>
      <c r="R571" s="176">
        <f>ROUND(SUM(I571:Q571)-H571,0)</f>
        <v>0</v>
      </c>
    </row>
    <row r="572" spans="1:20" ht="13.5" customHeight="1">
      <c r="A572" s="174">
        <f t="shared" si="36"/>
        <v>572</v>
      </c>
      <c r="E572" s="151" t="str">
        <f>D570</f>
        <v>Outside Services</v>
      </c>
      <c r="F572" s="193"/>
      <c r="G572" s="165"/>
      <c r="H572" s="175">
        <v>337410.61175056529</v>
      </c>
      <c r="I572" s="175">
        <v>115828.29450838678</v>
      </c>
      <c r="J572" s="175">
        <v>47356.399522268839</v>
      </c>
      <c r="K572" s="175">
        <v>89140.088081260532</v>
      </c>
      <c r="L572" s="175">
        <v>34537.306651643448</v>
      </c>
      <c r="M572" s="175">
        <v>35544.886082410543</v>
      </c>
      <c r="N572" s="175">
        <v>15208.332258560116</v>
      </c>
      <c r="O572" s="175">
        <v>-204.69535396494439</v>
      </c>
      <c r="P572" s="175">
        <v>0</v>
      </c>
      <c r="Q572" s="175">
        <v>0</v>
      </c>
      <c r="R572" s="176">
        <f>ROUND(SUM(I572:Q572)-H572,0)</f>
        <v>0</v>
      </c>
      <c r="S572" s="160"/>
      <c r="T572" s="160"/>
    </row>
    <row r="573" spans="1:20" ht="13.5" customHeight="1">
      <c r="A573" s="174">
        <f t="shared" si="36"/>
        <v>573</v>
      </c>
      <c r="F573" s="193"/>
      <c r="G573" s="165"/>
      <c r="H573" s="161"/>
      <c r="I573" s="161"/>
      <c r="J573" s="161"/>
      <c r="K573" s="161"/>
      <c r="L573" s="161"/>
      <c r="M573" s="161"/>
      <c r="N573" s="161"/>
      <c r="O573" s="161"/>
      <c r="P573" s="175"/>
      <c r="Q573" s="175"/>
      <c r="R573" s="176"/>
    </row>
    <row r="574" spans="1:20" ht="13.5" customHeight="1">
      <c r="A574" s="174">
        <f t="shared" si="36"/>
        <v>574</v>
      </c>
      <c r="C574" s="151" t="s">
        <v>560</v>
      </c>
      <c r="D574" s="151" t="s">
        <v>561</v>
      </c>
      <c r="F574" s="193" t="s">
        <v>1114</v>
      </c>
      <c r="G574" s="165"/>
      <c r="H574" s="203">
        <v>530304.27381233824</v>
      </c>
      <c r="I574" s="203">
        <v>251161.67374528063</v>
      </c>
      <c r="J574" s="203">
        <v>73936.188006344164</v>
      </c>
      <c r="K574" s="203">
        <v>101953.31397757071</v>
      </c>
      <c r="L574" s="203">
        <v>39275.506214433306</v>
      </c>
      <c r="M574" s="203">
        <v>40163.796015183907</v>
      </c>
      <c r="N574" s="203">
        <v>20822.45746474059</v>
      </c>
      <c r="O574" s="203">
        <v>2991.3383887849973</v>
      </c>
      <c r="P574" s="175">
        <v>0</v>
      </c>
      <c r="Q574" s="175">
        <v>0</v>
      </c>
      <c r="R574" s="176">
        <f>ROUND(SUM(I574:Q574)-H574,0)</f>
        <v>0</v>
      </c>
      <c r="S574" s="160"/>
      <c r="T574" s="160"/>
    </row>
    <row r="575" spans="1:20" ht="13.5" customHeight="1">
      <c r="A575" s="174">
        <f t="shared" si="36"/>
        <v>575</v>
      </c>
      <c r="F575" s="193"/>
      <c r="G575" s="165"/>
      <c r="H575" s="161"/>
      <c r="I575" s="161"/>
      <c r="J575" s="161"/>
      <c r="K575" s="161"/>
      <c r="L575" s="161"/>
      <c r="M575" s="161"/>
      <c r="N575" s="161"/>
      <c r="O575" s="161"/>
      <c r="P575" s="175"/>
      <c r="Q575" s="175"/>
      <c r="R575" s="176"/>
    </row>
    <row r="576" spans="1:20" ht="13.5" customHeight="1">
      <c r="A576" s="174">
        <f t="shared" si="36"/>
        <v>576</v>
      </c>
      <c r="C576" s="151" t="s">
        <v>562</v>
      </c>
      <c r="D576" s="151" t="s">
        <v>563</v>
      </c>
      <c r="F576" s="193" t="s">
        <v>1114</v>
      </c>
      <c r="G576" s="165"/>
      <c r="H576" s="203">
        <v>668444.74585315364</v>
      </c>
      <c r="I576" s="203">
        <v>316587.49413384544</v>
      </c>
      <c r="J576" s="203">
        <v>93196.036392384514</v>
      </c>
      <c r="K576" s="203">
        <v>128511.42337717743</v>
      </c>
      <c r="L576" s="203">
        <v>49506.494792179074</v>
      </c>
      <c r="M576" s="203">
        <v>50626.177735403486</v>
      </c>
      <c r="N576" s="203">
        <v>26246.558768979678</v>
      </c>
      <c r="O576" s="203">
        <v>3770.5606531840995</v>
      </c>
      <c r="P576" s="175">
        <v>0</v>
      </c>
      <c r="Q576" s="175">
        <v>0</v>
      </c>
      <c r="R576" s="176">
        <f>ROUND(SUM(I576:Q576)-H576,0)</f>
        <v>0</v>
      </c>
    </row>
    <row r="577" spans="1:20" ht="13.5" customHeight="1">
      <c r="A577" s="174">
        <f t="shared" ref="A577:A640" si="37">+A576+1</f>
        <v>577</v>
      </c>
      <c r="F577" s="193"/>
      <c r="G577" s="165"/>
      <c r="H577" s="161"/>
      <c r="I577" s="161"/>
      <c r="J577" s="161"/>
      <c r="K577" s="161"/>
      <c r="L577" s="161"/>
      <c r="M577" s="161"/>
      <c r="N577" s="161"/>
      <c r="O577" s="161"/>
      <c r="P577" s="175"/>
      <c r="Q577" s="175"/>
      <c r="R577" s="176"/>
      <c r="S577" s="160"/>
      <c r="T577" s="160"/>
    </row>
    <row r="578" spans="1:20" ht="13.5" customHeight="1">
      <c r="A578" s="174">
        <f t="shared" si="37"/>
        <v>578</v>
      </c>
      <c r="C578" s="151" t="s">
        <v>564</v>
      </c>
      <c r="D578" s="151" t="s">
        <v>565</v>
      </c>
      <c r="F578" s="193" t="s">
        <v>1115</v>
      </c>
      <c r="H578" s="203">
        <v>0</v>
      </c>
      <c r="I578" s="203">
        <v>0</v>
      </c>
      <c r="J578" s="203">
        <v>0</v>
      </c>
      <c r="K578" s="203">
        <v>0</v>
      </c>
      <c r="L578" s="203">
        <v>0</v>
      </c>
      <c r="M578" s="203">
        <v>0</v>
      </c>
      <c r="N578" s="203">
        <v>0</v>
      </c>
      <c r="O578" s="203">
        <v>0</v>
      </c>
      <c r="P578" s="175">
        <v>0</v>
      </c>
      <c r="Q578" s="175">
        <v>0</v>
      </c>
      <c r="R578" s="176">
        <f>ROUND(SUM(I578:Q578)-H578,0)</f>
        <v>0</v>
      </c>
    </row>
    <row r="579" spans="1:20" ht="13.5" customHeight="1">
      <c r="A579" s="174">
        <f t="shared" si="37"/>
        <v>579</v>
      </c>
      <c r="F579" s="193"/>
      <c r="G579" s="165"/>
      <c r="H579" s="161"/>
      <c r="I579" s="161"/>
      <c r="J579" s="161"/>
      <c r="K579" s="161"/>
      <c r="L579" s="161"/>
      <c r="M579" s="161"/>
      <c r="N579" s="161"/>
      <c r="O579" s="161"/>
      <c r="P579" s="175"/>
      <c r="Q579" s="175"/>
      <c r="R579" s="176"/>
    </row>
    <row r="580" spans="1:20" ht="13.5" customHeight="1">
      <c r="A580" s="174">
        <f t="shared" si="37"/>
        <v>580</v>
      </c>
      <c r="C580" s="151" t="s">
        <v>566</v>
      </c>
      <c r="D580" s="151" t="s">
        <v>567</v>
      </c>
      <c r="F580" s="193" t="s">
        <v>568</v>
      </c>
      <c r="G580" s="165"/>
      <c r="H580" s="203">
        <v>0</v>
      </c>
      <c r="I580" s="203">
        <v>0</v>
      </c>
      <c r="J580" s="203">
        <v>0</v>
      </c>
      <c r="K580" s="203">
        <v>0</v>
      </c>
      <c r="L580" s="203">
        <v>0</v>
      </c>
      <c r="M580" s="203">
        <v>0</v>
      </c>
      <c r="N580" s="203">
        <v>0</v>
      </c>
      <c r="O580" s="203">
        <v>0</v>
      </c>
      <c r="P580" s="175">
        <v>0</v>
      </c>
      <c r="Q580" s="175">
        <v>0</v>
      </c>
      <c r="R580" s="176">
        <f>ROUND(SUM(I580:Q580)-H580,0)</f>
        <v>0</v>
      </c>
    </row>
    <row r="581" spans="1:20" ht="13.5" customHeight="1">
      <c r="A581" s="174">
        <f t="shared" si="37"/>
        <v>581</v>
      </c>
      <c r="C581" s="163"/>
      <c r="E581" s="163"/>
      <c r="F581" s="193"/>
      <c r="G581" s="165"/>
      <c r="H581" s="161"/>
      <c r="I581" s="161"/>
      <c r="J581" s="161"/>
      <c r="K581" s="161"/>
      <c r="L581" s="161"/>
      <c r="M581" s="161"/>
      <c r="N581" s="161"/>
      <c r="O581" s="161"/>
      <c r="P581" s="175"/>
      <c r="Q581" s="175"/>
      <c r="R581" s="176"/>
    </row>
    <row r="582" spans="1:20" ht="13.5" customHeight="1">
      <c r="A582" s="174">
        <f t="shared" si="37"/>
        <v>582</v>
      </c>
      <c r="C582" s="151" t="s">
        <v>569</v>
      </c>
      <c r="D582" s="151" t="s">
        <v>570</v>
      </c>
      <c r="F582" s="193" t="s">
        <v>571</v>
      </c>
      <c r="G582" s="165"/>
      <c r="H582" s="203">
        <v>2238133.891468164</v>
      </c>
      <c r="I582" s="203">
        <v>991495.98351551394</v>
      </c>
      <c r="J582" s="203">
        <v>334558.75133071968</v>
      </c>
      <c r="K582" s="203">
        <v>452946.11820921721</v>
      </c>
      <c r="L582" s="203">
        <v>170197.49609238634</v>
      </c>
      <c r="M582" s="203">
        <v>184623.87594183453</v>
      </c>
      <c r="N582" s="203">
        <v>91995.010357400824</v>
      </c>
      <c r="O582" s="203">
        <v>12316.656021091552</v>
      </c>
      <c r="P582" s="175">
        <v>0</v>
      </c>
      <c r="Q582" s="175">
        <v>0</v>
      </c>
      <c r="R582" s="176">
        <f>ROUND(SUM(I582:Q582)-H582,0)</f>
        <v>0</v>
      </c>
    </row>
    <row r="583" spans="1:20" ht="13.5" customHeight="1">
      <c r="A583" s="174">
        <f t="shared" si="37"/>
        <v>583</v>
      </c>
      <c r="C583" s="163"/>
      <c r="F583" s="193"/>
      <c r="G583" s="165"/>
      <c r="H583" s="161"/>
      <c r="I583" s="161"/>
      <c r="J583" s="161"/>
      <c r="K583" s="161"/>
      <c r="L583" s="161"/>
      <c r="M583" s="161"/>
      <c r="N583" s="161"/>
      <c r="O583" s="161"/>
      <c r="P583" s="175"/>
      <c r="Q583" s="175"/>
      <c r="R583" s="176"/>
    </row>
    <row r="584" spans="1:20" ht="13.5" customHeight="1">
      <c r="A584" s="174">
        <f t="shared" si="37"/>
        <v>584</v>
      </c>
      <c r="C584" s="53" t="s">
        <v>572</v>
      </c>
      <c r="D584" s="151" t="s">
        <v>573</v>
      </c>
      <c r="E584" s="163"/>
      <c r="F584" s="193" t="s">
        <v>1115</v>
      </c>
      <c r="G584" s="171"/>
      <c r="H584" s="203">
        <v>-433966.34652951593</v>
      </c>
      <c r="I584" s="203">
        <v>-230057.24258337228</v>
      </c>
      <c r="J584" s="203">
        <v>-59051.898995028554</v>
      </c>
      <c r="K584" s="203">
        <v>-69801.559178301803</v>
      </c>
      <c r="L584" s="203">
        <v>-26824.705015546067</v>
      </c>
      <c r="M584" s="203">
        <v>-26369.378357369464</v>
      </c>
      <c r="N584" s="203">
        <v>-16940.567013808017</v>
      </c>
      <c r="O584" s="203">
        <v>-4920.9953860897649</v>
      </c>
      <c r="P584" s="175">
        <v>0</v>
      </c>
      <c r="Q584" s="175">
        <v>0</v>
      </c>
      <c r="R584" s="176">
        <f>ROUND(SUM(I584:Q584)-H584,0)</f>
        <v>0</v>
      </c>
    </row>
    <row r="585" spans="1:20" ht="13.5" customHeight="1">
      <c r="A585" s="174">
        <f t="shared" si="37"/>
        <v>585</v>
      </c>
      <c r="F585" s="193"/>
      <c r="G585" s="165"/>
      <c r="H585" s="161"/>
      <c r="I585" s="161"/>
      <c r="J585" s="161"/>
      <c r="K585" s="161"/>
      <c r="L585" s="161"/>
      <c r="M585" s="161"/>
      <c r="N585" s="161"/>
      <c r="O585" s="161"/>
      <c r="P585" s="175"/>
      <c r="Q585" s="175"/>
      <c r="R585" s="176"/>
      <c r="S585" s="160"/>
      <c r="T585" s="160"/>
    </row>
    <row r="586" spans="1:20" ht="13.5" customHeight="1">
      <c r="A586" s="174">
        <f t="shared" si="37"/>
        <v>586</v>
      </c>
      <c r="C586" s="151" t="s">
        <v>574</v>
      </c>
      <c r="D586" s="151" t="s">
        <v>575</v>
      </c>
      <c r="F586" s="193" t="s">
        <v>1115</v>
      </c>
      <c r="G586" s="165"/>
      <c r="H586" s="203">
        <v>785028.30188359064</v>
      </c>
      <c r="I586" s="203">
        <v>414467.39617620001</v>
      </c>
      <c r="J586" s="203">
        <v>106889.17103779044</v>
      </c>
      <c r="K586" s="203">
        <v>127104.67214737662</v>
      </c>
      <c r="L586" s="203">
        <v>48866.1279269027</v>
      </c>
      <c r="M586" s="203">
        <v>48193.849794831505</v>
      </c>
      <c r="N586" s="203">
        <v>30676.484622784839</v>
      </c>
      <c r="O586" s="203">
        <v>8830.6001777045858</v>
      </c>
      <c r="P586" s="175">
        <v>0</v>
      </c>
      <c r="Q586" s="175">
        <v>0</v>
      </c>
      <c r="R586" s="176">
        <f>ROUND(SUM(I586:Q586)-H586,0)</f>
        <v>0</v>
      </c>
      <c r="S586" s="160"/>
      <c r="T586" s="160"/>
    </row>
    <row r="587" spans="1:20" ht="13.5" customHeight="1">
      <c r="A587" s="174">
        <f t="shared" si="37"/>
        <v>587</v>
      </c>
      <c r="F587" s="193"/>
      <c r="G587" s="165"/>
      <c r="H587" s="161"/>
      <c r="I587" s="161"/>
      <c r="J587" s="161"/>
      <c r="K587" s="161"/>
      <c r="L587" s="161"/>
      <c r="M587" s="161"/>
      <c r="N587" s="161"/>
      <c r="O587" s="161"/>
      <c r="P587" s="175"/>
      <c r="Q587" s="175"/>
      <c r="R587" s="176"/>
      <c r="S587" s="160"/>
      <c r="T587" s="160"/>
    </row>
    <row r="588" spans="1:20" ht="13.5" customHeight="1">
      <c r="A588" s="174">
        <f t="shared" si="37"/>
        <v>588</v>
      </c>
      <c r="C588" s="151" t="s">
        <v>576</v>
      </c>
      <c r="D588" s="151" t="s">
        <v>339</v>
      </c>
      <c r="F588" s="193" t="s">
        <v>1114</v>
      </c>
      <c r="G588" s="165"/>
      <c r="H588" s="203">
        <v>390806.60744720505</v>
      </c>
      <c r="I588" s="203">
        <v>185093.06163331011</v>
      </c>
      <c r="J588" s="203">
        <v>54487.116603105576</v>
      </c>
      <c r="K588" s="203">
        <v>75134.278038411489</v>
      </c>
      <c r="L588" s="203">
        <v>28944.00082633688</v>
      </c>
      <c r="M588" s="203">
        <v>29598.624106978492</v>
      </c>
      <c r="N588" s="203">
        <v>15345.065771407837</v>
      </c>
      <c r="O588" s="203">
        <v>2204.4604676547378</v>
      </c>
      <c r="P588" s="175">
        <v>0</v>
      </c>
      <c r="Q588" s="175">
        <v>0</v>
      </c>
      <c r="R588" s="176">
        <f>ROUND(SUM(I588:Q588)-H588,0)</f>
        <v>0</v>
      </c>
    </row>
    <row r="589" spans="1:20" ht="13.5" customHeight="1">
      <c r="A589" s="174">
        <f t="shared" si="37"/>
        <v>589</v>
      </c>
      <c r="F589" s="193"/>
      <c r="G589" s="165"/>
      <c r="H589" s="161"/>
      <c r="I589" s="161"/>
      <c r="J589" s="161"/>
      <c r="K589" s="161"/>
      <c r="L589" s="161"/>
      <c r="M589" s="161"/>
      <c r="N589" s="161"/>
      <c r="O589" s="161"/>
      <c r="P589" s="175"/>
      <c r="Q589" s="175"/>
      <c r="R589" s="176"/>
      <c r="S589" s="160"/>
      <c r="T589" s="160"/>
    </row>
    <row r="590" spans="1:20" ht="13.5" customHeight="1">
      <c r="A590" s="174">
        <f t="shared" si="37"/>
        <v>590</v>
      </c>
      <c r="C590" s="151" t="s">
        <v>577</v>
      </c>
      <c r="D590" s="151" t="s">
        <v>578</v>
      </c>
      <c r="F590" s="213" t="s">
        <v>579</v>
      </c>
      <c r="G590" s="165"/>
      <c r="H590" s="197">
        <v>1564992.8457764725</v>
      </c>
      <c r="I590" s="197">
        <v>743162.81712259341</v>
      </c>
      <c r="J590" s="197">
        <v>217765.39674222292</v>
      </c>
      <c r="K590" s="197">
        <v>299309.93062159262</v>
      </c>
      <c r="L590" s="197">
        <v>115458.21234854654</v>
      </c>
      <c r="M590" s="197">
        <v>119592.97928093412</v>
      </c>
      <c r="N590" s="197">
        <v>60857.524168509357</v>
      </c>
      <c r="O590" s="197">
        <v>8845.9854920734815</v>
      </c>
      <c r="P590" s="175">
        <v>0</v>
      </c>
      <c r="Q590" s="175">
        <v>0</v>
      </c>
      <c r="R590" s="176">
        <f>ROUND(SUM(I590:Q590)-H590,0)</f>
        <v>0</v>
      </c>
    </row>
    <row r="591" spans="1:20" ht="13.5" customHeight="1">
      <c r="A591" s="174">
        <f t="shared" si="37"/>
        <v>591</v>
      </c>
      <c r="F591" s="193"/>
      <c r="G591" s="165"/>
      <c r="H591" s="161"/>
      <c r="I591" s="161"/>
      <c r="J591" s="161"/>
      <c r="K591" s="161"/>
      <c r="L591" s="161"/>
      <c r="M591" s="161"/>
      <c r="N591" s="161"/>
      <c r="O591" s="161"/>
      <c r="P591" s="175"/>
      <c r="Q591" s="175"/>
      <c r="R591" s="176"/>
      <c r="S591" s="160"/>
      <c r="T591" s="160"/>
    </row>
    <row r="592" spans="1:20" ht="13.5" customHeight="1" thickBot="1">
      <c r="A592" s="174">
        <f t="shared" si="37"/>
        <v>592</v>
      </c>
      <c r="C592" s="151" t="s">
        <v>580</v>
      </c>
      <c r="F592" s="193"/>
      <c r="G592" s="165"/>
      <c r="H592" s="207">
        <v>9895072.6405997742</v>
      </c>
      <c r="I592" s="207">
        <v>4595721.7640183521</v>
      </c>
      <c r="J592" s="207">
        <v>1400870.2347010297</v>
      </c>
      <c r="K592" s="207">
        <v>1936634.3212743932</v>
      </c>
      <c r="L592" s="207">
        <v>742071.09444507957</v>
      </c>
      <c r="M592" s="207">
        <v>770457.47512485564</v>
      </c>
      <c r="N592" s="207">
        <v>393891.59688155516</v>
      </c>
      <c r="O592" s="207">
        <v>55426.154154510536</v>
      </c>
      <c r="P592" s="175">
        <v>0</v>
      </c>
      <c r="Q592" s="175">
        <v>0</v>
      </c>
      <c r="R592" s="176">
        <f>ROUND(SUM(I592:Q592)-H592,0)</f>
        <v>0</v>
      </c>
    </row>
    <row r="593" spans="1:20" ht="13.5" customHeight="1" thickTop="1">
      <c r="A593" s="174">
        <f t="shared" si="37"/>
        <v>593</v>
      </c>
      <c r="F593" s="193"/>
      <c r="G593" s="165"/>
      <c r="H593" s="161"/>
      <c r="I593" s="161"/>
      <c r="J593" s="161"/>
      <c r="K593" s="161"/>
      <c r="L593" s="161"/>
      <c r="M593" s="161"/>
      <c r="N593" s="161"/>
      <c r="O593" s="161"/>
      <c r="P593" s="175"/>
      <c r="Q593" s="175"/>
      <c r="R593" s="176"/>
      <c r="S593" s="160"/>
      <c r="T593" s="160"/>
    </row>
    <row r="594" spans="1:20" ht="13.5" customHeight="1">
      <c r="A594" s="174">
        <f t="shared" si="37"/>
        <v>594</v>
      </c>
      <c r="F594" s="193"/>
      <c r="G594" s="165"/>
      <c r="H594" s="161"/>
      <c r="I594" s="161"/>
      <c r="J594" s="161"/>
      <c r="K594" s="161"/>
      <c r="L594" s="161"/>
      <c r="M594" s="161"/>
      <c r="N594" s="161"/>
      <c r="O594" s="161"/>
      <c r="P594" s="175"/>
      <c r="Q594" s="175"/>
      <c r="R594" s="176"/>
      <c r="S594" s="160"/>
      <c r="T594" s="160"/>
    </row>
    <row r="595" spans="1:20" ht="13.5" customHeight="1" thickBot="1">
      <c r="A595" s="174">
        <f t="shared" si="37"/>
        <v>595</v>
      </c>
      <c r="C595" s="151" t="s">
        <v>581</v>
      </c>
      <c r="F595" s="193"/>
      <c r="G595" s="165"/>
      <c r="H595" s="178">
        <v>213288561.33825919</v>
      </c>
      <c r="I595" s="178">
        <v>95709844.500900656</v>
      </c>
      <c r="J595" s="178">
        <v>28818942.146637194</v>
      </c>
      <c r="K595" s="178">
        <v>43026515.315338902</v>
      </c>
      <c r="L595" s="178">
        <v>16916198.300424334</v>
      </c>
      <c r="M595" s="178">
        <v>20227941.102777466</v>
      </c>
      <c r="N595" s="178">
        <v>7707879.7784909196</v>
      </c>
      <c r="O595" s="178">
        <v>881240.19368971919</v>
      </c>
      <c r="P595" s="175">
        <v>0</v>
      </c>
      <c r="Q595" s="175">
        <v>0</v>
      </c>
      <c r="R595" s="176">
        <f>ROUND(SUM(I595:Q595)-H595,0)</f>
        <v>0</v>
      </c>
      <c r="S595" s="160"/>
      <c r="T595" s="160"/>
    </row>
    <row r="596" spans="1:20" ht="13.5" customHeight="1" thickTop="1">
      <c r="A596" s="174">
        <f t="shared" si="37"/>
        <v>596</v>
      </c>
      <c r="F596" s="193"/>
      <c r="G596" s="165"/>
      <c r="H596" s="155"/>
      <c r="I596" s="155"/>
      <c r="J596" s="155"/>
      <c r="K596" s="62"/>
      <c r="L596" s="155"/>
      <c r="M596" s="155"/>
      <c r="N596" s="155"/>
      <c r="O596" s="155"/>
      <c r="P596" s="175"/>
      <c r="Q596" s="175"/>
      <c r="R596" s="176"/>
      <c r="S596" s="160"/>
      <c r="T596" s="160"/>
    </row>
    <row r="597" spans="1:20" ht="13.5" customHeight="1">
      <c r="A597" s="174">
        <f t="shared" si="37"/>
        <v>597</v>
      </c>
      <c r="F597" s="193"/>
      <c r="G597" s="165"/>
      <c r="H597" s="155" t="s">
        <v>582</v>
      </c>
      <c r="I597" s="155"/>
      <c r="J597" s="155"/>
      <c r="K597" s="155"/>
      <c r="L597" s="155"/>
      <c r="M597" s="155"/>
      <c r="N597" s="155"/>
      <c r="O597" s="155"/>
      <c r="P597" s="175"/>
      <c r="Q597" s="175"/>
      <c r="R597" s="176"/>
      <c r="S597" s="160"/>
      <c r="T597" s="160"/>
    </row>
    <row r="598" spans="1:20" ht="13.5" customHeight="1">
      <c r="A598" s="174">
        <f t="shared" si="37"/>
        <v>598</v>
      </c>
      <c r="F598" s="193"/>
      <c r="G598" s="165"/>
      <c r="H598" s="166"/>
      <c r="I598" s="166"/>
      <c r="J598" s="166"/>
      <c r="K598" s="166"/>
      <c r="L598" s="166"/>
      <c r="M598" s="166"/>
      <c r="N598" s="166"/>
      <c r="O598" s="166"/>
      <c r="P598" s="175"/>
      <c r="Q598" s="175"/>
      <c r="R598" s="176"/>
      <c r="S598" s="160"/>
      <c r="T598" s="160"/>
    </row>
    <row r="599" spans="1:20" ht="13.5" customHeight="1">
      <c r="A599" s="174">
        <f t="shared" si="37"/>
        <v>599</v>
      </c>
      <c r="C599" s="163" t="s">
        <v>25</v>
      </c>
      <c r="E599" s="163" t="s">
        <v>26</v>
      </c>
      <c r="F599" s="193" t="s">
        <v>27</v>
      </c>
      <c r="G599" s="165"/>
      <c r="H599" s="163" t="s">
        <v>30</v>
      </c>
      <c r="I599" s="166" t="s">
        <v>31</v>
      </c>
      <c r="J599" s="163" t="s">
        <v>32</v>
      </c>
      <c r="K599" s="166" t="s">
        <v>33</v>
      </c>
      <c r="L599" s="163" t="s">
        <v>34</v>
      </c>
      <c r="M599" s="163" t="s">
        <v>35</v>
      </c>
      <c r="N599" s="166" t="s">
        <v>36</v>
      </c>
      <c r="O599" s="163" t="s">
        <v>37</v>
      </c>
      <c r="P599" s="163" t="s">
        <v>38</v>
      </c>
      <c r="Q599" s="163" t="s">
        <v>82</v>
      </c>
      <c r="R599" s="176"/>
    </row>
    <row r="600" spans="1:20" ht="13.5" customHeight="1">
      <c r="A600" s="174">
        <f t="shared" si="37"/>
        <v>600</v>
      </c>
      <c r="F600" s="193"/>
      <c r="G600" s="165"/>
      <c r="H600" s="166" t="s">
        <v>1128</v>
      </c>
      <c r="I600" s="161"/>
      <c r="J600" s="166" t="s">
        <v>1129</v>
      </c>
      <c r="K600" s="166" t="s">
        <v>1130</v>
      </c>
      <c r="L600" s="166" t="s">
        <v>1130</v>
      </c>
      <c r="M600" s="166" t="s">
        <v>1130</v>
      </c>
      <c r="N600" s="163" t="s">
        <v>1131</v>
      </c>
      <c r="O600" s="166" t="s">
        <v>1132</v>
      </c>
      <c r="P600" s="175"/>
      <c r="Q600" s="175"/>
      <c r="R600" s="176"/>
    </row>
    <row r="601" spans="1:20" ht="13.5" customHeight="1">
      <c r="A601" s="174">
        <f t="shared" si="37"/>
        <v>601</v>
      </c>
      <c r="C601" s="151" t="s">
        <v>249</v>
      </c>
      <c r="F601" s="193" t="s">
        <v>227</v>
      </c>
      <c r="G601" s="165"/>
      <c r="H601" s="166" t="s">
        <v>1133</v>
      </c>
      <c r="I601" s="166" t="s">
        <v>115</v>
      </c>
      <c r="J601" s="166" t="s">
        <v>111</v>
      </c>
      <c r="K601" s="166" t="s">
        <v>1134</v>
      </c>
      <c r="L601" s="166" t="s">
        <v>1135</v>
      </c>
      <c r="M601" s="166" t="s">
        <v>122</v>
      </c>
      <c r="N601" s="166" t="s">
        <v>1136</v>
      </c>
      <c r="O601" s="166" t="s">
        <v>1137</v>
      </c>
      <c r="P601" s="175"/>
      <c r="Q601" s="175"/>
      <c r="R601" s="176"/>
      <c r="S601" s="160"/>
      <c r="T601" s="160"/>
    </row>
    <row r="602" spans="1:20" ht="13.5" customHeight="1">
      <c r="A602" s="174">
        <f t="shared" si="37"/>
        <v>602</v>
      </c>
      <c r="C602" s="151" t="s">
        <v>250</v>
      </c>
      <c r="E602" s="151" t="s">
        <v>40</v>
      </c>
      <c r="F602" s="194" t="s">
        <v>228</v>
      </c>
      <c r="G602" s="165"/>
      <c r="H602" s="172" t="s">
        <v>1139</v>
      </c>
      <c r="I602" s="172" t="s">
        <v>1140</v>
      </c>
      <c r="J602" s="172" t="s">
        <v>1141</v>
      </c>
      <c r="K602" s="172" t="s">
        <v>1142</v>
      </c>
      <c r="L602" s="172" t="s">
        <v>1143</v>
      </c>
      <c r="M602" s="172" t="s">
        <v>1143</v>
      </c>
      <c r="N602" s="172" t="s">
        <v>1144</v>
      </c>
      <c r="O602" s="172" t="s">
        <v>1145</v>
      </c>
      <c r="P602" s="175"/>
      <c r="Q602" s="175"/>
      <c r="R602" s="176"/>
      <c r="S602" s="160"/>
      <c r="T602" s="160"/>
    </row>
    <row r="603" spans="1:20" ht="13.5" customHeight="1">
      <c r="A603" s="174">
        <f t="shared" si="37"/>
        <v>603</v>
      </c>
      <c r="C603" s="151" t="s">
        <v>583</v>
      </c>
      <c r="D603" s="151" t="s">
        <v>584</v>
      </c>
      <c r="F603" s="195" t="s">
        <v>269</v>
      </c>
      <c r="G603" s="165"/>
      <c r="H603" s="203">
        <v>674522.47756744269</v>
      </c>
      <c r="I603" s="203">
        <v>286183.03905301983</v>
      </c>
      <c r="J603" s="203">
        <v>91027.374049397258</v>
      </c>
      <c r="K603" s="203">
        <v>144225.01561084104</v>
      </c>
      <c r="L603" s="203">
        <v>56992.11959772282</v>
      </c>
      <c r="M603" s="203">
        <v>70463.661070519447</v>
      </c>
      <c r="N603" s="203">
        <v>24013.057630246611</v>
      </c>
      <c r="O603" s="203">
        <v>1618.2105556956785</v>
      </c>
      <c r="P603" s="175">
        <v>0</v>
      </c>
      <c r="Q603" s="175">
        <v>0</v>
      </c>
      <c r="R603" s="176">
        <f>ROUND(SUM(I603:Q603)-H603,0)</f>
        <v>0</v>
      </c>
      <c r="S603" s="160"/>
      <c r="T603" s="160"/>
    </row>
    <row r="604" spans="1:20" ht="13.5" customHeight="1">
      <c r="A604" s="174">
        <f t="shared" si="37"/>
        <v>604</v>
      </c>
      <c r="E604" s="151" t="s">
        <v>316</v>
      </c>
      <c r="F604" s="195" t="s">
        <v>269</v>
      </c>
      <c r="G604" s="165"/>
      <c r="H604" s="197">
        <v>7065184.4305933211</v>
      </c>
      <c r="I604" s="197">
        <v>2997581.2801807052</v>
      </c>
      <c r="J604" s="197">
        <v>953452.56426579587</v>
      </c>
      <c r="K604" s="197">
        <v>1510663.2746629405</v>
      </c>
      <c r="L604" s="197">
        <v>596955.40095338563</v>
      </c>
      <c r="M604" s="197">
        <v>738061.03973497578</v>
      </c>
      <c r="N604" s="197">
        <v>251521.16725894465</v>
      </c>
      <c r="O604" s="197">
        <v>16949.703536573012</v>
      </c>
      <c r="P604" s="175">
        <v>0</v>
      </c>
      <c r="Q604" s="175">
        <v>0</v>
      </c>
      <c r="R604" s="176">
        <f>ROUND(SUM(I604:Q604)-H604,0)</f>
        <v>0</v>
      </c>
      <c r="S604" s="160"/>
      <c r="T604" s="160"/>
    </row>
    <row r="605" spans="1:20" ht="13.5" customHeight="1">
      <c r="A605" s="174">
        <f t="shared" si="37"/>
        <v>605</v>
      </c>
      <c r="E605" s="151" t="s">
        <v>585</v>
      </c>
      <c r="F605" s="195"/>
      <c r="G605" s="165"/>
      <c r="H605" s="202">
        <v>7739706.9081607638</v>
      </c>
      <c r="I605" s="202">
        <v>3283764.3192337248</v>
      </c>
      <c r="J605" s="202">
        <v>1044479.9383151932</v>
      </c>
      <c r="K605" s="202">
        <v>1654888.2902737816</v>
      </c>
      <c r="L605" s="202">
        <v>653947.52055110841</v>
      </c>
      <c r="M605" s="202">
        <v>808524.70080549526</v>
      </c>
      <c r="N605" s="202">
        <v>275534.22488919127</v>
      </c>
      <c r="O605" s="202">
        <v>18567.914092268689</v>
      </c>
      <c r="P605" s="175">
        <v>0</v>
      </c>
      <c r="Q605" s="175">
        <v>0</v>
      </c>
      <c r="R605" s="176">
        <f>ROUND(SUM(I605:Q605)-H605,0)</f>
        <v>0</v>
      </c>
      <c r="S605" s="160"/>
      <c r="T605" s="160"/>
    </row>
    <row r="606" spans="1:20" ht="13.5" customHeight="1">
      <c r="A606" s="174">
        <f t="shared" si="37"/>
        <v>606</v>
      </c>
      <c r="F606" s="193"/>
      <c r="G606" s="165"/>
      <c r="H606" s="202"/>
      <c r="I606" s="202"/>
      <c r="J606" s="202"/>
      <c r="K606" s="202"/>
      <c r="L606" s="202"/>
      <c r="M606" s="202"/>
      <c r="N606" s="202"/>
      <c r="O606" s="202"/>
      <c r="P606" s="175"/>
      <c r="Q606" s="175"/>
      <c r="R606" s="176"/>
      <c r="S606" s="160"/>
      <c r="T606" s="160"/>
    </row>
    <row r="607" spans="1:20" ht="13.5" customHeight="1">
      <c r="A607" s="174">
        <f t="shared" si="37"/>
        <v>607</v>
      </c>
      <c r="C607" s="151" t="s">
        <v>586</v>
      </c>
      <c r="D607" s="151" t="s">
        <v>587</v>
      </c>
      <c r="F607" s="195" t="s">
        <v>269</v>
      </c>
      <c r="G607" s="165"/>
      <c r="H607" s="208">
        <v>0</v>
      </c>
      <c r="I607" s="208">
        <v>0</v>
      </c>
      <c r="J607" s="208">
        <v>0</v>
      </c>
      <c r="K607" s="208">
        <v>0</v>
      </c>
      <c r="L607" s="208">
        <v>0</v>
      </c>
      <c r="M607" s="208">
        <v>0</v>
      </c>
      <c r="N607" s="208">
        <v>0</v>
      </c>
      <c r="O607" s="208">
        <v>0</v>
      </c>
      <c r="P607" s="175">
        <v>0</v>
      </c>
      <c r="Q607" s="175">
        <v>0</v>
      </c>
      <c r="R607" s="176">
        <f>ROUND(SUM(I607:Q607)-H607,0)</f>
        <v>0</v>
      </c>
      <c r="S607" s="160"/>
      <c r="T607" s="160"/>
    </row>
    <row r="608" spans="1:20" ht="13.5" customHeight="1">
      <c r="A608" s="174">
        <f t="shared" si="37"/>
        <v>608</v>
      </c>
      <c r="F608" s="193"/>
      <c r="G608" s="165"/>
      <c r="H608" s="202"/>
      <c r="I608" s="202"/>
      <c r="J608" s="202"/>
      <c r="K608" s="202"/>
      <c r="L608" s="202"/>
      <c r="M608" s="202"/>
      <c r="N608" s="202"/>
      <c r="O608" s="202"/>
      <c r="P608" s="175"/>
      <c r="Q608" s="175"/>
      <c r="R608" s="176"/>
      <c r="S608" s="160"/>
      <c r="T608" s="160"/>
    </row>
    <row r="609" spans="1:22" ht="13.5" customHeight="1">
      <c r="A609" s="174">
        <f t="shared" si="37"/>
        <v>609</v>
      </c>
      <c r="C609" s="151" t="s">
        <v>588</v>
      </c>
      <c r="D609" s="151" t="s">
        <v>589</v>
      </c>
      <c r="F609" s="195" t="s">
        <v>269</v>
      </c>
      <c r="G609" s="165"/>
      <c r="H609" s="208">
        <v>5561302.5263542999</v>
      </c>
      <c r="I609" s="208">
        <v>2359521.7520770878</v>
      </c>
      <c r="J609" s="208">
        <v>750502.44002831599</v>
      </c>
      <c r="K609" s="208">
        <v>1189106.3238880162</v>
      </c>
      <c r="L609" s="208">
        <v>469888.59414164117</v>
      </c>
      <c r="M609" s="208">
        <v>580958.75135379971</v>
      </c>
      <c r="N609" s="208">
        <v>197982.84342752592</v>
      </c>
      <c r="O609" s="208">
        <v>13341.821437913111</v>
      </c>
      <c r="P609" s="175">
        <v>0</v>
      </c>
      <c r="Q609" s="175">
        <v>0</v>
      </c>
      <c r="R609" s="176">
        <f>ROUND(SUM(I609:Q609)-H609,0)</f>
        <v>0</v>
      </c>
      <c r="S609" s="160"/>
      <c r="T609" s="160"/>
    </row>
    <row r="610" spans="1:22" ht="13.5" customHeight="1">
      <c r="A610" s="174">
        <f t="shared" si="37"/>
        <v>610</v>
      </c>
      <c r="F610" s="193"/>
      <c r="G610" s="165"/>
      <c r="H610" s="202"/>
      <c r="I610" s="202"/>
      <c r="J610" s="202"/>
      <c r="K610" s="202"/>
      <c r="L610" s="202"/>
      <c r="M610" s="202"/>
      <c r="N610" s="202"/>
      <c r="O610" s="202"/>
      <c r="P610" s="175"/>
      <c r="Q610" s="175"/>
      <c r="R610" s="176"/>
      <c r="S610" s="160"/>
      <c r="T610" s="160"/>
    </row>
    <row r="611" spans="1:22" ht="13.5" customHeight="1">
      <c r="A611" s="174">
        <f t="shared" si="37"/>
        <v>611</v>
      </c>
      <c r="C611" s="151" t="s">
        <v>590</v>
      </c>
      <c r="D611" s="151" t="s">
        <v>591</v>
      </c>
      <c r="F611" s="196" t="s">
        <v>269</v>
      </c>
      <c r="G611" s="165"/>
      <c r="H611" s="208">
        <v>0</v>
      </c>
      <c r="I611" s="208">
        <v>0</v>
      </c>
      <c r="J611" s="208">
        <v>0</v>
      </c>
      <c r="K611" s="208">
        <v>0</v>
      </c>
      <c r="L611" s="208">
        <v>0</v>
      </c>
      <c r="M611" s="208">
        <v>0</v>
      </c>
      <c r="N611" s="208">
        <v>0</v>
      </c>
      <c r="O611" s="208">
        <v>0</v>
      </c>
      <c r="P611" s="175">
        <v>0</v>
      </c>
      <c r="Q611" s="175">
        <v>0</v>
      </c>
      <c r="R611" s="176">
        <f>ROUND(SUM(I611:Q611)-H611,0)</f>
        <v>0</v>
      </c>
      <c r="S611" s="160"/>
      <c r="T611" s="160"/>
    </row>
    <row r="612" spans="1:22" ht="13.5" customHeight="1">
      <c r="A612" s="174">
        <f t="shared" si="37"/>
        <v>612</v>
      </c>
      <c r="E612" s="151" t="s">
        <v>316</v>
      </c>
      <c r="F612" s="196" t="s">
        <v>269</v>
      </c>
      <c r="G612" s="165"/>
      <c r="H612" s="208">
        <v>9101649.4013889171</v>
      </c>
      <c r="I612" s="208">
        <v>3861602.5005988656</v>
      </c>
      <c r="J612" s="208">
        <v>1228275.2199964507</v>
      </c>
      <c r="K612" s="208">
        <v>1946096.0466932233</v>
      </c>
      <c r="L612" s="208">
        <v>769021.50554150308</v>
      </c>
      <c r="M612" s="208">
        <v>950799.35796215234</v>
      </c>
      <c r="N612" s="208">
        <v>324019.49360390124</v>
      </c>
      <c r="O612" s="208">
        <v>21835.276992820702</v>
      </c>
      <c r="P612" s="175">
        <v>0</v>
      </c>
      <c r="Q612" s="175">
        <v>0</v>
      </c>
      <c r="R612" s="176">
        <f>ROUND(SUM(I612:Q612)-H612,0)</f>
        <v>0</v>
      </c>
      <c r="S612" s="160"/>
      <c r="T612" s="160"/>
    </row>
    <row r="613" spans="1:22" ht="13.5" customHeight="1">
      <c r="A613" s="174">
        <f t="shared" si="37"/>
        <v>613</v>
      </c>
      <c r="E613" s="151" t="s">
        <v>592</v>
      </c>
      <c r="F613" s="193" t="s">
        <v>269</v>
      </c>
      <c r="G613" s="165"/>
      <c r="H613" s="201">
        <v>0</v>
      </c>
      <c r="I613" s="201">
        <v>0</v>
      </c>
      <c r="J613" s="201">
        <v>0</v>
      </c>
      <c r="K613" s="201">
        <v>0</v>
      </c>
      <c r="L613" s="201">
        <v>0</v>
      </c>
      <c r="M613" s="201">
        <v>0</v>
      </c>
      <c r="N613" s="201">
        <v>0</v>
      </c>
      <c r="O613" s="201">
        <v>0</v>
      </c>
      <c r="P613" s="175">
        <v>0</v>
      </c>
      <c r="Q613" s="175">
        <v>0</v>
      </c>
      <c r="R613" s="176">
        <f>ROUND(SUM(I613:Q613)-H613,0)</f>
        <v>0</v>
      </c>
      <c r="S613" s="160"/>
      <c r="T613" s="160"/>
    </row>
    <row r="614" spans="1:22" ht="13.5" customHeight="1">
      <c r="A614" s="174">
        <f t="shared" si="37"/>
        <v>614</v>
      </c>
      <c r="E614" s="151" t="s">
        <v>593</v>
      </c>
      <c r="F614" s="193"/>
      <c r="G614" s="165"/>
      <c r="H614" s="202">
        <v>9101649.4013889171</v>
      </c>
      <c r="I614" s="202">
        <v>3861602.5005988656</v>
      </c>
      <c r="J614" s="202">
        <v>1228275.2199964507</v>
      </c>
      <c r="K614" s="202">
        <v>1946096.0466932233</v>
      </c>
      <c r="L614" s="202">
        <v>769021.50554150308</v>
      </c>
      <c r="M614" s="202">
        <v>950799.35796215234</v>
      </c>
      <c r="N614" s="202">
        <v>324019.49360390124</v>
      </c>
      <c r="O614" s="202">
        <v>21835.276992820702</v>
      </c>
      <c r="P614" s="175">
        <v>0</v>
      </c>
      <c r="Q614" s="175">
        <v>0</v>
      </c>
      <c r="R614" s="176">
        <f>ROUND(SUM(I614:Q614)-H614,0)</f>
        <v>0</v>
      </c>
      <c r="S614" s="160"/>
      <c r="T614" s="160"/>
    </row>
    <row r="615" spans="1:22" ht="13.5" customHeight="1">
      <c r="A615" s="174">
        <f t="shared" si="37"/>
        <v>615</v>
      </c>
      <c r="F615" s="193"/>
      <c r="G615" s="165"/>
      <c r="H615" s="161"/>
      <c r="I615" s="161"/>
      <c r="J615" s="161"/>
      <c r="K615" s="161"/>
      <c r="L615" s="161"/>
      <c r="M615" s="161"/>
      <c r="N615" s="161"/>
      <c r="O615" s="161"/>
      <c r="P615" s="175"/>
      <c r="Q615" s="175"/>
      <c r="R615" s="176"/>
      <c r="S615" s="160"/>
      <c r="T615" s="160"/>
    </row>
    <row r="616" spans="1:22" ht="13.5" customHeight="1">
      <c r="A616" s="174">
        <f t="shared" si="37"/>
        <v>616</v>
      </c>
      <c r="C616" s="151" t="s">
        <v>594</v>
      </c>
      <c r="D616" s="151" t="s">
        <v>595</v>
      </c>
      <c r="F616" s="213" t="s">
        <v>451</v>
      </c>
      <c r="G616" s="165"/>
      <c r="H616" s="203">
        <v>4944800.6957404539</v>
      </c>
      <c r="I616" s="203">
        <v>2097955.4242905104</v>
      </c>
      <c r="J616" s="203">
        <v>667305.00094547472</v>
      </c>
      <c r="K616" s="203">
        <v>1057287.1642581525</v>
      </c>
      <c r="L616" s="203">
        <v>417798.7865650712</v>
      </c>
      <c r="M616" s="203">
        <v>516556.18882038846</v>
      </c>
      <c r="N616" s="203">
        <v>176035.3257687054</v>
      </c>
      <c r="O616" s="203">
        <v>11862.805092152739</v>
      </c>
      <c r="P616" s="175">
        <v>0</v>
      </c>
      <c r="Q616" s="175">
        <v>0</v>
      </c>
      <c r="R616" s="176">
        <f>ROUND(SUM(I616:Q616)-H616,0)</f>
        <v>0</v>
      </c>
      <c r="S616" s="160"/>
      <c r="T616" s="160"/>
    </row>
    <row r="617" spans="1:22" ht="13.5" customHeight="1">
      <c r="A617" s="174">
        <f t="shared" si="37"/>
        <v>617</v>
      </c>
      <c r="F617" s="193"/>
      <c r="G617" s="165"/>
      <c r="H617" s="161"/>
      <c r="I617" s="161"/>
      <c r="J617" s="161"/>
      <c r="K617" s="161"/>
      <c r="L617" s="161"/>
      <c r="M617" s="161"/>
      <c r="N617" s="161"/>
      <c r="O617" s="161"/>
      <c r="P617" s="175"/>
      <c r="Q617" s="175"/>
      <c r="R617" s="176"/>
      <c r="S617" s="160"/>
      <c r="T617" s="160"/>
    </row>
    <row r="618" spans="1:22" ht="13.5" customHeight="1">
      <c r="A618" s="174">
        <f t="shared" si="37"/>
        <v>618</v>
      </c>
      <c r="C618" s="151" t="s">
        <v>596</v>
      </c>
      <c r="D618" s="151" t="s">
        <v>597</v>
      </c>
      <c r="F618" s="193"/>
      <c r="G618" s="165"/>
      <c r="H618" s="161"/>
      <c r="I618" s="161"/>
      <c r="J618" s="161"/>
      <c r="K618" s="161"/>
      <c r="L618" s="161"/>
      <c r="M618" s="161"/>
      <c r="N618" s="161"/>
      <c r="O618" s="161"/>
      <c r="P618" s="175"/>
      <c r="Q618" s="175"/>
      <c r="R618" s="176"/>
      <c r="S618" s="160"/>
      <c r="T618" s="160"/>
    </row>
    <row r="619" spans="1:22" ht="13.5" customHeight="1">
      <c r="A619" s="174">
        <f t="shared" si="37"/>
        <v>619</v>
      </c>
      <c r="E619" s="151" t="s">
        <v>598</v>
      </c>
      <c r="F619" s="193" t="s">
        <v>599</v>
      </c>
      <c r="G619" s="165"/>
      <c r="H619" s="203">
        <v>4664.91</v>
      </c>
      <c r="I619" s="203">
        <v>2361.7975130837685</v>
      </c>
      <c r="J619" s="203">
        <v>645.61604523752044</v>
      </c>
      <c r="K619" s="203">
        <v>946.94792627129982</v>
      </c>
      <c r="L619" s="203">
        <v>362.13395141411189</v>
      </c>
      <c r="M619" s="203">
        <v>0</v>
      </c>
      <c r="N619" s="203">
        <v>330.48616797989081</v>
      </c>
      <c r="O619" s="203">
        <v>17.928396013408552</v>
      </c>
      <c r="P619" s="175">
        <v>0</v>
      </c>
      <c r="Q619" s="175">
        <v>0</v>
      </c>
      <c r="R619" s="176">
        <f t="shared" ref="R619:R632" si="38">ROUND(SUM(I619:Q619)-H619,0)</f>
        <v>0</v>
      </c>
      <c r="S619" s="160"/>
      <c r="T619" s="160"/>
    </row>
    <row r="620" spans="1:22" ht="13.5" customHeight="1">
      <c r="A620" s="174">
        <f t="shared" si="37"/>
        <v>620</v>
      </c>
      <c r="E620" s="151" t="s">
        <v>600</v>
      </c>
      <c r="F620" s="193" t="s">
        <v>503</v>
      </c>
      <c r="G620" s="165"/>
      <c r="H620" s="203">
        <v>39557.75</v>
      </c>
      <c r="I620" s="203">
        <v>18671.971415198961</v>
      </c>
      <c r="J620" s="203">
        <v>5104.1311861357754</v>
      </c>
      <c r="K620" s="203">
        <v>7486.4100385698548</v>
      </c>
      <c r="L620" s="203">
        <v>2862.9697303934454</v>
      </c>
      <c r="M620" s="203">
        <v>2677.7610543149676</v>
      </c>
      <c r="N620" s="203">
        <v>2612.7677108026046</v>
      </c>
      <c r="O620" s="203">
        <v>141.73886458439094</v>
      </c>
      <c r="P620" s="175">
        <v>0</v>
      </c>
      <c r="Q620" s="175">
        <v>0</v>
      </c>
      <c r="R620" s="176">
        <f t="shared" si="38"/>
        <v>0</v>
      </c>
      <c r="S620" s="160"/>
      <c r="T620" s="160"/>
    </row>
    <row r="621" spans="1:22" ht="13.5" customHeight="1">
      <c r="A621" s="174">
        <f t="shared" si="37"/>
        <v>621</v>
      </c>
      <c r="E621" s="151" t="s">
        <v>601</v>
      </c>
      <c r="F621" s="193" t="s">
        <v>484</v>
      </c>
      <c r="G621" s="165"/>
      <c r="H621" s="203">
        <v>1032646.87</v>
      </c>
      <c r="I621" s="203">
        <v>495239.26772218791</v>
      </c>
      <c r="J621" s="203">
        <v>135377.57394606256</v>
      </c>
      <c r="K621" s="203">
        <v>198563.08382902833</v>
      </c>
      <c r="L621" s="203">
        <v>75934.940197943288</v>
      </c>
      <c r="M621" s="203">
        <v>54473.84729516504</v>
      </c>
      <c r="N621" s="203">
        <v>69298.797596315402</v>
      </c>
      <c r="O621" s="203">
        <v>3759.3594132973963</v>
      </c>
      <c r="P621" s="175">
        <v>0</v>
      </c>
      <c r="Q621" s="175">
        <v>0</v>
      </c>
      <c r="R621" s="176">
        <f t="shared" si="38"/>
        <v>0</v>
      </c>
      <c r="S621" s="160"/>
      <c r="T621" s="160"/>
    </row>
    <row r="622" spans="1:22" ht="13.5" customHeight="1">
      <c r="A622" s="174">
        <f t="shared" si="37"/>
        <v>622</v>
      </c>
      <c r="E622" s="151" t="s">
        <v>602</v>
      </c>
      <c r="F622" s="193" t="s">
        <v>603</v>
      </c>
      <c r="G622" s="165"/>
      <c r="H622" s="203">
        <v>2646822.401584045</v>
      </c>
      <c r="I622" s="203">
        <v>1359701.0098517046</v>
      </c>
      <c r="J622" s="203">
        <v>369335.00416896475</v>
      </c>
      <c r="K622" s="203">
        <v>524342.55338910199</v>
      </c>
      <c r="L622" s="203">
        <v>200520.2561676653</v>
      </c>
      <c r="M622" s="203">
        <v>0</v>
      </c>
      <c r="N622" s="203">
        <v>182996.29406306843</v>
      </c>
      <c r="O622" s="203">
        <v>9927.2839435400674</v>
      </c>
      <c r="P622" s="175">
        <v>0</v>
      </c>
      <c r="Q622" s="175">
        <v>0</v>
      </c>
      <c r="R622" s="176">
        <f t="shared" si="38"/>
        <v>0</v>
      </c>
      <c r="S622" s="160"/>
      <c r="T622" s="160"/>
    </row>
    <row r="623" spans="1:22" ht="13.5" customHeight="1">
      <c r="A623" s="174">
        <f t="shared" si="37"/>
        <v>623</v>
      </c>
      <c r="E623" s="151" t="s">
        <v>604</v>
      </c>
      <c r="F623" s="193" t="s">
        <v>605</v>
      </c>
      <c r="G623" s="165"/>
      <c r="H623" s="203">
        <v>1713557.51</v>
      </c>
      <c r="I623" s="203">
        <v>1092016.2259056284</v>
      </c>
      <c r="J623" s="203">
        <v>271655.15600848215</v>
      </c>
      <c r="K623" s="203">
        <v>199894.21098633704</v>
      </c>
      <c r="L623" s="203">
        <v>76443.992833191092</v>
      </c>
      <c r="M623" s="203">
        <v>0</v>
      </c>
      <c r="N623" s="203">
        <v>69763.362860263078</v>
      </c>
      <c r="O623" s="203">
        <v>3784.5614060979974</v>
      </c>
      <c r="P623" s="175">
        <v>0</v>
      </c>
      <c r="Q623" s="175">
        <v>0</v>
      </c>
      <c r="R623" s="176">
        <f t="shared" si="38"/>
        <v>0</v>
      </c>
      <c r="S623" s="209"/>
      <c r="T623" s="209"/>
      <c r="U623" s="154"/>
      <c r="V623" s="154"/>
    </row>
    <row r="624" spans="1:22" ht="13.5" customHeight="1">
      <c r="A624" s="174">
        <f t="shared" si="37"/>
        <v>624</v>
      </c>
      <c r="E624" s="151" t="s">
        <v>606</v>
      </c>
      <c r="F624" s="193" t="s">
        <v>607</v>
      </c>
      <c r="G624" s="165"/>
      <c r="H624" s="203">
        <v>709250.08</v>
      </c>
      <c r="I624" s="203">
        <v>467462.82255306293</v>
      </c>
      <c r="J624" s="203">
        <v>114817.60440406138</v>
      </c>
      <c r="K624" s="203">
        <v>72539.310869690264</v>
      </c>
      <c r="L624" s="203">
        <v>27740.646079171558</v>
      </c>
      <c r="M624" s="203">
        <v>0</v>
      </c>
      <c r="N624" s="203">
        <v>25316.3222729923</v>
      </c>
      <c r="O624" s="203">
        <v>1373.3738210214556</v>
      </c>
      <c r="P624" s="175">
        <v>0</v>
      </c>
      <c r="Q624" s="175">
        <v>0</v>
      </c>
      <c r="R624" s="176">
        <f t="shared" si="38"/>
        <v>0</v>
      </c>
    </row>
    <row r="625" spans="1:20" ht="13.5" customHeight="1">
      <c r="A625" s="174">
        <f t="shared" si="37"/>
        <v>625</v>
      </c>
      <c r="E625" s="151" t="s">
        <v>608</v>
      </c>
      <c r="F625" s="193" t="s">
        <v>609</v>
      </c>
      <c r="G625" s="165"/>
      <c r="H625" s="203">
        <v>653549.86</v>
      </c>
      <c r="I625" s="203">
        <v>446513.67545046646</v>
      </c>
      <c r="J625" s="203">
        <v>108223.38199818197</v>
      </c>
      <c r="K625" s="203">
        <v>56452.958879531347</v>
      </c>
      <c r="L625" s="203">
        <v>21588.867244856297</v>
      </c>
      <c r="M625" s="203">
        <v>0</v>
      </c>
      <c r="N625" s="203">
        <v>19702.162636002729</v>
      </c>
      <c r="O625" s="203">
        <v>1068.8137909612337</v>
      </c>
      <c r="P625" s="175">
        <v>0</v>
      </c>
      <c r="Q625" s="175">
        <v>0</v>
      </c>
      <c r="R625" s="176">
        <f t="shared" si="38"/>
        <v>0</v>
      </c>
      <c r="S625" s="160"/>
      <c r="T625" s="160"/>
    </row>
    <row r="626" spans="1:20" ht="13.5" customHeight="1">
      <c r="A626" s="174">
        <f t="shared" si="37"/>
        <v>626</v>
      </c>
      <c r="E626" s="151" t="s">
        <v>610</v>
      </c>
      <c r="F626" s="193" t="s">
        <v>511</v>
      </c>
      <c r="H626" s="203">
        <v>2843151.39</v>
      </c>
      <c r="I626" s="203">
        <v>1716018.3487416175</v>
      </c>
      <c r="J626" s="203">
        <v>391431.02092018095</v>
      </c>
      <c r="K626" s="203">
        <v>441343.05208546179</v>
      </c>
      <c r="L626" s="203">
        <v>130074.71929595801</v>
      </c>
      <c r="M626" s="203">
        <v>0</v>
      </c>
      <c r="N626" s="203">
        <v>158152.89193015819</v>
      </c>
      <c r="O626" s="203">
        <v>6131.3570266240949</v>
      </c>
      <c r="P626" s="175">
        <v>0</v>
      </c>
      <c r="Q626" s="175">
        <v>0</v>
      </c>
      <c r="R626" s="176">
        <f t="shared" si="38"/>
        <v>0</v>
      </c>
    </row>
    <row r="627" spans="1:20" ht="13.5" customHeight="1">
      <c r="A627" s="174">
        <f t="shared" si="37"/>
        <v>627</v>
      </c>
      <c r="E627" s="151" t="s">
        <v>0</v>
      </c>
      <c r="F627" s="193" t="s">
        <v>611</v>
      </c>
      <c r="G627" s="165"/>
      <c r="H627" s="203">
        <v>1270803.1499999999</v>
      </c>
      <c r="I627" s="203">
        <v>936170.08383699169</v>
      </c>
      <c r="J627" s="203">
        <v>255801.57391136381</v>
      </c>
      <c r="K627" s="203">
        <v>63840.32723953238</v>
      </c>
      <c r="L627" s="203">
        <v>14991.165012112118</v>
      </c>
      <c r="M627" s="203">
        <v>0</v>
      </c>
      <c r="N627" s="203">
        <v>0</v>
      </c>
      <c r="O627" s="203">
        <v>0</v>
      </c>
      <c r="P627" s="175">
        <v>0</v>
      </c>
      <c r="Q627" s="175">
        <v>0</v>
      </c>
      <c r="R627" s="176">
        <f t="shared" si="38"/>
        <v>0</v>
      </c>
      <c r="S627" s="160"/>
      <c r="T627" s="160"/>
    </row>
    <row r="628" spans="1:20" ht="13.5" customHeight="1">
      <c r="A628" s="174">
        <f t="shared" si="37"/>
        <v>628</v>
      </c>
      <c r="E628" s="151" t="s">
        <v>3</v>
      </c>
      <c r="F628" s="193" t="s">
        <v>495</v>
      </c>
      <c r="G628" s="165"/>
      <c r="H628" s="203">
        <v>445097.37</v>
      </c>
      <c r="I628" s="203">
        <v>302722.85571972642</v>
      </c>
      <c r="J628" s="203">
        <v>72256.704104169781</v>
      </c>
      <c r="K628" s="203">
        <v>34009.920674298279</v>
      </c>
      <c r="L628" s="203">
        <v>5467.6480629517537</v>
      </c>
      <c r="M628" s="203">
        <v>4305.9642227738586</v>
      </c>
      <c r="N628" s="203">
        <v>26334.277216079921</v>
      </c>
      <c r="O628" s="203">
        <v>0</v>
      </c>
      <c r="P628" s="175">
        <v>0</v>
      </c>
      <c r="Q628" s="175">
        <v>0</v>
      </c>
      <c r="R628" s="176">
        <f t="shared" si="38"/>
        <v>0</v>
      </c>
    </row>
    <row r="629" spans="1:20" ht="13.5" customHeight="1">
      <c r="A629" s="174">
        <f t="shared" si="37"/>
        <v>629</v>
      </c>
      <c r="E629" s="151" t="s">
        <v>612</v>
      </c>
      <c r="F629" s="193" t="s">
        <v>613</v>
      </c>
      <c r="G629" s="165"/>
      <c r="H629" s="203">
        <v>19245.82</v>
      </c>
      <c r="I629" s="203">
        <v>0</v>
      </c>
      <c r="J629" s="203">
        <v>0</v>
      </c>
      <c r="K629" s="203">
        <v>0</v>
      </c>
      <c r="L629" s="203">
        <v>0</v>
      </c>
      <c r="M629" s="203">
        <v>0</v>
      </c>
      <c r="N629" s="203">
        <v>0</v>
      </c>
      <c r="O629" s="203">
        <v>19245.82</v>
      </c>
      <c r="P629" s="175">
        <v>0</v>
      </c>
      <c r="Q629" s="175">
        <v>0</v>
      </c>
      <c r="R629" s="176">
        <f t="shared" si="38"/>
        <v>0</v>
      </c>
      <c r="S629" s="160"/>
      <c r="T629" s="160"/>
    </row>
    <row r="630" spans="1:20" ht="13.5" customHeight="1">
      <c r="A630" s="174">
        <f t="shared" si="37"/>
        <v>630</v>
      </c>
      <c r="E630" s="151" t="s">
        <v>614</v>
      </c>
      <c r="F630" s="193" t="s">
        <v>615</v>
      </c>
      <c r="G630" s="165"/>
      <c r="H630" s="203">
        <v>0</v>
      </c>
      <c r="I630" s="203">
        <v>0</v>
      </c>
      <c r="J630" s="203">
        <v>0</v>
      </c>
      <c r="K630" s="203">
        <v>0</v>
      </c>
      <c r="L630" s="203">
        <v>0</v>
      </c>
      <c r="M630" s="203">
        <v>0</v>
      </c>
      <c r="N630" s="203">
        <v>0</v>
      </c>
      <c r="O630" s="203">
        <v>0</v>
      </c>
      <c r="P630" s="175">
        <v>0</v>
      </c>
      <c r="Q630" s="175">
        <v>0</v>
      </c>
      <c r="R630" s="176">
        <f t="shared" si="38"/>
        <v>0</v>
      </c>
    </row>
    <row r="631" spans="1:20" ht="13.5" customHeight="1">
      <c r="A631" s="174">
        <f t="shared" si="37"/>
        <v>631</v>
      </c>
      <c r="E631" s="151" t="s">
        <v>126</v>
      </c>
      <c r="F631" s="193" t="s">
        <v>492</v>
      </c>
      <c r="G631" s="165"/>
      <c r="H631" s="197">
        <v>126255.92</v>
      </c>
      <c r="I631" s="197">
        <v>0</v>
      </c>
      <c r="J631" s="197">
        <v>0</v>
      </c>
      <c r="K631" s="197">
        <v>0</v>
      </c>
      <c r="L631" s="197">
        <v>0</v>
      </c>
      <c r="M631" s="197">
        <v>0</v>
      </c>
      <c r="N631" s="197">
        <v>0</v>
      </c>
      <c r="O631" s="197">
        <v>126255.92</v>
      </c>
      <c r="P631" s="175">
        <v>0</v>
      </c>
      <c r="Q631" s="175">
        <v>0</v>
      </c>
      <c r="R631" s="176">
        <f t="shared" si="38"/>
        <v>0</v>
      </c>
    </row>
    <row r="632" spans="1:20" ht="13.5" customHeight="1">
      <c r="A632" s="174">
        <f t="shared" si="37"/>
        <v>632</v>
      </c>
      <c r="D632" s="151" t="s">
        <v>616</v>
      </c>
      <c r="F632" s="193"/>
      <c r="G632" s="165"/>
      <c r="H632" s="175">
        <v>11504603.031584045</v>
      </c>
      <c r="I632" s="175">
        <v>6836878.058709668</v>
      </c>
      <c r="J632" s="175">
        <v>1724647.7666928405</v>
      </c>
      <c r="K632" s="175">
        <v>1599418.7759178225</v>
      </c>
      <c r="L632" s="175">
        <v>555987.33857565699</v>
      </c>
      <c r="M632" s="175">
        <v>61457.57257225387</v>
      </c>
      <c r="N632" s="175">
        <v>554507.36245366256</v>
      </c>
      <c r="O632" s="175">
        <v>171706.15666214004</v>
      </c>
      <c r="P632" s="175">
        <v>0</v>
      </c>
      <c r="Q632" s="175">
        <v>0</v>
      </c>
      <c r="R632" s="176">
        <f t="shared" si="38"/>
        <v>0</v>
      </c>
      <c r="S632" s="160"/>
      <c r="T632" s="160"/>
    </row>
    <row r="633" spans="1:20" ht="13.5" customHeight="1">
      <c r="A633" s="174">
        <f t="shared" si="37"/>
        <v>633</v>
      </c>
      <c r="F633" s="193"/>
      <c r="H633" s="151"/>
      <c r="I633" s="151"/>
      <c r="J633" s="151"/>
      <c r="K633" s="151"/>
      <c r="L633" s="151"/>
      <c r="M633" s="151"/>
      <c r="N633" s="151"/>
      <c r="O633" s="151"/>
      <c r="P633" s="175"/>
      <c r="Q633" s="175"/>
      <c r="R633" s="176"/>
    </row>
    <row r="634" spans="1:20" ht="13.5" customHeight="1">
      <c r="A634" s="174">
        <f t="shared" si="37"/>
        <v>634</v>
      </c>
      <c r="C634" s="56" t="s">
        <v>617</v>
      </c>
      <c r="D634" s="56" t="s">
        <v>618</v>
      </c>
      <c r="E634" s="56"/>
      <c r="F634" s="193"/>
      <c r="H634" s="161"/>
      <c r="I634" s="161"/>
      <c r="J634" s="161"/>
      <c r="K634" s="161"/>
      <c r="L634" s="161"/>
      <c r="M634" s="161"/>
      <c r="N634" s="161"/>
      <c r="O634" s="161"/>
      <c r="P634" s="175"/>
      <c r="Q634" s="175"/>
      <c r="R634" s="176"/>
    </row>
    <row r="635" spans="1:20" ht="13.5" customHeight="1">
      <c r="A635" s="174">
        <f t="shared" si="37"/>
        <v>635</v>
      </c>
      <c r="E635" s="151" t="s">
        <v>619</v>
      </c>
      <c r="F635" s="193" t="s">
        <v>1120</v>
      </c>
      <c r="H635" s="203">
        <v>1202986.5519089238</v>
      </c>
      <c r="I635" s="203">
        <v>660944.24802947929</v>
      </c>
      <c r="J635" s="203">
        <v>175986.30383527768</v>
      </c>
      <c r="K635" s="203">
        <v>191428.95736026895</v>
      </c>
      <c r="L635" s="203">
        <v>69820.119995827976</v>
      </c>
      <c r="M635" s="203">
        <v>38021.68253902479</v>
      </c>
      <c r="N635" s="203">
        <v>54008.539175821898</v>
      </c>
      <c r="O635" s="203">
        <v>12776.700973223167</v>
      </c>
      <c r="P635" s="175">
        <v>0</v>
      </c>
      <c r="Q635" s="175">
        <v>0</v>
      </c>
      <c r="R635" s="176">
        <f t="shared" ref="R635:R642" si="39">ROUND(SUM(I635:Q635)-H635,0)</f>
        <v>0</v>
      </c>
    </row>
    <row r="636" spans="1:20" ht="13.5" customHeight="1">
      <c r="A636" s="174">
        <f t="shared" si="37"/>
        <v>636</v>
      </c>
      <c r="E636" s="151" t="s">
        <v>620</v>
      </c>
      <c r="F636" s="193" t="s">
        <v>1116</v>
      </c>
      <c r="H636" s="203">
        <v>447234.37343693792</v>
      </c>
      <c r="I636" s="203">
        <v>189750.37365802063</v>
      </c>
      <c r="J636" s="203">
        <v>60354.653777303509</v>
      </c>
      <c r="K636" s="203">
        <v>95626.738375368324</v>
      </c>
      <c r="L636" s="203">
        <v>37787.96963305361</v>
      </c>
      <c r="M636" s="203">
        <v>46720.120317703717</v>
      </c>
      <c r="N636" s="203">
        <v>15921.581771890813</v>
      </c>
      <c r="O636" s="203">
        <v>1072.9359035974221</v>
      </c>
      <c r="P636" s="175">
        <v>0</v>
      </c>
      <c r="Q636" s="175">
        <v>0</v>
      </c>
      <c r="R636" s="176">
        <f t="shared" si="39"/>
        <v>0</v>
      </c>
    </row>
    <row r="637" spans="1:20" ht="13.5" customHeight="1">
      <c r="A637" s="174">
        <f t="shared" si="37"/>
        <v>637</v>
      </c>
      <c r="E637" s="151" t="s">
        <v>621</v>
      </c>
      <c r="F637" s="193" t="s">
        <v>1114</v>
      </c>
      <c r="G637" s="165"/>
      <c r="H637" s="203">
        <v>1030415.1740076405</v>
      </c>
      <c r="I637" s="203">
        <v>488023.2208874803</v>
      </c>
      <c r="J637" s="203">
        <v>143662.74946707056</v>
      </c>
      <c r="K637" s="203">
        <v>198101.81993749167</v>
      </c>
      <c r="L637" s="203">
        <v>76314.82446717906</v>
      </c>
      <c r="M637" s="203">
        <v>78040.828451702022</v>
      </c>
      <c r="N637" s="203">
        <v>40459.368689512099</v>
      </c>
      <c r="O637" s="203">
        <v>5812.3621072048654</v>
      </c>
      <c r="P637" s="175">
        <v>0</v>
      </c>
      <c r="Q637" s="175">
        <v>0</v>
      </c>
      <c r="R637" s="176">
        <f t="shared" si="39"/>
        <v>0</v>
      </c>
      <c r="S637" s="160"/>
      <c r="T637" s="160"/>
    </row>
    <row r="638" spans="1:20" ht="13.5" customHeight="1">
      <c r="A638" s="174">
        <f t="shared" si="37"/>
        <v>638</v>
      </c>
      <c r="E638" s="151" t="s">
        <v>555</v>
      </c>
      <c r="F638" s="193" t="s">
        <v>528</v>
      </c>
      <c r="G638" s="165"/>
      <c r="H638" s="203">
        <v>122478.28327004788</v>
      </c>
      <c r="I638" s="203">
        <v>98823.909843875226</v>
      </c>
      <c r="J638" s="203">
        <v>16784.871938925167</v>
      </c>
      <c r="K638" s="203">
        <v>1019.3742697035768</v>
      </c>
      <c r="L638" s="203">
        <v>209.06482487713578</v>
      </c>
      <c r="M638" s="203">
        <v>3.6100671805409528</v>
      </c>
      <c r="N638" s="203">
        <v>2990.066568008875</v>
      </c>
      <c r="O638" s="203">
        <v>2647.3857574773469</v>
      </c>
      <c r="P638" s="175">
        <v>0</v>
      </c>
      <c r="Q638" s="175">
        <v>0</v>
      </c>
      <c r="R638" s="176">
        <f t="shared" si="39"/>
        <v>0</v>
      </c>
      <c r="S638" s="160"/>
      <c r="T638" s="160"/>
    </row>
    <row r="639" spans="1:20" ht="13.5" customHeight="1">
      <c r="A639" s="174">
        <f t="shared" si="37"/>
        <v>639</v>
      </c>
      <c r="E639" s="151" t="s">
        <v>267</v>
      </c>
      <c r="F639" s="196" t="s">
        <v>269</v>
      </c>
      <c r="G639" s="165"/>
      <c r="H639" s="203">
        <v>230.47406133172814</v>
      </c>
      <c r="I639" s="203">
        <v>97.784387456845266</v>
      </c>
      <c r="J639" s="203">
        <v>31.102667868365135</v>
      </c>
      <c r="K639" s="203">
        <v>49.279492083551638</v>
      </c>
      <c r="L639" s="203">
        <v>19.473339591233149</v>
      </c>
      <c r="M639" s="203">
        <v>24.076360215292052</v>
      </c>
      <c r="N639" s="203">
        <v>8.2048962059717567</v>
      </c>
      <c r="O639" s="203">
        <v>0.55291791046913685</v>
      </c>
      <c r="P639" s="175">
        <v>0</v>
      </c>
      <c r="Q639" s="175">
        <v>0</v>
      </c>
      <c r="R639" s="176">
        <f t="shared" si="39"/>
        <v>0</v>
      </c>
      <c r="S639" s="160"/>
      <c r="T639" s="160"/>
    </row>
    <row r="640" spans="1:20" ht="13.5" customHeight="1">
      <c r="A640" s="174">
        <f t="shared" si="37"/>
        <v>640</v>
      </c>
      <c r="E640" s="151" t="s">
        <v>622</v>
      </c>
      <c r="F640" s="193" t="s">
        <v>1116</v>
      </c>
      <c r="G640" s="165"/>
      <c r="H640" s="203">
        <v>0</v>
      </c>
      <c r="I640" s="203">
        <v>0</v>
      </c>
      <c r="J640" s="203">
        <v>0</v>
      </c>
      <c r="K640" s="203">
        <v>0</v>
      </c>
      <c r="L640" s="203">
        <v>0</v>
      </c>
      <c r="M640" s="203">
        <v>0</v>
      </c>
      <c r="N640" s="203">
        <v>0</v>
      </c>
      <c r="O640" s="203">
        <v>0</v>
      </c>
      <c r="P640" s="175">
        <v>0</v>
      </c>
      <c r="Q640" s="175">
        <v>0</v>
      </c>
      <c r="R640" s="176">
        <f t="shared" si="39"/>
        <v>0</v>
      </c>
      <c r="S640" s="160"/>
    </row>
    <row r="641" spans="1:20" ht="13.5" customHeight="1">
      <c r="A641" s="174">
        <f t="shared" ref="A641:A704" si="40">+A640+1</f>
        <v>641</v>
      </c>
      <c r="E641" s="151" t="s">
        <v>592</v>
      </c>
      <c r="F641" s="193" t="s">
        <v>1116</v>
      </c>
      <c r="G641" s="165"/>
      <c r="H641" s="197">
        <v>0</v>
      </c>
      <c r="I641" s="197">
        <v>0</v>
      </c>
      <c r="J641" s="197">
        <v>0</v>
      </c>
      <c r="K641" s="197">
        <v>0</v>
      </c>
      <c r="L641" s="197">
        <v>0</v>
      </c>
      <c r="M641" s="197">
        <v>0</v>
      </c>
      <c r="N641" s="197">
        <v>0</v>
      </c>
      <c r="O641" s="197">
        <v>0</v>
      </c>
      <c r="P641" s="175">
        <v>0</v>
      </c>
      <c r="Q641" s="175">
        <v>0</v>
      </c>
      <c r="R641" s="176">
        <f t="shared" si="39"/>
        <v>0</v>
      </c>
      <c r="S641" s="160"/>
      <c r="T641" s="160"/>
    </row>
    <row r="642" spans="1:20" ht="13.5" customHeight="1">
      <c r="A642" s="174">
        <f t="shared" si="40"/>
        <v>642</v>
      </c>
      <c r="D642" s="151" t="s">
        <v>623</v>
      </c>
      <c r="F642" s="193"/>
      <c r="G642" s="165"/>
      <c r="H642" s="175">
        <v>2803344.8566848817</v>
      </c>
      <c r="I642" s="175">
        <v>1437639.5368063124</v>
      </c>
      <c r="J642" s="175">
        <v>396819.68168644531</v>
      </c>
      <c r="K642" s="175">
        <v>486226.16943491617</v>
      </c>
      <c r="L642" s="175">
        <v>184151.45226052901</v>
      </c>
      <c r="M642" s="175">
        <v>162810.31773582636</v>
      </c>
      <c r="N642" s="175">
        <v>113387.76110143967</v>
      </c>
      <c r="O642" s="175">
        <v>22309.93765941327</v>
      </c>
      <c r="P642" s="175">
        <v>0</v>
      </c>
      <c r="Q642" s="175">
        <v>0</v>
      </c>
      <c r="R642" s="176">
        <f t="shared" si="39"/>
        <v>0</v>
      </c>
    </row>
    <row r="643" spans="1:20" ht="13.5" customHeight="1">
      <c r="A643" s="174">
        <f t="shared" si="40"/>
        <v>643</v>
      </c>
      <c r="F643" s="193"/>
      <c r="G643" s="165"/>
      <c r="H643" s="161"/>
      <c r="I643" s="161"/>
      <c r="J643" s="161"/>
      <c r="K643" s="161"/>
      <c r="L643" s="161"/>
      <c r="M643" s="161"/>
      <c r="N643" s="161"/>
      <c r="O643" s="161"/>
      <c r="P643" s="175"/>
      <c r="Q643" s="175"/>
      <c r="R643" s="176"/>
      <c r="S643" s="160"/>
      <c r="T643" s="160"/>
    </row>
    <row r="644" spans="1:20" ht="13.5" customHeight="1">
      <c r="A644" s="174">
        <f t="shared" si="40"/>
        <v>644</v>
      </c>
      <c r="C644" s="151" t="s">
        <v>624</v>
      </c>
      <c r="D644" s="151" t="s">
        <v>625</v>
      </c>
      <c r="F644" s="193" t="s">
        <v>1116</v>
      </c>
      <c r="G644" s="165"/>
      <c r="H644" s="203">
        <v>0</v>
      </c>
      <c r="I644" s="203">
        <v>0</v>
      </c>
      <c r="J644" s="203">
        <v>0</v>
      </c>
      <c r="K644" s="203">
        <v>0</v>
      </c>
      <c r="L644" s="203">
        <v>0</v>
      </c>
      <c r="M644" s="203">
        <v>0</v>
      </c>
      <c r="N644" s="203">
        <v>0</v>
      </c>
      <c r="O644" s="203">
        <v>0</v>
      </c>
      <c r="P644" s="175">
        <v>0</v>
      </c>
      <c r="Q644" s="175">
        <v>0</v>
      </c>
      <c r="R644" s="176">
        <f>ROUND(SUM(I644:Q644)-H644,0)</f>
        <v>0</v>
      </c>
    </row>
    <row r="645" spans="1:20" ht="13.5" customHeight="1">
      <c r="A645" s="174">
        <f t="shared" si="40"/>
        <v>645</v>
      </c>
      <c r="F645" s="198"/>
      <c r="G645" s="165"/>
      <c r="P645" s="175"/>
      <c r="Q645" s="175"/>
      <c r="R645" s="176"/>
      <c r="S645" s="160"/>
      <c r="T645" s="160"/>
    </row>
    <row r="646" spans="1:20" ht="13.5" customHeight="1">
      <c r="A646" s="174">
        <f t="shared" si="40"/>
        <v>646</v>
      </c>
      <c r="C646" s="151" t="s">
        <v>626</v>
      </c>
      <c r="D646" s="151" t="s">
        <v>627</v>
      </c>
      <c r="F646" s="196" t="s">
        <v>269</v>
      </c>
      <c r="G646" s="165"/>
      <c r="H646" s="203">
        <v>0</v>
      </c>
      <c r="I646" s="203">
        <v>0</v>
      </c>
      <c r="J646" s="203">
        <v>0</v>
      </c>
      <c r="K646" s="203">
        <v>0</v>
      </c>
      <c r="L646" s="203">
        <v>0</v>
      </c>
      <c r="M646" s="203">
        <v>0</v>
      </c>
      <c r="N646" s="203">
        <v>0</v>
      </c>
      <c r="O646" s="203">
        <v>0</v>
      </c>
      <c r="P646" s="175">
        <v>0</v>
      </c>
      <c r="Q646" s="175">
        <v>0</v>
      </c>
      <c r="R646" s="176">
        <f>ROUND(SUM(I646:Q646)-H646,0)</f>
        <v>0</v>
      </c>
      <c r="S646" s="160"/>
      <c r="T646" s="160"/>
    </row>
    <row r="647" spans="1:20" ht="13.5" customHeight="1">
      <c r="A647" s="174">
        <f t="shared" si="40"/>
        <v>647</v>
      </c>
      <c r="F647" s="193"/>
      <c r="G647" s="165"/>
      <c r="H647" s="161"/>
      <c r="I647" s="161"/>
      <c r="J647" s="161"/>
      <c r="K647" s="161"/>
      <c r="L647" s="161"/>
      <c r="M647" s="161"/>
      <c r="N647" s="161"/>
      <c r="O647" s="161"/>
      <c r="P647" s="175"/>
      <c r="Q647" s="175"/>
      <c r="R647" s="176"/>
      <c r="S647" s="160"/>
      <c r="T647" s="160"/>
    </row>
    <row r="648" spans="1:20" ht="13.5" customHeight="1">
      <c r="A648" s="174">
        <f t="shared" si="40"/>
        <v>648</v>
      </c>
      <c r="C648" s="151" t="s">
        <v>628</v>
      </c>
      <c r="D648" s="151" t="s">
        <v>629</v>
      </c>
      <c r="F648" s="195" t="s">
        <v>269</v>
      </c>
      <c r="G648" s="165"/>
      <c r="H648" s="197">
        <v>0</v>
      </c>
      <c r="I648" s="197">
        <v>0</v>
      </c>
      <c r="J648" s="197">
        <v>0</v>
      </c>
      <c r="K648" s="197">
        <v>0</v>
      </c>
      <c r="L648" s="197">
        <v>0</v>
      </c>
      <c r="M648" s="197">
        <v>0</v>
      </c>
      <c r="N648" s="197">
        <v>0</v>
      </c>
      <c r="O648" s="197">
        <v>0</v>
      </c>
      <c r="P648" s="175">
        <v>0</v>
      </c>
      <c r="Q648" s="175">
        <v>0</v>
      </c>
      <c r="R648" s="176">
        <f>ROUND(SUM(I648:Q648)-H648,0)</f>
        <v>0</v>
      </c>
      <c r="S648" s="160"/>
      <c r="T648" s="160"/>
    </row>
    <row r="649" spans="1:20" ht="13.5" customHeight="1">
      <c r="A649" s="174">
        <f t="shared" si="40"/>
        <v>649</v>
      </c>
      <c r="F649" s="193"/>
      <c r="G649" s="165"/>
      <c r="H649" s="151"/>
      <c r="I649" s="151"/>
      <c r="J649" s="151"/>
      <c r="K649" s="151"/>
      <c r="L649" s="151"/>
      <c r="M649" s="151"/>
      <c r="N649" s="151"/>
      <c r="O649" s="151"/>
      <c r="P649" s="175"/>
      <c r="Q649" s="175"/>
      <c r="R649" s="176"/>
      <c r="S649" s="160"/>
      <c r="T649" s="160"/>
    </row>
    <row r="650" spans="1:20" ht="13.5" customHeight="1">
      <c r="A650" s="174">
        <f t="shared" si="40"/>
        <v>650</v>
      </c>
      <c r="F650" s="193"/>
      <c r="G650" s="165"/>
      <c r="H650" s="161"/>
      <c r="I650" s="161"/>
      <c r="J650" s="161"/>
      <c r="K650" s="161"/>
      <c r="L650" s="161"/>
      <c r="M650" s="161"/>
      <c r="N650" s="161"/>
      <c r="O650" s="161"/>
      <c r="P650" s="175"/>
      <c r="Q650" s="175"/>
      <c r="R650" s="176"/>
      <c r="S650" s="160"/>
      <c r="T650" s="160"/>
    </row>
    <row r="651" spans="1:20" ht="13.5" customHeight="1" thickBot="1">
      <c r="A651" s="174">
        <f t="shared" si="40"/>
        <v>651</v>
      </c>
      <c r="C651" s="151" t="s">
        <v>630</v>
      </c>
      <c r="F651" s="193"/>
      <c r="G651" s="165"/>
      <c r="H651" s="178">
        <v>41655407.419913359</v>
      </c>
      <c r="I651" s="178">
        <v>19877361.59171617</v>
      </c>
      <c r="J651" s="178">
        <v>5812030.0476647206</v>
      </c>
      <c r="K651" s="178">
        <v>7933022.7704659123</v>
      </c>
      <c r="L651" s="178">
        <v>3050795.19763551</v>
      </c>
      <c r="M651" s="178">
        <v>3081106.8892499157</v>
      </c>
      <c r="N651" s="178">
        <v>1641467.011244426</v>
      </c>
      <c r="O651" s="178">
        <v>259623.91193670855</v>
      </c>
      <c r="P651" s="175">
        <v>0</v>
      </c>
      <c r="Q651" s="175">
        <v>0</v>
      </c>
      <c r="R651" s="176">
        <f>ROUND(SUM(I651:Q651)-H651,0)</f>
        <v>0</v>
      </c>
      <c r="S651" s="160"/>
      <c r="T651" s="160"/>
    </row>
    <row r="652" spans="1:20" ht="13.5" customHeight="1" thickTop="1">
      <c r="A652" s="174">
        <f t="shared" si="40"/>
        <v>652</v>
      </c>
      <c r="F652" s="198"/>
      <c r="G652" s="165"/>
      <c r="H652" s="203"/>
      <c r="I652" s="203"/>
      <c r="J652" s="203"/>
      <c r="K652" s="203"/>
      <c r="L652" s="203"/>
      <c r="M652" s="203"/>
      <c r="N652" s="203"/>
      <c r="O652" s="203"/>
      <c r="P652" s="175"/>
      <c r="Q652" s="175"/>
      <c r="R652" s="176"/>
      <c r="S652" s="160"/>
      <c r="T652" s="160"/>
    </row>
    <row r="653" spans="1:20" ht="13.5" customHeight="1">
      <c r="A653" s="174">
        <f t="shared" si="40"/>
        <v>653</v>
      </c>
      <c r="F653" s="198"/>
      <c r="G653" s="165"/>
      <c r="H653" s="155" t="s">
        <v>631</v>
      </c>
      <c r="I653" s="155"/>
      <c r="J653" s="155"/>
      <c r="K653" s="155"/>
      <c r="L653" s="155"/>
      <c r="M653" s="155"/>
      <c r="N653" s="155"/>
      <c r="O653" s="155"/>
      <c r="P653" s="175"/>
      <c r="Q653" s="175"/>
      <c r="R653" s="176"/>
      <c r="S653" s="160"/>
      <c r="T653" s="160"/>
    </row>
    <row r="654" spans="1:20" ht="13.5" customHeight="1">
      <c r="A654" s="174">
        <f t="shared" si="40"/>
        <v>654</v>
      </c>
      <c r="F654" s="198"/>
      <c r="G654" s="165"/>
      <c r="H654" s="155"/>
      <c r="I654" s="155"/>
      <c r="J654" s="155"/>
      <c r="K654" s="155"/>
      <c r="L654" s="155"/>
      <c r="M654" s="155"/>
      <c r="N654" s="155"/>
      <c r="O654" s="155"/>
      <c r="P654" s="175"/>
      <c r="Q654" s="175"/>
      <c r="R654" s="176"/>
      <c r="S654" s="160"/>
      <c r="T654" s="160"/>
    </row>
    <row r="655" spans="1:20" ht="13.5" customHeight="1">
      <c r="A655" s="174">
        <f t="shared" si="40"/>
        <v>655</v>
      </c>
      <c r="F655" s="198"/>
      <c r="G655" s="165"/>
      <c r="H655" s="166"/>
      <c r="I655" s="166"/>
      <c r="J655" s="166"/>
      <c r="K655" s="166"/>
      <c r="L655" s="166"/>
      <c r="M655" s="166"/>
      <c r="N655" s="166"/>
      <c r="O655" s="166"/>
      <c r="P655" s="175"/>
      <c r="Q655" s="175"/>
      <c r="R655" s="176"/>
      <c r="S655" s="160"/>
      <c r="T655" s="160"/>
    </row>
    <row r="656" spans="1:20" ht="13.5" customHeight="1">
      <c r="A656" s="174">
        <f t="shared" si="40"/>
        <v>656</v>
      </c>
      <c r="C656" s="163" t="s">
        <v>632</v>
      </c>
      <c r="D656" s="151" t="s">
        <v>633</v>
      </c>
      <c r="E656" s="163"/>
      <c r="F656" s="193"/>
      <c r="G656" s="165"/>
      <c r="H656" s="151"/>
      <c r="I656" s="151"/>
      <c r="J656" s="151"/>
      <c r="K656" s="151"/>
      <c r="L656" s="151"/>
      <c r="M656" s="151"/>
      <c r="N656" s="151"/>
      <c r="O656" s="151"/>
      <c r="P656" s="175"/>
      <c r="Q656" s="175"/>
      <c r="R656" s="176"/>
    </row>
    <row r="657" spans="1:20" ht="13.5" customHeight="1">
      <c r="A657" s="174">
        <f t="shared" si="40"/>
        <v>657</v>
      </c>
      <c r="D657" s="151" t="s">
        <v>634</v>
      </c>
      <c r="F657" s="195" t="s">
        <v>269</v>
      </c>
      <c r="G657" s="165"/>
      <c r="H657" s="203">
        <v>203429.32000000004</v>
      </c>
      <c r="I657" s="203">
        <v>86309.979231593941</v>
      </c>
      <c r="J657" s="203">
        <v>27452.957344039038</v>
      </c>
      <c r="K657" s="203">
        <v>43496.840844372367</v>
      </c>
      <c r="L657" s="203">
        <v>17188.260615027772</v>
      </c>
      <c r="M657" s="203">
        <v>21251.144525206739</v>
      </c>
      <c r="N657" s="203">
        <v>7242.1011119728819</v>
      </c>
      <c r="O657" s="203">
        <v>488.03632778728206</v>
      </c>
      <c r="P657" s="175">
        <v>0</v>
      </c>
      <c r="Q657" s="175">
        <v>0</v>
      </c>
      <c r="R657" s="176">
        <f>ROUND(SUM(I657:Q657)-H657,0)</f>
        <v>0</v>
      </c>
    </row>
    <row r="658" spans="1:20" ht="13.5" customHeight="1">
      <c r="A658" s="174">
        <f t="shared" si="40"/>
        <v>658</v>
      </c>
      <c r="C658" s="163"/>
      <c r="D658" s="151" t="s">
        <v>621</v>
      </c>
      <c r="F658" s="193" t="s">
        <v>1114</v>
      </c>
      <c r="G658" s="165"/>
      <c r="H658" s="203">
        <v>87010.386173313658</v>
      </c>
      <c r="I658" s="203">
        <v>41209.689047775173</v>
      </c>
      <c r="J658" s="203">
        <v>12131.179378145625</v>
      </c>
      <c r="K658" s="203">
        <v>16728.126962025493</v>
      </c>
      <c r="L658" s="203">
        <v>6444.1814475731499</v>
      </c>
      <c r="M658" s="203">
        <v>6589.9287900214549</v>
      </c>
      <c r="N658" s="203">
        <v>3416.4726828613448</v>
      </c>
      <c r="O658" s="203">
        <v>490.80786491143078</v>
      </c>
      <c r="P658" s="175">
        <v>0</v>
      </c>
      <c r="Q658" s="175">
        <v>0</v>
      </c>
      <c r="R658" s="176">
        <f>ROUND(SUM(I658:Q658)-H658,0)</f>
        <v>0</v>
      </c>
    </row>
    <row r="659" spans="1:20" ht="13.5" customHeight="1">
      <c r="A659" s="174">
        <f t="shared" si="40"/>
        <v>659</v>
      </c>
      <c r="C659" s="163"/>
      <c r="D659" s="170" t="s">
        <v>555</v>
      </c>
      <c r="E659" s="163"/>
      <c r="F659" s="193" t="s">
        <v>528</v>
      </c>
      <c r="G659" s="171"/>
      <c r="H659" s="197">
        <v>18944.613261818769</v>
      </c>
      <c r="I659" s="197">
        <v>15285.818048944713</v>
      </c>
      <c r="J659" s="197">
        <v>2596.2390967791621</v>
      </c>
      <c r="K659" s="197">
        <v>157.67408550300834</v>
      </c>
      <c r="L659" s="197">
        <v>32.33758792335869</v>
      </c>
      <c r="M659" s="197">
        <v>0.55839553558845445</v>
      </c>
      <c r="N659" s="197">
        <v>462.49549916637824</v>
      </c>
      <c r="O659" s="197">
        <v>409.49054796656009</v>
      </c>
      <c r="P659" s="175">
        <v>0</v>
      </c>
      <c r="Q659" s="175">
        <v>0</v>
      </c>
      <c r="R659" s="176">
        <f>ROUND(SUM(I659:Q659)-H659,0)</f>
        <v>0</v>
      </c>
    </row>
    <row r="660" spans="1:20" ht="13.5" customHeight="1">
      <c r="A660" s="174">
        <f t="shared" si="40"/>
        <v>660</v>
      </c>
      <c r="C660" s="214"/>
      <c r="D660" s="170" t="s">
        <v>635</v>
      </c>
      <c r="E660" s="53"/>
      <c r="F660" s="193"/>
      <c r="G660" s="171"/>
      <c r="H660" s="175">
        <v>309384.31943513243</v>
      </c>
      <c r="I660" s="175">
        <v>142805.48632831383</v>
      </c>
      <c r="J660" s="175">
        <v>42180.375818963825</v>
      </c>
      <c r="K660" s="175">
        <v>60382.641891900865</v>
      </c>
      <c r="L660" s="175">
        <v>23664.77965052428</v>
      </c>
      <c r="M660" s="175">
        <v>27841.631710763781</v>
      </c>
      <c r="N660" s="175">
        <v>11121.069294000605</v>
      </c>
      <c r="O660" s="175">
        <v>1388.3347406652729</v>
      </c>
      <c r="P660" s="175">
        <v>0</v>
      </c>
      <c r="Q660" s="175">
        <v>0</v>
      </c>
      <c r="R660" s="176">
        <f>ROUND(SUM(I660:Q660)-H660,0)</f>
        <v>0</v>
      </c>
      <c r="S660" s="160"/>
      <c r="T660" s="160"/>
    </row>
    <row r="661" spans="1:20" ht="13.5" customHeight="1">
      <c r="A661" s="174">
        <f t="shared" si="40"/>
        <v>661</v>
      </c>
      <c r="C661" s="163"/>
      <c r="D661" s="170"/>
      <c r="E661" s="163"/>
      <c r="F661" s="193"/>
      <c r="G661" s="171"/>
      <c r="H661" s="161"/>
      <c r="I661" s="161"/>
      <c r="J661" s="161"/>
      <c r="K661" s="161"/>
      <c r="L661" s="161"/>
      <c r="M661" s="161"/>
      <c r="N661" s="161"/>
      <c r="O661" s="161"/>
      <c r="P661" s="175"/>
      <c r="Q661" s="175"/>
      <c r="R661" s="176"/>
    </row>
    <row r="662" spans="1:20" ht="13.5" customHeight="1">
      <c r="A662" s="174">
        <f t="shared" si="40"/>
        <v>662</v>
      </c>
      <c r="C662" s="151" t="s">
        <v>636</v>
      </c>
      <c r="D662" s="151" t="s">
        <v>637</v>
      </c>
      <c r="F662" s="195" t="s">
        <v>269</v>
      </c>
      <c r="G662" s="165"/>
      <c r="H662" s="203">
        <v>0</v>
      </c>
      <c r="I662" s="203">
        <v>0</v>
      </c>
      <c r="J662" s="203">
        <v>0</v>
      </c>
      <c r="K662" s="203">
        <v>0</v>
      </c>
      <c r="L662" s="203">
        <v>0</v>
      </c>
      <c r="M662" s="203">
        <v>0</v>
      </c>
      <c r="N662" s="203">
        <v>0</v>
      </c>
      <c r="O662" s="203">
        <v>0</v>
      </c>
      <c r="P662" s="175">
        <v>0</v>
      </c>
      <c r="Q662" s="175">
        <v>0</v>
      </c>
      <c r="R662" s="176">
        <f>ROUND(SUM(I662:Q662)-H662,0)</f>
        <v>0</v>
      </c>
      <c r="S662" s="160"/>
      <c r="T662" s="160"/>
    </row>
    <row r="663" spans="1:20" ht="13.5" customHeight="1">
      <c r="A663" s="174">
        <f t="shared" si="40"/>
        <v>663</v>
      </c>
      <c r="F663" s="193"/>
      <c r="G663" s="165"/>
      <c r="H663" s="161"/>
      <c r="I663" s="161"/>
      <c r="J663" s="161"/>
      <c r="K663" s="161"/>
      <c r="L663" s="161"/>
      <c r="M663" s="161"/>
      <c r="N663" s="161"/>
      <c r="O663" s="161"/>
      <c r="P663" s="175"/>
      <c r="Q663" s="175"/>
      <c r="R663" s="176"/>
    </row>
    <row r="664" spans="1:20" ht="13.5" customHeight="1">
      <c r="A664" s="174">
        <f t="shared" si="40"/>
        <v>664</v>
      </c>
      <c r="C664" s="151" t="s">
        <v>638</v>
      </c>
      <c r="D664" s="151" t="s">
        <v>639</v>
      </c>
      <c r="F664" s="193"/>
      <c r="G664" s="165"/>
      <c r="H664" s="151"/>
      <c r="I664" s="151"/>
      <c r="J664" s="151"/>
      <c r="K664" s="151"/>
      <c r="L664" s="151"/>
      <c r="M664" s="151"/>
      <c r="N664" s="151"/>
      <c r="O664" s="151"/>
      <c r="P664" s="175"/>
      <c r="Q664" s="175"/>
      <c r="R664" s="176"/>
      <c r="S664" s="160"/>
      <c r="T664" s="160"/>
    </row>
    <row r="665" spans="1:20" ht="13.5" customHeight="1">
      <c r="A665" s="174">
        <f t="shared" si="40"/>
        <v>665</v>
      </c>
      <c r="E665" s="151" t="s">
        <v>619</v>
      </c>
      <c r="F665" s="193" t="s">
        <v>1120</v>
      </c>
      <c r="G665" s="165"/>
      <c r="H665" s="203">
        <v>183.85000000000002</v>
      </c>
      <c r="I665" s="203">
        <v>93.926599032590616</v>
      </c>
      <c r="J665" s="203">
        <v>26.253677899811741</v>
      </c>
      <c r="K665" s="203">
        <v>32.351581533857555</v>
      </c>
      <c r="L665" s="203">
        <v>12.167949551006638</v>
      </c>
      <c r="M665" s="203">
        <v>9.9351443530662529</v>
      </c>
      <c r="N665" s="203">
        <v>7.7278280074076537</v>
      </c>
      <c r="O665" s="203">
        <v>1.4872196222595704</v>
      </c>
      <c r="P665" s="175">
        <v>0</v>
      </c>
      <c r="Q665" s="175">
        <v>0</v>
      </c>
      <c r="R665" s="176">
        <f t="shared" ref="R665:R672" si="41">ROUND(SUM(I665:Q665)-H665,0)</f>
        <v>0</v>
      </c>
    </row>
    <row r="666" spans="1:20" ht="13.5" customHeight="1">
      <c r="A666" s="174">
        <f t="shared" si="40"/>
        <v>666</v>
      </c>
      <c r="E666" s="151" t="s">
        <v>620</v>
      </c>
      <c r="F666" s="193" t="s">
        <v>1116</v>
      </c>
      <c r="G666" s="165"/>
      <c r="H666" s="203">
        <v>3385864.0466433885</v>
      </c>
      <c r="I666" s="203">
        <v>1436537.5430974825</v>
      </c>
      <c r="J666" s="203">
        <v>456925.19271664653</v>
      </c>
      <c r="K666" s="203">
        <v>723958.52061802114</v>
      </c>
      <c r="L666" s="203">
        <v>286080.26434320834</v>
      </c>
      <c r="M666" s="203">
        <v>353702.63341547805</v>
      </c>
      <c r="N666" s="203">
        <v>120537.04833297915</v>
      </c>
      <c r="O666" s="203">
        <v>8122.8441195734504</v>
      </c>
      <c r="P666" s="175">
        <v>0</v>
      </c>
      <c r="Q666" s="175">
        <v>0</v>
      </c>
      <c r="R666" s="176">
        <f t="shared" si="41"/>
        <v>0</v>
      </c>
      <c r="S666" s="160"/>
      <c r="T666" s="160"/>
    </row>
    <row r="667" spans="1:20" ht="13.5" customHeight="1">
      <c r="A667" s="174">
        <f t="shared" si="40"/>
        <v>667</v>
      </c>
      <c r="E667" s="151" t="s">
        <v>621</v>
      </c>
      <c r="F667" s="193" t="s">
        <v>1114</v>
      </c>
      <c r="G667" s="165"/>
      <c r="H667" s="203">
        <v>1059718.656618322</v>
      </c>
      <c r="I667" s="203">
        <v>501901.87905131961</v>
      </c>
      <c r="J667" s="203">
        <v>147748.30545169138</v>
      </c>
      <c r="K667" s="203">
        <v>203735.54252050133</v>
      </c>
      <c r="L667" s="203">
        <v>78485.105134740952</v>
      </c>
      <c r="M667" s="203">
        <v>80260.194118225758</v>
      </c>
      <c r="N667" s="203">
        <v>41609.973258174519</v>
      </c>
      <c r="O667" s="203">
        <v>5977.6570836685942</v>
      </c>
      <c r="P667" s="175">
        <v>0</v>
      </c>
      <c r="Q667" s="175">
        <v>0</v>
      </c>
      <c r="R667" s="176">
        <f t="shared" si="41"/>
        <v>0</v>
      </c>
    </row>
    <row r="668" spans="1:20" ht="13.5" customHeight="1">
      <c r="A668" s="174">
        <f t="shared" si="40"/>
        <v>668</v>
      </c>
      <c r="E668" s="151" t="s">
        <v>555</v>
      </c>
      <c r="F668" s="193" t="s">
        <v>528</v>
      </c>
      <c r="G668" s="165"/>
      <c r="H668" s="203">
        <v>416887.11970068014</v>
      </c>
      <c r="I668" s="203">
        <v>336373.22497030726</v>
      </c>
      <c r="J668" s="203">
        <v>57131.735768495215</v>
      </c>
      <c r="K668" s="203">
        <v>3469.7090116516483</v>
      </c>
      <c r="L668" s="203">
        <v>711.60723637502508</v>
      </c>
      <c r="M668" s="203">
        <v>12.287815183556864</v>
      </c>
      <c r="N668" s="203">
        <v>10177.479680231238</v>
      </c>
      <c r="O668" s="203">
        <v>9011.0752184361754</v>
      </c>
      <c r="P668" s="175">
        <v>0</v>
      </c>
      <c r="Q668" s="175">
        <v>0</v>
      </c>
      <c r="R668" s="176">
        <f t="shared" si="41"/>
        <v>0</v>
      </c>
      <c r="S668" s="160"/>
      <c r="T668" s="160"/>
    </row>
    <row r="669" spans="1:20" ht="13.5" customHeight="1">
      <c r="A669" s="174">
        <f t="shared" si="40"/>
        <v>669</v>
      </c>
      <c r="E669" s="151" t="s">
        <v>267</v>
      </c>
      <c r="F669" s="196" t="s">
        <v>269</v>
      </c>
      <c r="G669" s="165"/>
      <c r="H669" s="203">
        <v>0</v>
      </c>
      <c r="I669" s="203">
        <v>0</v>
      </c>
      <c r="J669" s="203">
        <v>0</v>
      </c>
      <c r="K669" s="203">
        <v>0</v>
      </c>
      <c r="L669" s="203">
        <v>0</v>
      </c>
      <c r="M669" s="203">
        <v>0</v>
      </c>
      <c r="N669" s="203">
        <v>0</v>
      </c>
      <c r="O669" s="203">
        <v>0</v>
      </c>
      <c r="P669" s="175">
        <v>0</v>
      </c>
      <c r="Q669" s="175">
        <v>0</v>
      </c>
      <c r="R669" s="176">
        <f t="shared" si="41"/>
        <v>0</v>
      </c>
    </row>
    <row r="670" spans="1:20" ht="13.5" customHeight="1">
      <c r="A670" s="174">
        <f t="shared" si="40"/>
        <v>670</v>
      </c>
      <c r="E670" s="151" t="s">
        <v>622</v>
      </c>
      <c r="F670" s="193" t="s">
        <v>1116</v>
      </c>
      <c r="G670" s="165"/>
      <c r="H670" s="203">
        <v>0</v>
      </c>
      <c r="I670" s="203">
        <v>0</v>
      </c>
      <c r="J670" s="203">
        <v>0</v>
      </c>
      <c r="K670" s="203">
        <v>0</v>
      </c>
      <c r="L670" s="203">
        <v>0</v>
      </c>
      <c r="M670" s="203">
        <v>0</v>
      </c>
      <c r="N670" s="203">
        <v>0</v>
      </c>
      <c r="O670" s="203">
        <v>0</v>
      </c>
      <c r="P670" s="175">
        <v>0</v>
      </c>
      <c r="Q670" s="175">
        <v>0</v>
      </c>
      <c r="R670" s="176">
        <f t="shared" si="41"/>
        <v>0</v>
      </c>
    </row>
    <row r="671" spans="1:20" ht="13.5" customHeight="1">
      <c r="A671" s="174">
        <f t="shared" si="40"/>
        <v>671</v>
      </c>
      <c r="E671" s="151" t="s">
        <v>592</v>
      </c>
      <c r="F671" s="193" t="s">
        <v>1116</v>
      </c>
      <c r="G671" s="165"/>
      <c r="H671" s="197">
        <v>0</v>
      </c>
      <c r="I671" s="197">
        <v>0</v>
      </c>
      <c r="J671" s="197">
        <v>0</v>
      </c>
      <c r="K671" s="197">
        <v>0</v>
      </c>
      <c r="L671" s="197">
        <v>0</v>
      </c>
      <c r="M671" s="197">
        <v>0</v>
      </c>
      <c r="N671" s="197">
        <v>0</v>
      </c>
      <c r="O671" s="197">
        <v>0</v>
      </c>
      <c r="P671" s="175">
        <v>0</v>
      </c>
      <c r="Q671" s="175">
        <v>0</v>
      </c>
      <c r="R671" s="176">
        <f t="shared" si="41"/>
        <v>0</v>
      </c>
    </row>
    <row r="672" spans="1:20" ht="13.5" customHeight="1">
      <c r="A672" s="174">
        <f t="shared" si="40"/>
        <v>672</v>
      </c>
      <c r="D672" s="151" t="s">
        <v>640</v>
      </c>
      <c r="F672" s="193"/>
      <c r="G672" s="165"/>
      <c r="H672" s="175">
        <v>4862653.6729623908</v>
      </c>
      <c r="I672" s="175">
        <v>2274906.5737181422</v>
      </c>
      <c r="J672" s="175">
        <v>661831.48761473305</v>
      </c>
      <c r="K672" s="175">
        <v>931196.12373170804</v>
      </c>
      <c r="L672" s="175">
        <v>365289.14466387528</v>
      </c>
      <c r="M672" s="175">
        <v>433985.05049324041</v>
      </c>
      <c r="N672" s="175">
        <v>172332.22909939231</v>
      </c>
      <c r="O672" s="175">
        <v>23113.06364130048</v>
      </c>
      <c r="P672" s="175">
        <v>0</v>
      </c>
      <c r="Q672" s="175">
        <v>0</v>
      </c>
      <c r="R672" s="176">
        <f t="shared" si="41"/>
        <v>0</v>
      </c>
      <c r="S672" s="160"/>
      <c r="T672" s="160"/>
    </row>
    <row r="673" spans="1:20" ht="13.5" customHeight="1">
      <c r="A673" s="174">
        <f t="shared" si="40"/>
        <v>673</v>
      </c>
      <c r="F673" s="193"/>
      <c r="H673" s="155"/>
      <c r="I673" s="155"/>
      <c r="J673" s="155"/>
      <c r="K673" s="155"/>
      <c r="L673" s="155"/>
      <c r="M673" s="155"/>
      <c r="N673" s="155"/>
      <c r="O673" s="155"/>
      <c r="P673" s="175"/>
      <c r="Q673" s="175"/>
      <c r="R673" s="176"/>
    </row>
    <row r="674" spans="1:20" ht="13.5" customHeight="1">
      <c r="A674" s="174">
        <f t="shared" si="40"/>
        <v>674</v>
      </c>
      <c r="F674" s="193"/>
      <c r="H674" s="155"/>
      <c r="I674" s="155"/>
      <c r="J674" s="155"/>
      <c r="K674" s="155"/>
      <c r="L674" s="155"/>
      <c r="M674" s="155"/>
      <c r="N674" s="155"/>
      <c r="O674" s="155"/>
      <c r="P674" s="175"/>
      <c r="Q674" s="175"/>
      <c r="R674" s="176"/>
    </row>
    <row r="675" spans="1:20" ht="13.5" customHeight="1">
      <c r="A675" s="174">
        <f t="shared" si="40"/>
        <v>675</v>
      </c>
      <c r="C675" s="155"/>
      <c r="D675" s="56"/>
      <c r="E675" s="56"/>
      <c r="F675" s="193"/>
      <c r="H675" s="151"/>
      <c r="I675" s="151"/>
      <c r="J675" s="151"/>
      <c r="K675" s="151"/>
      <c r="L675" s="151"/>
      <c r="M675" s="151"/>
      <c r="N675" s="151"/>
      <c r="O675" s="151"/>
      <c r="P675" s="175"/>
      <c r="Q675" s="175"/>
      <c r="R675" s="176"/>
    </row>
    <row r="676" spans="1:20" ht="13.5" customHeight="1">
      <c r="A676" s="174">
        <f t="shared" si="40"/>
        <v>676</v>
      </c>
      <c r="F676" s="193"/>
      <c r="G676" s="165"/>
      <c r="H676" s="155" t="s">
        <v>641</v>
      </c>
      <c r="I676" s="155"/>
      <c r="J676" s="155"/>
      <c r="K676" s="155"/>
      <c r="L676" s="155"/>
      <c r="M676" s="155"/>
      <c r="N676" s="155"/>
      <c r="O676" s="155"/>
      <c r="P676" s="175"/>
      <c r="Q676" s="175"/>
      <c r="R676" s="176"/>
    </row>
    <row r="677" spans="1:20" ht="13.5" customHeight="1">
      <c r="A677" s="174">
        <f t="shared" si="40"/>
        <v>677</v>
      </c>
      <c r="C677" s="163" t="s">
        <v>25</v>
      </c>
      <c r="E677" s="163" t="s">
        <v>26</v>
      </c>
      <c r="F677" s="193" t="s">
        <v>27</v>
      </c>
      <c r="G677" s="165"/>
      <c r="H677" s="163" t="s">
        <v>30</v>
      </c>
      <c r="I677" s="166" t="s">
        <v>31</v>
      </c>
      <c r="J677" s="163" t="s">
        <v>32</v>
      </c>
      <c r="K677" s="166" t="s">
        <v>33</v>
      </c>
      <c r="L677" s="163" t="s">
        <v>34</v>
      </c>
      <c r="M677" s="163" t="s">
        <v>35</v>
      </c>
      <c r="N677" s="166" t="s">
        <v>36</v>
      </c>
      <c r="O677" s="163" t="s">
        <v>37</v>
      </c>
      <c r="P677" s="163" t="s">
        <v>38</v>
      </c>
      <c r="Q677" s="163" t="s">
        <v>82</v>
      </c>
      <c r="R677" s="176"/>
    </row>
    <row r="678" spans="1:20" ht="13.5" customHeight="1">
      <c r="A678" s="174">
        <f t="shared" si="40"/>
        <v>678</v>
      </c>
      <c r="F678" s="193"/>
      <c r="G678" s="165"/>
      <c r="H678" s="166" t="s">
        <v>1128</v>
      </c>
      <c r="I678" s="161"/>
      <c r="J678" s="166" t="s">
        <v>1129</v>
      </c>
      <c r="K678" s="166" t="s">
        <v>1130</v>
      </c>
      <c r="L678" s="166" t="s">
        <v>1130</v>
      </c>
      <c r="M678" s="166" t="s">
        <v>1130</v>
      </c>
      <c r="N678" s="163" t="s">
        <v>1131</v>
      </c>
      <c r="O678" s="166" t="s">
        <v>1132</v>
      </c>
      <c r="P678" s="175"/>
      <c r="Q678" s="175"/>
      <c r="R678" s="176"/>
      <c r="S678" s="160"/>
      <c r="T678" s="160"/>
    </row>
    <row r="679" spans="1:20" ht="13.5" customHeight="1">
      <c r="A679" s="174">
        <f t="shared" si="40"/>
        <v>679</v>
      </c>
      <c r="C679" s="151" t="s">
        <v>249</v>
      </c>
      <c r="F679" s="193" t="s">
        <v>227</v>
      </c>
      <c r="G679" s="165"/>
      <c r="H679" s="166" t="s">
        <v>1133</v>
      </c>
      <c r="I679" s="166" t="s">
        <v>115</v>
      </c>
      <c r="J679" s="166" t="s">
        <v>111</v>
      </c>
      <c r="K679" s="166" t="s">
        <v>1134</v>
      </c>
      <c r="L679" s="166" t="s">
        <v>1135</v>
      </c>
      <c r="M679" s="166" t="s">
        <v>122</v>
      </c>
      <c r="N679" s="166" t="s">
        <v>1136</v>
      </c>
      <c r="O679" s="166" t="s">
        <v>1137</v>
      </c>
      <c r="P679" s="175"/>
      <c r="Q679" s="175"/>
      <c r="R679" s="176"/>
    </row>
    <row r="680" spans="1:20" ht="13.5" customHeight="1">
      <c r="A680" s="174">
        <f t="shared" si="40"/>
        <v>680</v>
      </c>
      <c r="C680" s="151" t="s">
        <v>250</v>
      </c>
      <c r="E680" s="151" t="s">
        <v>40</v>
      </c>
      <c r="F680" s="194" t="s">
        <v>228</v>
      </c>
      <c r="G680" s="165"/>
      <c r="H680" s="172" t="s">
        <v>1139</v>
      </c>
      <c r="I680" s="172" t="s">
        <v>1140</v>
      </c>
      <c r="J680" s="172" t="s">
        <v>1141</v>
      </c>
      <c r="K680" s="172" t="s">
        <v>1142</v>
      </c>
      <c r="L680" s="172" t="s">
        <v>1143</v>
      </c>
      <c r="M680" s="172" t="s">
        <v>1143</v>
      </c>
      <c r="N680" s="172" t="s">
        <v>1144</v>
      </c>
      <c r="O680" s="172" t="s">
        <v>1145</v>
      </c>
      <c r="P680" s="175"/>
      <c r="Q680" s="175"/>
      <c r="R680" s="176"/>
    </row>
    <row r="681" spans="1:20" ht="13.5" customHeight="1">
      <c r="A681" s="174">
        <f t="shared" si="40"/>
        <v>681</v>
      </c>
      <c r="C681" s="151" t="s">
        <v>642</v>
      </c>
      <c r="E681" s="151" t="s">
        <v>643</v>
      </c>
      <c r="F681" s="196" t="s">
        <v>269</v>
      </c>
      <c r="G681" s="165"/>
      <c r="H681" s="203">
        <v>0</v>
      </c>
      <c r="I681" s="203">
        <v>0</v>
      </c>
      <c r="J681" s="203">
        <v>0</v>
      </c>
      <c r="K681" s="203">
        <v>0</v>
      </c>
      <c r="L681" s="203">
        <v>0</v>
      </c>
      <c r="M681" s="203">
        <v>0</v>
      </c>
      <c r="N681" s="203">
        <v>0</v>
      </c>
      <c r="O681" s="203">
        <v>0</v>
      </c>
      <c r="P681" s="175">
        <v>0</v>
      </c>
      <c r="Q681" s="175">
        <v>0</v>
      </c>
      <c r="R681" s="176">
        <f>ROUND(SUM(I681:Q681)-H681,0)</f>
        <v>0</v>
      </c>
    </row>
    <row r="682" spans="1:20" ht="13.5" customHeight="1">
      <c r="A682" s="174">
        <f t="shared" si="40"/>
        <v>682</v>
      </c>
      <c r="F682" s="194"/>
      <c r="G682" s="165"/>
      <c r="H682" s="172"/>
      <c r="I682" s="172"/>
      <c r="J682" s="172"/>
      <c r="K682" s="172"/>
      <c r="L682" s="172"/>
      <c r="M682" s="172"/>
      <c r="N682" s="172"/>
      <c r="O682" s="172"/>
      <c r="P682" s="175"/>
      <c r="Q682" s="175"/>
      <c r="R682" s="176"/>
    </row>
    <row r="683" spans="1:20" ht="13.5" customHeight="1">
      <c r="A683" s="174">
        <f t="shared" si="40"/>
        <v>683</v>
      </c>
      <c r="C683" s="151" t="s">
        <v>644</v>
      </c>
      <c r="D683" s="55"/>
      <c r="E683" s="151" t="s">
        <v>645</v>
      </c>
      <c r="F683" s="193" t="s">
        <v>646</v>
      </c>
      <c r="G683" s="165"/>
      <c r="H683" s="166">
        <v>0</v>
      </c>
      <c r="I683" s="166">
        <v>0</v>
      </c>
      <c r="J683" s="166">
        <v>0</v>
      </c>
      <c r="K683" s="166">
        <v>0</v>
      </c>
      <c r="L683" s="166">
        <v>0</v>
      </c>
      <c r="M683" s="166">
        <v>0</v>
      </c>
      <c r="N683" s="166">
        <v>0</v>
      </c>
      <c r="O683" s="166">
        <v>0</v>
      </c>
      <c r="P683" s="175">
        <v>0</v>
      </c>
      <c r="Q683" s="175">
        <v>0</v>
      </c>
      <c r="R683" s="176">
        <f>ROUND(SUM(I683:Q683)-H683,0)</f>
        <v>0</v>
      </c>
    </row>
    <row r="684" spans="1:20" ht="13.5" customHeight="1">
      <c r="A684" s="174">
        <f t="shared" si="40"/>
        <v>684</v>
      </c>
      <c r="F684" s="194"/>
      <c r="G684" s="165"/>
      <c r="H684" s="172"/>
      <c r="I684" s="172"/>
      <c r="J684" s="172"/>
      <c r="K684" s="172"/>
      <c r="L684" s="172"/>
      <c r="M684" s="172"/>
      <c r="N684" s="172"/>
      <c r="O684" s="172"/>
      <c r="P684" s="175"/>
      <c r="Q684" s="175"/>
      <c r="R684" s="176"/>
    </row>
    <row r="685" spans="1:20" ht="13.5" customHeight="1">
      <c r="A685" s="174">
        <f t="shared" si="40"/>
        <v>685</v>
      </c>
      <c r="C685" s="53" t="s">
        <v>647</v>
      </c>
      <c r="D685" s="56"/>
      <c r="E685" s="56" t="s">
        <v>648</v>
      </c>
      <c r="F685" s="193" t="s">
        <v>649</v>
      </c>
      <c r="H685" s="203">
        <v>52718.945847581628</v>
      </c>
      <c r="I685" s="203">
        <v>25008.151362075758</v>
      </c>
      <c r="J685" s="203">
        <v>7197.2942236672361</v>
      </c>
      <c r="K685" s="203">
        <v>9934.2340354277494</v>
      </c>
      <c r="L685" s="203">
        <v>3886.9497789877823</v>
      </c>
      <c r="M685" s="203">
        <v>4538.0617026500449</v>
      </c>
      <c r="N685" s="203">
        <v>1882.716179893376</v>
      </c>
      <c r="O685" s="203">
        <v>271.53856487968983</v>
      </c>
      <c r="P685" s="175">
        <v>0</v>
      </c>
      <c r="Q685" s="175">
        <v>0</v>
      </c>
      <c r="R685" s="176">
        <f>ROUND(SUM(I685:Q685)-H685,0)</f>
        <v>0</v>
      </c>
    </row>
    <row r="686" spans="1:20" ht="13.5" customHeight="1">
      <c r="A686" s="174">
        <f t="shared" si="40"/>
        <v>686</v>
      </c>
      <c r="F686" s="193"/>
      <c r="G686" s="165"/>
      <c r="H686" s="161"/>
      <c r="I686" s="161"/>
      <c r="J686" s="161"/>
      <c r="K686" s="161"/>
      <c r="L686" s="161"/>
      <c r="M686" s="161"/>
      <c r="N686" s="161"/>
      <c r="O686" s="161"/>
      <c r="P686" s="175"/>
      <c r="Q686" s="175"/>
      <c r="R686" s="176"/>
    </row>
    <row r="687" spans="1:20" ht="13.5" customHeight="1">
      <c r="A687" s="174">
        <f t="shared" si="40"/>
        <v>687</v>
      </c>
      <c r="C687" s="151" t="s">
        <v>650</v>
      </c>
      <c r="E687" s="151" t="s">
        <v>648</v>
      </c>
      <c r="F687" s="193" t="s">
        <v>649</v>
      </c>
      <c r="G687" s="165"/>
      <c r="H687" s="203">
        <v>0</v>
      </c>
      <c r="I687" s="203">
        <v>0</v>
      </c>
      <c r="J687" s="203">
        <v>0</v>
      </c>
      <c r="K687" s="203">
        <v>0</v>
      </c>
      <c r="L687" s="203">
        <v>0</v>
      </c>
      <c r="M687" s="203">
        <v>0</v>
      </c>
      <c r="N687" s="203">
        <v>0</v>
      </c>
      <c r="O687" s="203">
        <v>0</v>
      </c>
      <c r="P687" s="175">
        <v>0</v>
      </c>
      <c r="Q687" s="175">
        <v>0</v>
      </c>
      <c r="R687" s="176">
        <f>ROUND(SUM(I687:Q687)-H687,0)</f>
        <v>0</v>
      </c>
    </row>
    <row r="688" spans="1:20" ht="13.5" customHeight="1">
      <c r="A688" s="174">
        <f t="shared" si="40"/>
        <v>688</v>
      </c>
      <c r="F688" s="193"/>
      <c r="G688" s="165"/>
      <c r="H688" s="161"/>
      <c r="I688" s="161"/>
      <c r="J688" s="161"/>
      <c r="K688" s="161"/>
      <c r="L688" s="161"/>
      <c r="M688" s="161"/>
      <c r="N688" s="161"/>
      <c r="O688" s="161"/>
      <c r="P688" s="175"/>
      <c r="Q688" s="175"/>
      <c r="R688" s="176"/>
      <c r="S688" s="160"/>
      <c r="T688" s="160"/>
    </row>
    <row r="689" spans="1:20" ht="13.5" customHeight="1">
      <c r="A689" s="174">
        <f t="shared" si="40"/>
        <v>689</v>
      </c>
      <c r="C689" s="151" t="s">
        <v>651</v>
      </c>
      <c r="E689" s="151" t="s">
        <v>652</v>
      </c>
      <c r="F689" s="195" t="s">
        <v>269</v>
      </c>
      <c r="G689" s="165"/>
      <c r="H689" s="203">
        <v>0</v>
      </c>
      <c r="I689" s="203">
        <v>0</v>
      </c>
      <c r="J689" s="203">
        <v>0</v>
      </c>
      <c r="K689" s="203">
        <v>0</v>
      </c>
      <c r="L689" s="203">
        <v>0</v>
      </c>
      <c r="M689" s="203">
        <v>0</v>
      </c>
      <c r="N689" s="203">
        <v>0</v>
      </c>
      <c r="O689" s="203">
        <v>0</v>
      </c>
      <c r="P689" s="175">
        <v>0</v>
      </c>
      <c r="Q689" s="175">
        <v>0</v>
      </c>
      <c r="R689" s="176">
        <f>ROUND(SUM(I689:Q689)-H689,0)</f>
        <v>0</v>
      </c>
    </row>
    <row r="690" spans="1:20" ht="13.5" customHeight="1">
      <c r="A690" s="174">
        <f t="shared" si="40"/>
        <v>690</v>
      </c>
      <c r="F690" s="193"/>
      <c r="G690" s="165"/>
      <c r="H690" s="161"/>
      <c r="I690" s="161"/>
      <c r="J690" s="161"/>
      <c r="K690" s="161"/>
      <c r="L690" s="161"/>
      <c r="M690" s="161"/>
      <c r="N690" s="161"/>
      <c r="O690" s="161"/>
      <c r="P690" s="175"/>
      <c r="Q690" s="175"/>
      <c r="R690" s="176"/>
      <c r="S690" s="160"/>
      <c r="T690" s="160"/>
    </row>
    <row r="691" spans="1:20" ht="13.5" customHeight="1">
      <c r="A691" s="174">
        <f t="shared" si="40"/>
        <v>691</v>
      </c>
      <c r="C691" s="151" t="s">
        <v>653</v>
      </c>
      <c r="E691" s="151" t="s">
        <v>654</v>
      </c>
      <c r="F691" s="193" t="s">
        <v>649</v>
      </c>
      <c r="G691" s="165"/>
      <c r="H691" s="197">
        <v>322905.22191917192</v>
      </c>
      <c r="I691" s="197">
        <v>153175.72336719531</v>
      </c>
      <c r="J691" s="197">
        <v>44083.656286110163</v>
      </c>
      <c r="K691" s="197">
        <v>60847.49977894219</v>
      </c>
      <c r="L691" s="197">
        <v>23807.691159103517</v>
      </c>
      <c r="M691" s="197">
        <v>27795.772423327551</v>
      </c>
      <c r="N691" s="197">
        <v>11531.696548654985</v>
      </c>
      <c r="O691" s="197">
        <v>1663.1823558382457</v>
      </c>
      <c r="P691" s="175">
        <v>0</v>
      </c>
      <c r="Q691" s="175">
        <v>0</v>
      </c>
      <c r="R691" s="176">
        <f>ROUND(SUM(I691:Q691)-H691,0)</f>
        <v>0</v>
      </c>
    </row>
    <row r="692" spans="1:20" ht="13.5" customHeight="1">
      <c r="A692" s="174">
        <f t="shared" si="40"/>
        <v>692</v>
      </c>
      <c r="F692" s="193"/>
      <c r="G692" s="165"/>
      <c r="H692" s="161"/>
      <c r="I692" s="161"/>
      <c r="J692" s="161"/>
      <c r="K692" s="161"/>
      <c r="L692" s="161"/>
      <c r="M692" s="161"/>
      <c r="N692" s="161"/>
      <c r="O692" s="161"/>
      <c r="P692" s="175"/>
      <c r="Q692" s="175"/>
      <c r="R692" s="176"/>
      <c r="S692" s="160"/>
      <c r="T692" s="160"/>
    </row>
    <row r="693" spans="1:20" ht="13.5" customHeight="1">
      <c r="A693" s="174">
        <f t="shared" si="40"/>
        <v>693</v>
      </c>
      <c r="F693" s="193"/>
      <c r="G693" s="165"/>
      <c r="H693" s="161"/>
      <c r="I693" s="161"/>
      <c r="J693" s="161"/>
      <c r="K693" s="161"/>
      <c r="L693" s="161"/>
      <c r="M693" s="161"/>
      <c r="N693" s="161"/>
      <c r="O693" s="161"/>
      <c r="P693" s="175"/>
      <c r="Q693" s="175"/>
      <c r="R693" s="176"/>
    </row>
    <row r="694" spans="1:20" ht="13.5" customHeight="1">
      <c r="A694" s="174">
        <f t="shared" si="40"/>
        <v>694</v>
      </c>
      <c r="C694" s="151" t="s">
        <v>655</v>
      </c>
      <c r="F694" s="193"/>
      <c r="G694" s="165"/>
      <c r="H694" s="175">
        <v>5547662.1601642761</v>
      </c>
      <c r="I694" s="175">
        <v>2595895.9347757269</v>
      </c>
      <c r="J694" s="175">
        <v>755292.8139434742</v>
      </c>
      <c r="K694" s="175">
        <v>1062360.4994379787</v>
      </c>
      <c r="L694" s="175">
        <v>416648.56525249092</v>
      </c>
      <c r="M694" s="175">
        <v>494160.51632998179</v>
      </c>
      <c r="N694" s="175">
        <v>196867.71112194128</v>
      </c>
      <c r="O694" s="175">
        <v>26436.119302683688</v>
      </c>
      <c r="P694" s="175">
        <v>0</v>
      </c>
      <c r="Q694" s="175">
        <v>0</v>
      </c>
      <c r="R694" s="176">
        <f>ROUND(SUM(I694:Q694)-H694,0)</f>
        <v>0</v>
      </c>
    </row>
    <row r="695" spans="1:20" ht="13.5" customHeight="1">
      <c r="A695" s="174">
        <f t="shared" si="40"/>
        <v>695</v>
      </c>
      <c r="F695" s="198"/>
      <c r="G695" s="165"/>
      <c r="H695" s="175"/>
      <c r="I695" s="175"/>
      <c r="J695" s="175"/>
      <c r="K695" s="175"/>
      <c r="L695" s="175"/>
      <c r="M695" s="175"/>
      <c r="N695" s="175"/>
      <c r="O695" s="175"/>
      <c r="P695" s="175"/>
      <c r="Q695" s="175"/>
      <c r="R695" s="176"/>
    </row>
    <row r="696" spans="1:20" ht="13.5" customHeight="1">
      <c r="A696" s="174">
        <f t="shared" si="40"/>
        <v>696</v>
      </c>
      <c r="C696" s="155"/>
      <c r="D696" s="56"/>
      <c r="E696" s="56"/>
      <c r="F696" s="198"/>
      <c r="P696" s="175"/>
      <c r="Q696" s="175"/>
      <c r="R696" s="176"/>
    </row>
    <row r="697" spans="1:20" ht="13.5" customHeight="1">
      <c r="A697" s="174">
        <f t="shared" si="40"/>
        <v>697</v>
      </c>
      <c r="F697" s="193"/>
      <c r="G697" s="165"/>
      <c r="H697" s="155" t="s">
        <v>656</v>
      </c>
      <c r="I697" s="155"/>
      <c r="J697" s="155"/>
      <c r="K697" s="155"/>
      <c r="L697" s="155"/>
      <c r="M697" s="155"/>
      <c r="N697" s="155"/>
      <c r="O697" s="155"/>
      <c r="P697" s="175"/>
      <c r="Q697" s="175"/>
      <c r="R697" s="176"/>
      <c r="S697" s="160"/>
      <c r="T697" s="160"/>
    </row>
    <row r="698" spans="1:20" ht="13.5" customHeight="1">
      <c r="A698" s="174">
        <f t="shared" si="40"/>
        <v>698</v>
      </c>
      <c r="F698" s="193"/>
      <c r="G698" s="165"/>
      <c r="H698" s="155"/>
      <c r="I698" s="155"/>
      <c r="J698" s="155"/>
      <c r="K698" s="155"/>
      <c r="L698" s="155"/>
      <c r="M698" s="155"/>
      <c r="N698" s="155"/>
      <c r="O698" s="155"/>
      <c r="P698" s="175"/>
      <c r="Q698" s="175"/>
      <c r="R698" s="176"/>
      <c r="S698" s="160"/>
      <c r="T698" s="160"/>
    </row>
    <row r="699" spans="1:20" ht="13.5" customHeight="1">
      <c r="A699" s="174">
        <f t="shared" si="40"/>
        <v>699</v>
      </c>
      <c r="F699" s="193"/>
      <c r="G699" s="165"/>
      <c r="H699" s="161"/>
      <c r="I699" s="161"/>
      <c r="J699" s="161"/>
      <c r="K699" s="161"/>
      <c r="L699" s="161"/>
      <c r="M699" s="161"/>
      <c r="N699" s="161"/>
      <c r="O699" s="161"/>
      <c r="P699" s="175"/>
      <c r="Q699" s="175"/>
      <c r="R699" s="176"/>
    </row>
    <row r="700" spans="1:20" ht="13.5" customHeight="1">
      <c r="A700" s="174">
        <f t="shared" si="40"/>
        <v>700</v>
      </c>
      <c r="C700" s="151" t="s">
        <v>657</v>
      </c>
      <c r="D700" s="151" t="s">
        <v>45</v>
      </c>
      <c r="F700" s="193" t="s">
        <v>1117</v>
      </c>
      <c r="G700" s="165"/>
      <c r="H700" s="203">
        <v>8024397.131568973</v>
      </c>
      <c r="I700" s="203">
        <v>3804675.2417124305</v>
      </c>
      <c r="J700" s="203">
        <v>1114166.9039848864</v>
      </c>
      <c r="K700" s="203">
        <v>1541734.258611256</v>
      </c>
      <c r="L700" s="203">
        <v>593322.64485655818</v>
      </c>
      <c r="M700" s="203">
        <v>621509.27702309261</v>
      </c>
      <c r="N700" s="203">
        <v>310637.13612656714</v>
      </c>
      <c r="O700" s="203">
        <v>38351.669254179891</v>
      </c>
      <c r="P700" s="175">
        <v>0</v>
      </c>
      <c r="Q700" s="175">
        <v>0</v>
      </c>
      <c r="R700" s="176">
        <f>ROUND(SUM(I700:Q700)-H700,0)</f>
        <v>0</v>
      </c>
      <c r="S700" s="160"/>
      <c r="T700" s="160"/>
    </row>
    <row r="701" spans="1:20" ht="13.5" customHeight="1">
      <c r="A701" s="174">
        <f t="shared" si="40"/>
        <v>701</v>
      </c>
      <c r="E701" s="151" t="s">
        <v>555</v>
      </c>
      <c r="F701" s="193" t="s">
        <v>1117</v>
      </c>
      <c r="G701" s="165"/>
      <c r="H701" s="197">
        <v>11801652.780000003</v>
      </c>
      <c r="I701" s="197">
        <v>5597977.5090753306</v>
      </c>
      <c r="J701" s="197">
        <v>1638811.1929545312</v>
      </c>
      <c r="K701" s="197">
        <v>2266431.8314495743</v>
      </c>
      <c r="L701" s="197">
        <v>872112.71131823806</v>
      </c>
      <c r="M701" s="197">
        <v>912797.14852586726</v>
      </c>
      <c r="N701" s="197">
        <v>457005.00618913083</v>
      </c>
      <c r="O701" s="197">
        <v>56517.380487327559</v>
      </c>
      <c r="P701" s="175">
        <v>0</v>
      </c>
      <c r="Q701" s="175">
        <v>0</v>
      </c>
      <c r="R701" s="176">
        <f>ROUND(SUM(I701:Q701)-H701,0)</f>
        <v>0</v>
      </c>
    </row>
    <row r="702" spans="1:20" ht="13.5" customHeight="1">
      <c r="A702" s="174">
        <f t="shared" si="40"/>
        <v>702</v>
      </c>
      <c r="D702" s="151" t="s">
        <v>658</v>
      </c>
      <c r="F702" s="193"/>
      <c r="G702" s="165"/>
      <c r="H702" s="175">
        <v>19826049.911568977</v>
      </c>
      <c r="I702" s="175">
        <v>9402652.7507877611</v>
      </c>
      <c r="J702" s="175">
        <v>2752978.096939418</v>
      </c>
      <c r="K702" s="175">
        <v>3808166.0900608301</v>
      </c>
      <c r="L702" s="175">
        <v>1465435.3561747961</v>
      </c>
      <c r="M702" s="175">
        <v>1534306.42554896</v>
      </c>
      <c r="N702" s="175">
        <v>767642.14231569809</v>
      </c>
      <c r="O702" s="175">
        <v>94869.04974150745</v>
      </c>
      <c r="P702" s="175">
        <v>0</v>
      </c>
      <c r="Q702" s="175">
        <v>0</v>
      </c>
      <c r="R702" s="176">
        <f>ROUND(SUM(I702:Q702)-H702,0)</f>
        <v>0</v>
      </c>
      <c r="S702" s="160"/>
      <c r="T702" s="160"/>
    </row>
    <row r="703" spans="1:20" ht="13.5" customHeight="1">
      <c r="A703" s="174">
        <f t="shared" si="40"/>
        <v>703</v>
      </c>
      <c r="F703" s="193"/>
      <c r="G703" s="165"/>
      <c r="H703" s="175"/>
      <c r="I703" s="175"/>
      <c r="J703" s="175"/>
      <c r="K703" s="175"/>
      <c r="L703" s="175"/>
      <c r="M703" s="175"/>
      <c r="N703" s="175"/>
      <c r="O703" s="175"/>
      <c r="P703" s="175"/>
      <c r="Q703" s="175"/>
      <c r="R703" s="176"/>
      <c r="S703" s="160"/>
      <c r="T703" s="160"/>
    </row>
    <row r="704" spans="1:20" ht="13.5" customHeight="1">
      <c r="A704" s="174">
        <f t="shared" si="40"/>
        <v>704</v>
      </c>
      <c r="F704" s="193"/>
      <c r="G704" s="165"/>
      <c r="H704" s="151"/>
      <c r="I704" s="151"/>
      <c r="J704" s="151"/>
      <c r="K704" s="151"/>
      <c r="L704" s="151"/>
      <c r="M704" s="151"/>
      <c r="N704" s="151"/>
      <c r="O704" s="151"/>
      <c r="P704" s="175"/>
      <c r="Q704" s="175"/>
      <c r="R704" s="176"/>
    </row>
    <row r="705" spans="1:20" ht="13.5" customHeight="1">
      <c r="A705" s="174">
        <f t="shared" ref="A705:A768" si="42">+A704+1</f>
        <v>705</v>
      </c>
      <c r="F705" s="193"/>
      <c r="G705" s="165"/>
      <c r="H705" s="155" t="s">
        <v>659</v>
      </c>
      <c r="I705" s="155"/>
      <c r="J705" s="155"/>
      <c r="K705" s="155"/>
      <c r="L705" s="155"/>
      <c r="M705" s="155"/>
      <c r="N705" s="155"/>
      <c r="O705" s="155"/>
      <c r="P705" s="175"/>
      <c r="Q705" s="175"/>
      <c r="R705" s="176"/>
      <c r="S705" s="160"/>
      <c r="T705" s="160"/>
    </row>
    <row r="706" spans="1:20" ht="13.5" customHeight="1">
      <c r="A706" s="174">
        <f t="shared" si="42"/>
        <v>706</v>
      </c>
      <c r="F706" s="193"/>
      <c r="G706" s="165"/>
      <c r="H706" s="155"/>
      <c r="I706" s="155"/>
      <c r="J706" s="155"/>
      <c r="K706" s="155"/>
      <c r="L706" s="155"/>
      <c r="M706" s="155"/>
      <c r="N706" s="155"/>
      <c r="O706" s="155"/>
      <c r="P706" s="175"/>
      <c r="Q706" s="175"/>
      <c r="R706" s="176"/>
      <c r="S706" s="160"/>
      <c r="T706" s="160"/>
    </row>
    <row r="707" spans="1:20" ht="13.5" customHeight="1">
      <c r="A707" s="174">
        <f t="shared" si="42"/>
        <v>707</v>
      </c>
      <c r="F707" s="193"/>
      <c r="G707" s="165"/>
      <c r="H707" s="161"/>
      <c r="I707" s="161"/>
      <c r="J707" s="161"/>
      <c r="K707" s="161"/>
      <c r="L707" s="161"/>
      <c r="M707" s="161"/>
      <c r="N707" s="161"/>
      <c r="O707" s="161"/>
      <c r="P707" s="175"/>
      <c r="Q707" s="175"/>
      <c r="R707" s="176"/>
    </row>
    <row r="708" spans="1:20" ht="13.5" customHeight="1">
      <c r="A708" s="174">
        <f t="shared" si="42"/>
        <v>708</v>
      </c>
      <c r="C708" s="151" t="s">
        <v>660</v>
      </c>
      <c r="D708" s="151" t="s">
        <v>661</v>
      </c>
      <c r="F708" s="193" t="s">
        <v>1117</v>
      </c>
      <c r="G708" s="165"/>
      <c r="H708" s="203">
        <v>0</v>
      </c>
      <c r="I708" s="203">
        <v>0</v>
      </c>
      <c r="J708" s="203">
        <v>0</v>
      </c>
      <c r="K708" s="203">
        <v>0</v>
      </c>
      <c r="L708" s="203">
        <v>0</v>
      </c>
      <c r="M708" s="203">
        <v>0</v>
      </c>
      <c r="N708" s="203">
        <v>0</v>
      </c>
      <c r="O708" s="203">
        <v>0</v>
      </c>
      <c r="P708" s="175">
        <v>0</v>
      </c>
      <c r="Q708" s="175">
        <v>0</v>
      </c>
      <c r="R708" s="176">
        <f>ROUND(SUM(I708:Q708)-H708,0)</f>
        <v>0</v>
      </c>
    </row>
    <row r="709" spans="1:20" ht="13.5" customHeight="1">
      <c r="A709" s="174">
        <f t="shared" si="42"/>
        <v>709</v>
      </c>
      <c r="C709" s="56"/>
      <c r="D709" s="56"/>
      <c r="E709" s="56"/>
      <c r="F709" s="193"/>
      <c r="H709" s="161"/>
      <c r="I709" s="161"/>
      <c r="J709" s="161"/>
      <c r="K709" s="161"/>
      <c r="L709" s="161"/>
      <c r="M709" s="161"/>
      <c r="N709" s="161"/>
      <c r="O709" s="161"/>
      <c r="P709" s="175"/>
      <c r="Q709" s="175"/>
      <c r="R709" s="176"/>
    </row>
    <row r="710" spans="1:20" ht="13.5" customHeight="1">
      <c r="A710" s="174">
        <f t="shared" si="42"/>
        <v>710</v>
      </c>
      <c r="C710" s="151" t="s">
        <v>662</v>
      </c>
      <c r="D710" s="151" t="s">
        <v>663</v>
      </c>
      <c r="F710" s="193" t="s">
        <v>1117</v>
      </c>
      <c r="G710" s="165"/>
      <c r="H710" s="197">
        <v>0</v>
      </c>
      <c r="I710" s="197">
        <v>0</v>
      </c>
      <c r="J710" s="197">
        <v>0</v>
      </c>
      <c r="K710" s="197">
        <v>0</v>
      </c>
      <c r="L710" s="197">
        <v>0</v>
      </c>
      <c r="M710" s="197">
        <v>0</v>
      </c>
      <c r="N710" s="197">
        <v>0</v>
      </c>
      <c r="O710" s="197">
        <v>0</v>
      </c>
      <c r="P710" s="175">
        <v>0</v>
      </c>
      <c r="Q710" s="175">
        <v>0</v>
      </c>
      <c r="R710" s="176">
        <f>ROUND(SUM(I710:Q710)-H710,0)</f>
        <v>0</v>
      </c>
    </row>
    <row r="711" spans="1:20" ht="13.5" customHeight="1">
      <c r="A711" s="174">
        <f t="shared" si="42"/>
        <v>711</v>
      </c>
      <c r="F711" s="193"/>
      <c r="G711" s="165"/>
      <c r="H711" s="161"/>
      <c r="I711" s="161"/>
      <c r="J711" s="161"/>
      <c r="K711" s="161"/>
      <c r="L711" s="161"/>
      <c r="M711" s="161"/>
      <c r="N711" s="161"/>
      <c r="O711" s="161"/>
      <c r="P711" s="175"/>
      <c r="Q711" s="175"/>
      <c r="R711" s="176"/>
    </row>
    <row r="712" spans="1:20" ht="13.5" customHeight="1">
      <c r="A712" s="174">
        <f t="shared" si="42"/>
        <v>712</v>
      </c>
      <c r="C712" s="151" t="s">
        <v>664</v>
      </c>
      <c r="F712" s="193"/>
      <c r="G712" s="165"/>
      <c r="H712" s="175">
        <v>0</v>
      </c>
      <c r="I712" s="175">
        <v>0</v>
      </c>
      <c r="J712" s="175">
        <v>0</v>
      </c>
      <c r="K712" s="175">
        <v>0</v>
      </c>
      <c r="L712" s="175">
        <v>0</v>
      </c>
      <c r="M712" s="175">
        <v>0</v>
      </c>
      <c r="N712" s="175">
        <v>0</v>
      </c>
      <c r="O712" s="175">
        <v>0</v>
      </c>
      <c r="P712" s="175">
        <v>0</v>
      </c>
      <c r="Q712" s="175">
        <v>0</v>
      </c>
      <c r="R712" s="176">
        <f>ROUND(SUM(I712:Q712)-H712,0)</f>
        <v>0</v>
      </c>
      <c r="S712" s="160"/>
      <c r="T712" s="160"/>
    </row>
    <row r="713" spans="1:20" ht="13.5" customHeight="1">
      <c r="A713" s="174">
        <f t="shared" si="42"/>
        <v>713</v>
      </c>
      <c r="C713" s="163"/>
      <c r="E713" s="163"/>
      <c r="F713" s="193"/>
      <c r="G713" s="165"/>
      <c r="H713" s="163"/>
      <c r="I713" s="166"/>
      <c r="J713" s="163"/>
      <c r="K713" s="166"/>
      <c r="L713" s="163"/>
      <c r="M713" s="163"/>
      <c r="N713" s="166"/>
      <c r="O713" s="163"/>
      <c r="P713" s="175"/>
      <c r="Q713" s="175"/>
      <c r="R713" s="176"/>
      <c r="S713" s="160"/>
    </row>
    <row r="714" spans="1:20" ht="13.5" customHeight="1">
      <c r="A714" s="174">
        <f t="shared" si="42"/>
        <v>714</v>
      </c>
      <c r="F714" s="193"/>
      <c r="G714" s="165"/>
      <c r="H714" s="166"/>
      <c r="I714" s="161"/>
      <c r="J714" s="166"/>
      <c r="K714" s="166"/>
      <c r="L714" s="166"/>
      <c r="M714" s="166"/>
      <c r="N714" s="163"/>
      <c r="O714" s="166"/>
      <c r="P714" s="175"/>
      <c r="Q714" s="175"/>
      <c r="R714" s="176"/>
      <c r="S714" s="160"/>
      <c r="T714" s="160"/>
    </row>
    <row r="715" spans="1:20" ht="13.5" customHeight="1">
      <c r="A715" s="174">
        <f t="shared" si="42"/>
        <v>715</v>
      </c>
      <c r="F715" s="193"/>
      <c r="G715" s="165"/>
      <c r="H715" s="155" t="s">
        <v>659</v>
      </c>
      <c r="I715" s="155"/>
      <c r="J715" s="155"/>
      <c r="K715" s="155"/>
      <c r="L715" s="155"/>
      <c r="M715" s="155"/>
      <c r="N715" s="155"/>
      <c r="O715" s="155"/>
      <c r="P715" s="175"/>
      <c r="Q715" s="175"/>
      <c r="R715" s="176"/>
      <c r="S715" s="160"/>
    </row>
    <row r="716" spans="1:20" ht="13.5" customHeight="1">
      <c r="A716" s="174">
        <f t="shared" si="42"/>
        <v>716</v>
      </c>
      <c r="F716" s="193"/>
      <c r="G716" s="165"/>
      <c r="H716" s="172"/>
      <c r="I716" s="172"/>
      <c r="J716" s="172"/>
      <c r="K716" s="172"/>
      <c r="L716" s="172"/>
      <c r="M716" s="172"/>
      <c r="N716" s="172"/>
      <c r="O716" s="172"/>
      <c r="P716" s="175"/>
      <c r="Q716" s="175"/>
      <c r="R716" s="176"/>
    </row>
    <row r="717" spans="1:20" ht="13.5" customHeight="1">
      <c r="A717" s="174">
        <f t="shared" si="42"/>
        <v>717</v>
      </c>
      <c r="F717" s="193"/>
      <c r="G717" s="165"/>
      <c r="H717" s="161"/>
      <c r="I717" s="161"/>
      <c r="J717" s="161"/>
      <c r="K717" s="161"/>
      <c r="L717" s="161"/>
      <c r="M717" s="161"/>
      <c r="N717" s="161"/>
      <c r="O717" s="161"/>
      <c r="P717" s="175"/>
      <c r="Q717" s="175"/>
      <c r="R717" s="176"/>
      <c r="S717" s="160"/>
      <c r="T717" s="160"/>
    </row>
    <row r="718" spans="1:20" ht="13.5" customHeight="1">
      <c r="A718" s="174">
        <f t="shared" si="42"/>
        <v>718</v>
      </c>
      <c r="C718" s="151" t="s">
        <v>665</v>
      </c>
      <c r="D718" s="151" t="s">
        <v>666</v>
      </c>
      <c r="F718" s="193" t="s">
        <v>1117</v>
      </c>
      <c r="G718" s="165"/>
      <c r="H718" s="203">
        <v>43046356.921177678</v>
      </c>
      <c r="I718" s="203">
        <v>19761465.630656905</v>
      </c>
      <c r="J718" s="203">
        <v>5926742.2672285456</v>
      </c>
      <c r="K718" s="203">
        <v>8553377.4075729288</v>
      </c>
      <c r="L718" s="203">
        <v>3320109.2609284162</v>
      </c>
      <c r="M718" s="203">
        <v>3683359.9328602958</v>
      </c>
      <c r="N718" s="203">
        <v>1626602.7407912374</v>
      </c>
      <c r="O718" s="203">
        <v>174699.68113933405</v>
      </c>
      <c r="P718" s="175">
        <v>0</v>
      </c>
      <c r="Q718" s="175">
        <v>0</v>
      </c>
      <c r="R718" s="176">
        <f>ROUND(SUM(I718:Q718)-H718,0)</f>
        <v>0</v>
      </c>
    </row>
    <row r="719" spans="1:20" ht="13.5" customHeight="1">
      <c r="A719" s="174">
        <f t="shared" si="42"/>
        <v>719</v>
      </c>
      <c r="F719" s="193"/>
      <c r="H719" s="161"/>
      <c r="I719" s="161"/>
      <c r="J719" s="161"/>
      <c r="K719" s="161"/>
      <c r="L719" s="161"/>
      <c r="M719" s="161"/>
      <c r="N719" s="161"/>
      <c r="O719" s="161"/>
      <c r="P719" s="175"/>
      <c r="Q719" s="175"/>
      <c r="R719" s="176"/>
    </row>
    <row r="720" spans="1:20" ht="13.5" customHeight="1">
      <c r="A720" s="174">
        <f t="shared" si="42"/>
        <v>720</v>
      </c>
      <c r="C720" s="151" t="s">
        <v>667</v>
      </c>
      <c r="D720" s="151" t="s">
        <v>668</v>
      </c>
      <c r="F720" s="193" t="s">
        <v>1117</v>
      </c>
      <c r="H720" s="203">
        <v>0</v>
      </c>
      <c r="I720" s="203">
        <v>0</v>
      </c>
      <c r="J720" s="203">
        <v>0</v>
      </c>
      <c r="K720" s="203">
        <v>0</v>
      </c>
      <c r="L720" s="203">
        <v>0</v>
      </c>
      <c r="M720" s="203">
        <v>0</v>
      </c>
      <c r="N720" s="203">
        <v>0</v>
      </c>
      <c r="O720" s="203">
        <v>0</v>
      </c>
      <c r="P720" s="175">
        <v>0</v>
      </c>
      <c r="Q720" s="175">
        <v>0</v>
      </c>
      <c r="R720" s="176">
        <f>ROUND(SUM(I720:Q720)-H720,0)</f>
        <v>0</v>
      </c>
    </row>
    <row r="721" spans="1:20" ht="13.5" customHeight="1">
      <c r="A721" s="174">
        <f t="shared" si="42"/>
        <v>721</v>
      </c>
      <c r="F721" s="193"/>
      <c r="G721" s="165"/>
      <c r="H721" s="161"/>
      <c r="I721" s="161"/>
      <c r="J721" s="161"/>
      <c r="K721" s="161"/>
      <c r="L721" s="161"/>
      <c r="M721" s="161"/>
      <c r="N721" s="161"/>
      <c r="O721" s="161"/>
      <c r="P721" s="175"/>
      <c r="Q721" s="175"/>
      <c r="R721" s="176"/>
    </row>
    <row r="722" spans="1:20" ht="13.5" customHeight="1">
      <c r="A722" s="174">
        <f t="shared" si="42"/>
        <v>722</v>
      </c>
      <c r="C722" s="53" t="s">
        <v>669</v>
      </c>
      <c r="D722" s="151" t="s">
        <v>670</v>
      </c>
      <c r="E722" s="163"/>
      <c r="F722" s="193" t="s">
        <v>1117</v>
      </c>
      <c r="G722" s="165"/>
      <c r="H722" s="203">
        <v>-22382127.565505259</v>
      </c>
      <c r="I722" s="203">
        <v>-10671749.492596008</v>
      </c>
      <c r="J722" s="203">
        <v>-3110665.0030584559</v>
      </c>
      <c r="K722" s="203">
        <v>-4274953.9527015612</v>
      </c>
      <c r="L722" s="203">
        <v>-1642569.0199233189</v>
      </c>
      <c r="M722" s="203">
        <v>-1703663.7245383447</v>
      </c>
      <c r="N722" s="203">
        <v>-869405.22860978974</v>
      </c>
      <c r="O722" s="203">
        <v>-109121.14407777693</v>
      </c>
      <c r="P722" s="175">
        <v>0</v>
      </c>
      <c r="Q722" s="175">
        <v>0</v>
      </c>
      <c r="R722" s="176">
        <f>ROUND(SUM(I722:Q722)-H722,0)</f>
        <v>0</v>
      </c>
    </row>
    <row r="723" spans="1:20" ht="13.5" customHeight="1">
      <c r="A723" s="174">
        <f t="shared" si="42"/>
        <v>723</v>
      </c>
      <c r="F723" s="193"/>
      <c r="G723" s="165"/>
      <c r="H723" s="161"/>
      <c r="I723" s="161"/>
      <c r="J723" s="161"/>
      <c r="K723" s="161"/>
      <c r="L723" s="161"/>
      <c r="M723" s="161"/>
      <c r="N723" s="161"/>
      <c r="O723" s="161"/>
      <c r="P723" s="175"/>
      <c r="Q723" s="175"/>
      <c r="R723" s="176"/>
    </row>
    <row r="724" spans="1:20" ht="13.5" customHeight="1">
      <c r="A724" s="174">
        <f t="shared" si="42"/>
        <v>724</v>
      </c>
      <c r="C724" s="163" t="s">
        <v>671</v>
      </c>
      <c r="D724" s="151" t="s">
        <v>672</v>
      </c>
      <c r="F724" s="193" t="s">
        <v>1117</v>
      </c>
      <c r="G724" s="165"/>
      <c r="H724" s="197">
        <v>0</v>
      </c>
      <c r="I724" s="197">
        <v>0</v>
      </c>
      <c r="J724" s="197">
        <v>0</v>
      </c>
      <c r="K724" s="197">
        <v>0</v>
      </c>
      <c r="L724" s="197">
        <v>0</v>
      </c>
      <c r="M724" s="197">
        <v>0</v>
      </c>
      <c r="N724" s="197">
        <v>0</v>
      </c>
      <c r="O724" s="197">
        <v>0</v>
      </c>
      <c r="P724" s="175">
        <v>0</v>
      </c>
      <c r="Q724" s="175">
        <v>0</v>
      </c>
      <c r="R724" s="176">
        <f>ROUND(SUM(I724:Q724)-H724,0)</f>
        <v>0</v>
      </c>
    </row>
    <row r="725" spans="1:20" ht="13.5" customHeight="1">
      <c r="A725" s="174">
        <f t="shared" si="42"/>
        <v>725</v>
      </c>
      <c r="C725" s="163"/>
      <c r="D725" s="170"/>
      <c r="E725" s="163"/>
      <c r="F725" s="193"/>
      <c r="G725" s="171"/>
      <c r="H725" s="161"/>
      <c r="I725" s="161"/>
      <c r="J725" s="161"/>
      <c r="K725" s="161"/>
      <c r="L725" s="161"/>
      <c r="M725" s="161"/>
      <c r="N725" s="161"/>
      <c r="O725" s="161"/>
      <c r="P725" s="175"/>
      <c r="Q725" s="175"/>
      <c r="R725" s="176"/>
    </row>
    <row r="726" spans="1:20" ht="13.5" customHeight="1">
      <c r="A726" s="174">
        <f t="shared" si="42"/>
        <v>726</v>
      </c>
      <c r="C726" s="151" t="s">
        <v>673</v>
      </c>
      <c r="F726" s="193"/>
      <c r="G726" s="165"/>
      <c r="H726" s="175">
        <v>20664229.355672412</v>
      </c>
      <c r="I726" s="175">
        <v>9089716.1380608957</v>
      </c>
      <c r="J726" s="175">
        <v>2816077.2641700893</v>
      </c>
      <c r="K726" s="175">
        <v>4278423.4548713686</v>
      </c>
      <c r="L726" s="175">
        <v>1677540.2410050971</v>
      </c>
      <c r="M726" s="175">
        <v>1979696.2083219509</v>
      </c>
      <c r="N726" s="175">
        <v>757197.5121814477</v>
      </c>
      <c r="O726" s="175">
        <v>65578.537061557101</v>
      </c>
      <c r="P726" s="175">
        <v>0</v>
      </c>
      <c r="Q726" s="175">
        <v>0</v>
      </c>
      <c r="R726" s="176">
        <f>ROUND(SUM(I726:Q726)-H726,0)</f>
        <v>0</v>
      </c>
      <c r="S726" s="160"/>
      <c r="T726" s="160"/>
    </row>
    <row r="727" spans="1:20" ht="13.5" customHeight="1">
      <c r="A727" s="174">
        <f t="shared" si="42"/>
        <v>727</v>
      </c>
      <c r="F727" s="193"/>
      <c r="G727" s="165"/>
      <c r="H727" s="175"/>
      <c r="I727" s="175"/>
      <c r="J727" s="175"/>
      <c r="K727" s="175"/>
      <c r="L727" s="175"/>
      <c r="M727" s="175"/>
      <c r="N727" s="175"/>
      <c r="O727" s="175"/>
      <c r="P727" s="175"/>
      <c r="Q727" s="175"/>
      <c r="R727" s="176"/>
      <c r="S727" s="160"/>
      <c r="T727" s="160"/>
    </row>
    <row r="728" spans="1:20" ht="13.5" customHeight="1">
      <c r="A728" s="174">
        <f t="shared" si="42"/>
        <v>728</v>
      </c>
      <c r="F728" s="193"/>
      <c r="G728" s="165"/>
      <c r="H728" s="151"/>
      <c r="I728" s="151"/>
      <c r="J728" s="151"/>
      <c r="K728" s="151"/>
      <c r="L728" s="151"/>
      <c r="M728" s="151"/>
      <c r="N728" s="151"/>
      <c r="O728" s="151"/>
      <c r="P728" s="175"/>
      <c r="Q728" s="175"/>
      <c r="R728" s="176"/>
      <c r="S728" s="160"/>
      <c r="T728" s="160"/>
    </row>
    <row r="729" spans="1:20" ht="13.5" customHeight="1">
      <c r="A729" s="174">
        <f t="shared" si="42"/>
        <v>729</v>
      </c>
      <c r="F729" s="193"/>
      <c r="G729" s="165"/>
      <c r="H729" s="155" t="s">
        <v>674</v>
      </c>
      <c r="I729" s="155"/>
      <c r="J729" s="155"/>
      <c r="K729" s="155"/>
      <c r="L729" s="155"/>
      <c r="M729" s="155"/>
      <c r="N729" s="155"/>
      <c r="O729" s="155"/>
      <c r="P729" s="175"/>
      <c r="Q729" s="175"/>
      <c r="R729" s="176"/>
      <c r="S729" s="160"/>
      <c r="T729" s="160"/>
    </row>
    <row r="730" spans="1:20" ht="13.5" customHeight="1">
      <c r="A730" s="174">
        <f t="shared" si="42"/>
        <v>730</v>
      </c>
      <c r="F730" s="193"/>
      <c r="G730" s="165"/>
      <c r="H730" s="155"/>
      <c r="I730" s="155"/>
      <c r="J730" s="155"/>
      <c r="K730" s="155"/>
      <c r="L730" s="155"/>
      <c r="M730" s="155"/>
      <c r="N730" s="155"/>
      <c r="O730" s="155"/>
      <c r="P730" s="175"/>
      <c r="Q730" s="175"/>
      <c r="R730" s="176"/>
      <c r="S730" s="160"/>
      <c r="T730" s="160"/>
    </row>
    <row r="731" spans="1:20" ht="13.5" customHeight="1">
      <c r="A731" s="174">
        <f t="shared" si="42"/>
        <v>731</v>
      </c>
      <c r="F731" s="193"/>
      <c r="G731" s="165"/>
      <c r="H731" s="161"/>
      <c r="I731" s="161"/>
      <c r="J731" s="161"/>
      <c r="K731" s="161"/>
      <c r="L731" s="161"/>
      <c r="M731" s="161"/>
      <c r="N731" s="161"/>
      <c r="O731" s="161"/>
      <c r="P731" s="175"/>
      <c r="Q731" s="175"/>
      <c r="R731" s="176"/>
      <c r="S731" s="160"/>
      <c r="T731" s="160"/>
    </row>
    <row r="732" spans="1:20" ht="13.5" customHeight="1">
      <c r="A732" s="174">
        <f t="shared" si="42"/>
        <v>732</v>
      </c>
      <c r="C732" s="151" t="s">
        <v>675</v>
      </c>
      <c r="D732" s="151" t="s">
        <v>237</v>
      </c>
      <c r="F732" s="193" t="s">
        <v>1117</v>
      </c>
      <c r="G732" s="165"/>
      <c r="H732" s="203">
        <v>0</v>
      </c>
      <c r="I732" s="203">
        <v>0</v>
      </c>
      <c r="J732" s="203">
        <v>0</v>
      </c>
      <c r="K732" s="203">
        <v>0</v>
      </c>
      <c r="L732" s="203">
        <v>0</v>
      </c>
      <c r="M732" s="203">
        <v>0</v>
      </c>
      <c r="N732" s="203">
        <v>0</v>
      </c>
      <c r="O732" s="203">
        <v>0</v>
      </c>
      <c r="P732" s="175">
        <v>0</v>
      </c>
      <c r="Q732" s="175">
        <v>0</v>
      </c>
      <c r="R732" s="176">
        <f>ROUND(SUM(I732:Q732)-H732,0)</f>
        <v>0</v>
      </c>
      <c r="S732" s="160"/>
      <c r="T732" s="160"/>
    </row>
    <row r="733" spans="1:20" ht="13.5" customHeight="1">
      <c r="A733" s="174">
        <f t="shared" si="42"/>
        <v>733</v>
      </c>
      <c r="F733" s="193"/>
      <c r="G733" s="165"/>
      <c r="H733" s="161"/>
      <c r="I733" s="161"/>
      <c r="J733" s="161"/>
      <c r="K733" s="161"/>
      <c r="L733" s="161"/>
      <c r="M733" s="161"/>
      <c r="N733" s="161"/>
      <c r="O733" s="161"/>
      <c r="P733" s="175"/>
      <c r="Q733" s="175"/>
      <c r="R733" s="176"/>
    </row>
    <row r="734" spans="1:20" ht="13.5" customHeight="1">
      <c r="A734" s="174">
        <f t="shared" si="42"/>
        <v>734</v>
      </c>
      <c r="C734" s="151" t="s">
        <v>676</v>
      </c>
      <c r="D734" s="151" t="s">
        <v>677</v>
      </c>
      <c r="F734" s="193" t="s">
        <v>1117</v>
      </c>
      <c r="G734" s="165"/>
      <c r="H734" s="203">
        <v>-14197872.368982837</v>
      </c>
      <c r="I734" s="203">
        <v>-5771860.152989476</v>
      </c>
      <c r="J734" s="203">
        <v>-1910798.5509100738</v>
      </c>
      <c r="K734" s="203">
        <v>-3141947.0349297789</v>
      </c>
      <c r="L734" s="203">
        <v>-1251110.446393833</v>
      </c>
      <c r="M734" s="203">
        <v>-1597423.454320485</v>
      </c>
      <c r="N734" s="203">
        <v>-496918.23007930286</v>
      </c>
      <c r="O734" s="203">
        <v>-27814.499359880527</v>
      </c>
      <c r="P734" s="175">
        <v>0</v>
      </c>
      <c r="Q734" s="175">
        <v>0</v>
      </c>
      <c r="R734" s="176">
        <f>ROUND(SUM(I734:Q734)-H734,0)</f>
        <v>0</v>
      </c>
      <c r="S734" s="160"/>
      <c r="T734" s="160"/>
    </row>
    <row r="735" spans="1:20" ht="13.5" customHeight="1">
      <c r="A735" s="174">
        <f t="shared" si="42"/>
        <v>735</v>
      </c>
      <c r="F735" s="193"/>
      <c r="G735" s="165"/>
      <c r="H735" s="161"/>
      <c r="I735" s="161"/>
      <c r="J735" s="161"/>
      <c r="K735" s="161"/>
      <c r="L735" s="161"/>
      <c r="M735" s="161"/>
      <c r="N735" s="161"/>
      <c r="O735" s="161"/>
      <c r="P735" s="175"/>
      <c r="Q735" s="175"/>
      <c r="R735" s="176"/>
      <c r="S735" s="160"/>
      <c r="T735" s="160"/>
    </row>
    <row r="736" spans="1:20" ht="13.5" customHeight="1">
      <c r="A736" s="174">
        <f t="shared" si="42"/>
        <v>736</v>
      </c>
      <c r="F736" s="193"/>
      <c r="G736" s="165"/>
      <c r="H736" s="161"/>
      <c r="I736" s="161"/>
      <c r="J736" s="161"/>
      <c r="K736" s="161"/>
      <c r="L736" s="161"/>
      <c r="M736" s="161"/>
      <c r="N736" s="161"/>
      <c r="O736" s="161"/>
      <c r="P736" s="175"/>
      <c r="Q736" s="175"/>
      <c r="R736" s="176"/>
      <c r="S736" s="160"/>
      <c r="T736" s="160"/>
    </row>
    <row r="737" spans="1:20" ht="13.5" customHeight="1" thickBot="1">
      <c r="A737" s="174">
        <f t="shared" si="42"/>
        <v>737</v>
      </c>
      <c r="C737" s="151" t="s">
        <v>678</v>
      </c>
      <c r="F737" s="193"/>
      <c r="G737" s="165"/>
      <c r="H737" s="178">
        <v>285941690.51393163</v>
      </c>
      <c r="I737" s="178">
        <v>130549202.34271185</v>
      </c>
      <c r="J737" s="178">
        <v>38930196.488269985</v>
      </c>
      <c r="K737" s="178">
        <v>56785327.68184144</v>
      </c>
      <c r="L737" s="178">
        <v>22203892.243254881</v>
      </c>
      <c r="M737" s="178">
        <v>25631225.236248393</v>
      </c>
      <c r="N737" s="178">
        <v>10543950.293516565</v>
      </c>
      <c r="O737" s="178">
        <v>1297896.228088507</v>
      </c>
      <c r="P737" s="175">
        <v>0</v>
      </c>
      <c r="Q737" s="175">
        <v>0</v>
      </c>
      <c r="R737" s="176">
        <f>ROUND(SUM(I737:Q737)-H737,0)</f>
        <v>0</v>
      </c>
    </row>
    <row r="738" spans="1:20" ht="13.5" customHeight="1" thickTop="1">
      <c r="A738" s="174">
        <f t="shared" si="42"/>
        <v>738</v>
      </c>
      <c r="F738" s="193"/>
      <c r="G738" s="165"/>
      <c r="H738" s="161"/>
      <c r="I738" s="161"/>
      <c r="J738" s="161"/>
      <c r="K738" s="161"/>
      <c r="L738" s="161"/>
      <c r="M738" s="161"/>
      <c r="N738" s="161"/>
      <c r="O738" s="161"/>
      <c r="P738" s="175"/>
      <c r="Q738" s="175"/>
      <c r="R738" s="176"/>
      <c r="S738" s="160"/>
      <c r="T738" s="160"/>
    </row>
    <row r="739" spans="1:20" ht="13.5" customHeight="1">
      <c r="A739" s="174">
        <f t="shared" si="42"/>
        <v>739</v>
      </c>
      <c r="F739" s="193"/>
      <c r="G739" s="165"/>
      <c r="H739" s="161"/>
      <c r="I739" s="161"/>
      <c r="J739" s="161"/>
      <c r="K739" s="161"/>
      <c r="L739" s="161"/>
      <c r="M739" s="161"/>
      <c r="N739" s="161"/>
      <c r="O739" s="161"/>
      <c r="P739" s="175"/>
      <c r="Q739" s="175"/>
      <c r="R739" s="176"/>
      <c r="S739" s="160"/>
      <c r="T739" s="160"/>
    </row>
    <row r="740" spans="1:20" ht="13.5" customHeight="1">
      <c r="A740" s="174">
        <f t="shared" si="42"/>
        <v>740</v>
      </c>
      <c r="F740" s="193"/>
      <c r="G740" s="165"/>
      <c r="H740" s="155" t="s">
        <v>679</v>
      </c>
      <c r="I740" s="155"/>
      <c r="J740" s="155"/>
      <c r="K740" s="155"/>
      <c r="L740" s="155"/>
      <c r="M740" s="155"/>
      <c r="N740" s="155"/>
      <c r="O740" s="155"/>
      <c r="P740" s="175"/>
      <c r="Q740" s="175"/>
      <c r="R740" s="176"/>
      <c r="S740" s="160"/>
      <c r="T740" s="160"/>
    </row>
    <row r="741" spans="1:20" ht="13.5" customHeight="1">
      <c r="A741" s="174">
        <f t="shared" si="42"/>
        <v>741</v>
      </c>
      <c r="F741" s="193"/>
      <c r="G741" s="165"/>
      <c r="H741" s="151"/>
      <c r="I741" s="151"/>
      <c r="J741" s="151"/>
      <c r="K741" s="151"/>
      <c r="L741" s="151"/>
      <c r="M741" s="151"/>
      <c r="N741" s="151"/>
      <c r="O741" s="151"/>
      <c r="P741" s="175"/>
      <c r="Q741" s="175"/>
      <c r="R741" s="176"/>
    </row>
    <row r="742" spans="1:20" ht="13.5" customHeight="1">
      <c r="A742" s="174">
        <f t="shared" si="42"/>
        <v>742</v>
      </c>
      <c r="C742" s="163" t="s">
        <v>25</v>
      </c>
      <c r="E742" s="163" t="s">
        <v>26</v>
      </c>
      <c r="F742" s="193" t="s">
        <v>27</v>
      </c>
      <c r="G742" s="165"/>
      <c r="H742" s="163" t="s">
        <v>30</v>
      </c>
      <c r="I742" s="166" t="s">
        <v>31</v>
      </c>
      <c r="J742" s="163" t="s">
        <v>32</v>
      </c>
      <c r="K742" s="166" t="s">
        <v>33</v>
      </c>
      <c r="L742" s="163" t="s">
        <v>34</v>
      </c>
      <c r="M742" s="163" t="s">
        <v>35</v>
      </c>
      <c r="N742" s="166" t="s">
        <v>36</v>
      </c>
      <c r="O742" s="163" t="s">
        <v>37</v>
      </c>
      <c r="P742" s="163" t="s">
        <v>38</v>
      </c>
      <c r="Q742" s="163" t="s">
        <v>82</v>
      </c>
      <c r="R742" s="176"/>
      <c r="S742" s="160"/>
      <c r="T742" s="160"/>
    </row>
    <row r="743" spans="1:20" ht="13.5" customHeight="1">
      <c r="A743" s="174">
        <f t="shared" si="42"/>
        <v>743</v>
      </c>
      <c r="F743" s="193"/>
      <c r="G743" s="165"/>
      <c r="H743" s="166" t="s">
        <v>1128</v>
      </c>
      <c r="I743" s="161"/>
      <c r="J743" s="166" t="s">
        <v>1129</v>
      </c>
      <c r="K743" s="166" t="s">
        <v>1130</v>
      </c>
      <c r="L743" s="166" t="s">
        <v>1130</v>
      </c>
      <c r="M743" s="166" t="s">
        <v>1130</v>
      </c>
      <c r="N743" s="163" t="s">
        <v>1131</v>
      </c>
      <c r="O743" s="166" t="s">
        <v>1132</v>
      </c>
      <c r="P743" s="175"/>
      <c r="Q743" s="175"/>
      <c r="R743" s="176"/>
      <c r="S743" s="160"/>
      <c r="T743" s="160"/>
    </row>
    <row r="744" spans="1:20" ht="13.5" customHeight="1">
      <c r="A744" s="174">
        <f t="shared" si="42"/>
        <v>744</v>
      </c>
      <c r="C744" s="151" t="s">
        <v>249</v>
      </c>
      <c r="F744" s="193" t="s">
        <v>227</v>
      </c>
      <c r="G744" s="165"/>
      <c r="H744" s="166" t="s">
        <v>1133</v>
      </c>
      <c r="I744" s="166" t="s">
        <v>115</v>
      </c>
      <c r="J744" s="166" t="s">
        <v>111</v>
      </c>
      <c r="K744" s="166" t="s">
        <v>1134</v>
      </c>
      <c r="L744" s="166" t="s">
        <v>1135</v>
      </c>
      <c r="M744" s="166" t="s">
        <v>122</v>
      </c>
      <c r="N744" s="166" t="s">
        <v>1136</v>
      </c>
      <c r="O744" s="166" t="s">
        <v>1137</v>
      </c>
      <c r="P744" s="175"/>
      <c r="Q744" s="175"/>
      <c r="R744" s="176"/>
      <c r="S744" s="160"/>
      <c r="T744" s="160"/>
    </row>
    <row r="745" spans="1:20" ht="13.5" customHeight="1">
      <c r="A745" s="174">
        <f t="shared" si="42"/>
        <v>745</v>
      </c>
      <c r="C745" s="151" t="s">
        <v>250</v>
      </c>
      <c r="E745" s="151" t="s">
        <v>40</v>
      </c>
      <c r="F745" s="194" t="s">
        <v>228</v>
      </c>
      <c r="G745" s="165"/>
      <c r="H745" s="172" t="s">
        <v>1139</v>
      </c>
      <c r="I745" s="172" t="s">
        <v>1140</v>
      </c>
      <c r="J745" s="172" t="s">
        <v>1141</v>
      </c>
      <c r="K745" s="172" t="s">
        <v>1142</v>
      </c>
      <c r="L745" s="172" t="s">
        <v>1143</v>
      </c>
      <c r="M745" s="172" t="s">
        <v>1143</v>
      </c>
      <c r="N745" s="172" t="s">
        <v>1144</v>
      </c>
      <c r="O745" s="172" t="s">
        <v>1145</v>
      </c>
      <c r="P745" s="175"/>
      <c r="Q745" s="175"/>
      <c r="R745" s="176"/>
    </row>
    <row r="746" spans="1:20" ht="13.5" customHeight="1">
      <c r="A746" s="174">
        <f t="shared" si="42"/>
        <v>746</v>
      </c>
      <c r="C746" s="151" t="s">
        <v>680</v>
      </c>
      <c r="D746" s="151" t="s">
        <v>681</v>
      </c>
      <c r="F746" s="195" t="s">
        <v>269</v>
      </c>
      <c r="G746" s="165"/>
      <c r="H746" s="203">
        <v>306781.9222076381</v>
      </c>
      <c r="I746" s="203">
        <v>130159.90681367715</v>
      </c>
      <c r="J746" s="203">
        <v>41400.477690672073</v>
      </c>
      <c r="K746" s="203">
        <v>65595.48271702553</v>
      </c>
      <c r="L746" s="203">
        <v>25920.78482533422</v>
      </c>
      <c r="M746" s="203">
        <v>32047.823620288593</v>
      </c>
      <c r="N746" s="203">
        <v>10921.462550005643</v>
      </c>
      <c r="O746" s="203">
        <v>735.98399063487659</v>
      </c>
      <c r="P746" s="175">
        <v>0</v>
      </c>
      <c r="Q746" s="175">
        <v>0</v>
      </c>
      <c r="R746" s="176">
        <f>ROUND(SUM(I746:Q746)-H746,0)</f>
        <v>0</v>
      </c>
      <c r="S746" s="160"/>
      <c r="T746" s="160"/>
    </row>
    <row r="747" spans="1:20" ht="13.5" customHeight="1">
      <c r="A747" s="174">
        <f t="shared" si="42"/>
        <v>747</v>
      </c>
      <c r="E747" s="151" t="s">
        <v>316</v>
      </c>
      <c r="F747" s="195" t="s">
        <v>269</v>
      </c>
      <c r="G747" s="165"/>
      <c r="H747" s="197">
        <v>381062.26490477816</v>
      </c>
      <c r="I747" s="197">
        <v>161675.200850475</v>
      </c>
      <c r="J747" s="197">
        <v>51424.67223433563</v>
      </c>
      <c r="K747" s="197">
        <v>81477.953563228715</v>
      </c>
      <c r="L747" s="197">
        <v>32196.919892059203</v>
      </c>
      <c r="M747" s="197">
        <v>39807.48332931583</v>
      </c>
      <c r="N747" s="197">
        <v>13565.849074252415</v>
      </c>
      <c r="O747" s="197">
        <v>914.18596111136969</v>
      </c>
      <c r="P747" s="175">
        <v>0</v>
      </c>
      <c r="Q747" s="175">
        <v>0</v>
      </c>
      <c r="R747" s="176">
        <f>ROUND(SUM(I747:Q747)-H747,0)</f>
        <v>0</v>
      </c>
      <c r="S747" s="160"/>
      <c r="T747" s="160"/>
    </row>
    <row r="748" spans="1:20" ht="13.5" customHeight="1">
      <c r="A748" s="174">
        <f t="shared" si="42"/>
        <v>748</v>
      </c>
      <c r="E748" s="151" t="s">
        <v>682</v>
      </c>
      <c r="F748" s="195"/>
      <c r="G748" s="165"/>
      <c r="H748" s="202">
        <v>687844.18711241626</v>
      </c>
      <c r="I748" s="202">
        <v>291835.10766415216</v>
      </c>
      <c r="J748" s="202">
        <v>92825.149925007703</v>
      </c>
      <c r="K748" s="202">
        <v>147073.43628025425</v>
      </c>
      <c r="L748" s="202">
        <v>58117.704717393426</v>
      </c>
      <c r="M748" s="202">
        <v>71855.306949604419</v>
      </c>
      <c r="N748" s="202">
        <v>24487.311624258058</v>
      </c>
      <c r="O748" s="202">
        <v>1650.1699517462462</v>
      </c>
      <c r="P748" s="175">
        <v>0</v>
      </c>
      <c r="Q748" s="175">
        <v>0</v>
      </c>
      <c r="R748" s="176">
        <f>ROUND(SUM(I748:Q748)-H748,0)</f>
        <v>0</v>
      </c>
      <c r="S748" s="160"/>
      <c r="T748" s="160"/>
    </row>
    <row r="749" spans="1:20" ht="13.5" customHeight="1">
      <c r="A749" s="174">
        <f t="shared" si="42"/>
        <v>749</v>
      </c>
      <c r="F749" s="193"/>
      <c r="G749" s="165"/>
      <c r="H749" s="202"/>
      <c r="I749" s="202"/>
      <c r="J749" s="202"/>
      <c r="K749" s="202"/>
      <c r="L749" s="202"/>
      <c r="M749" s="202"/>
      <c r="N749" s="202"/>
      <c r="O749" s="202"/>
      <c r="P749" s="175"/>
      <c r="Q749" s="175"/>
      <c r="R749" s="176"/>
    </row>
    <row r="750" spans="1:20" ht="13.5" customHeight="1">
      <c r="A750" s="174">
        <f t="shared" si="42"/>
        <v>750</v>
      </c>
      <c r="C750" s="151" t="s">
        <v>683</v>
      </c>
      <c r="D750" s="151" t="s">
        <v>684</v>
      </c>
      <c r="F750" s="195" t="s">
        <v>269</v>
      </c>
      <c r="G750" s="165"/>
      <c r="H750" s="208">
        <v>14718166.427065782</v>
      </c>
      <c r="I750" s="208">
        <v>6244550.3855943223</v>
      </c>
      <c r="J750" s="208">
        <v>1986228.9030150832</v>
      </c>
      <c r="K750" s="208">
        <v>3147008.2218190813</v>
      </c>
      <c r="L750" s="208">
        <v>1243575.313154263</v>
      </c>
      <c r="M750" s="208">
        <v>1537526.0650117719</v>
      </c>
      <c r="N750" s="208">
        <v>523967.97790827311</v>
      </c>
      <c r="O750" s="208">
        <v>35309.56056298691</v>
      </c>
      <c r="P750" s="175">
        <v>0</v>
      </c>
      <c r="Q750" s="175">
        <v>0</v>
      </c>
      <c r="R750" s="176">
        <f>ROUND(SUM(I750:Q750)-H750,0)</f>
        <v>0</v>
      </c>
      <c r="S750" s="160"/>
      <c r="T750" s="160"/>
    </row>
    <row r="751" spans="1:20" ht="13.5" customHeight="1">
      <c r="A751" s="174">
        <f t="shared" si="42"/>
        <v>751</v>
      </c>
      <c r="E751" s="151" t="s">
        <v>316</v>
      </c>
      <c r="F751" s="195" t="s">
        <v>269</v>
      </c>
      <c r="G751" s="165"/>
      <c r="H751" s="201">
        <v>31619964.235479675</v>
      </c>
      <c r="I751" s="201">
        <v>13415561.023691146</v>
      </c>
      <c r="J751" s="201">
        <v>4267140.6922889156</v>
      </c>
      <c r="K751" s="201">
        <v>6760916.0363678429</v>
      </c>
      <c r="L751" s="201">
        <v>2671651.1952027464</v>
      </c>
      <c r="M751" s="201">
        <v>3303164.1154286247</v>
      </c>
      <c r="N751" s="201">
        <v>1125673.4189069211</v>
      </c>
      <c r="O751" s="201">
        <v>75857.753593477537</v>
      </c>
      <c r="P751" s="175">
        <v>0</v>
      </c>
      <c r="Q751" s="175">
        <v>0</v>
      </c>
      <c r="R751" s="176">
        <f>ROUND(SUM(I751:Q751)-H751,0)</f>
        <v>0</v>
      </c>
    </row>
    <row r="752" spans="1:20" ht="13.5" customHeight="1">
      <c r="A752" s="174">
        <f t="shared" si="42"/>
        <v>752</v>
      </c>
      <c r="E752" s="151" t="s">
        <v>685</v>
      </c>
      <c r="F752" s="195"/>
      <c r="G752" s="165"/>
      <c r="H752" s="202">
        <v>46338130.662545457</v>
      </c>
      <c r="I752" s="202">
        <v>19660111.409285467</v>
      </c>
      <c r="J752" s="202">
        <v>6253369.5953039993</v>
      </c>
      <c r="K752" s="202">
        <v>9907924.2581869252</v>
      </c>
      <c r="L752" s="202">
        <v>3915226.5083570094</v>
      </c>
      <c r="M752" s="202">
        <v>4840690.1804403961</v>
      </c>
      <c r="N752" s="202">
        <v>1649641.3968151943</v>
      </c>
      <c r="O752" s="202">
        <v>111167.31415646445</v>
      </c>
      <c r="P752" s="175">
        <v>0</v>
      </c>
      <c r="Q752" s="175">
        <v>0</v>
      </c>
      <c r="R752" s="176">
        <f>ROUND(SUM(I752:Q752)-H752,0)</f>
        <v>0</v>
      </c>
    </row>
    <row r="753" spans="1:20" ht="13.5" customHeight="1">
      <c r="A753" s="174">
        <f t="shared" si="42"/>
        <v>753</v>
      </c>
      <c r="F753" s="193"/>
      <c r="G753" s="165"/>
      <c r="H753" s="202"/>
      <c r="I753" s="202"/>
      <c r="J753" s="202"/>
      <c r="K753" s="202"/>
      <c r="L753" s="202"/>
      <c r="M753" s="202"/>
      <c r="N753" s="202"/>
      <c r="O753" s="202"/>
      <c r="P753" s="175"/>
      <c r="Q753" s="175"/>
      <c r="R753" s="176"/>
    </row>
    <row r="754" spans="1:20" ht="13.5" customHeight="1">
      <c r="A754" s="174">
        <f t="shared" si="42"/>
        <v>754</v>
      </c>
      <c r="C754" s="151" t="s">
        <v>686</v>
      </c>
      <c r="D754" s="151" t="s">
        <v>687</v>
      </c>
      <c r="F754" s="195" t="s">
        <v>269</v>
      </c>
      <c r="G754" s="165"/>
      <c r="H754" s="208">
        <v>-624870.24957361817</v>
      </c>
      <c r="I754" s="208">
        <v>-265116.8389253816</v>
      </c>
      <c r="J754" s="208">
        <v>-84326.764239803611</v>
      </c>
      <c r="K754" s="208">
        <v>-133608.47784423063</v>
      </c>
      <c r="L754" s="208">
        <v>-52796.876577323237</v>
      </c>
      <c r="M754" s="208">
        <v>-65276.765331521347</v>
      </c>
      <c r="N754" s="208">
        <v>-22245.434086275625</v>
      </c>
      <c r="O754" s="208">
        <v>-1499.0925690821314</v>
      </c>
      <c r="P754" s="175">
        <v>0</v>
      </c>
      <c r="Q754" s="175">
        <v>0</v>
      </c>
      <c r="R754" s="176">
        <f>ROUND(SUM(I754:Q754)-H754,0)</f>
        <v>0</v>
      </c>
      <c r="S754" s="160"/>
      <c r="T754" s="160"/>
    </row>
    <row r="755" spans="1:20" ht="13.5" customHeight="1">
      <c r="A755" s="174">
        <f t="shared" si="42"/>
        <v>755</v>
      </c>
      <c r="E755" s="151" t="s">
        <v>316</v>
      </c>
      <c r="F755" s="195" t="s">
        <v>269</v>
      </c>
      <c r="G755" s="165"/>
      <c r="H755" s="201">
        <v>161744595.84636283</v>
      </c>
      <c r="I755" s="201">
        <v>68624191.971551254</v>
      </c>
      <c r="J755" s="201">
        <v>21827568.859783988</v>
      </c>
      <c r="K755" s="201">
        <v>34583898.441810526</v>
      </c>
      <c r="L755" s="201">
        <v>13666212.257306973</v>
      </c>
      <c r="M755" s="201">
        <v>16896570.182224516</v>
      </c>
      <c r="N755" s="201">
        <v>5758121.3830658654</v>
      </c>
      <c r="O755" s="201">
        <v>388032.75061970897</v>
      </c>
      <c r="P755" s="175">
        <v>0</v>
      </c>
      <c r="Q755" s="175">
        <v>0</v>
      </c>
      <c r="R755" s="176">
        <f>ROUND(SUM(I755:Q755)-H755,0)</f>
        <v>0</v>
      </c>
    </row>
    <row r="756" spans="1:20" ht="13.5" customHeight="1">
      <c r="A756" s="174">
        <f t="shared" si="42"/>
        <v>756</v>
      </c>
      <c r="E756" s="151" t="s">
        <v>688</v>
      </c>
      <c r="F756" s="195"/>
      <c r="G756" s="165"/>
      <c r="H756" s="202">
        <v>161119725.59678921</v>
      </c>
      <c r="I756" s="202">
        <v>68359075.132625878</v>
      </c>
      <c r="J756" s="202">
        <v>21743242.095544185</v>
      </c>
      <c r="K756" s="202">
        <v>34450289.963966295</v>
      </c>
      <c r="L756" s="202">
        <v>13613415.380729649</v>
      </c>
      <c r="M756" s="202">
        <v>16831293.416892994</v>
      </c>
      <c r="N756" s="202">
        <v>5735875.9489795901</v>
      </c>
      <c r="O756" s="202">
        <v>386533.65805062687</v>
      </c>
      <c r="P756" s="175">
        <v>0</v>
      </c>
      <c r="Q756" s="175">
        <v>0</v>
      </c>
      <c r="R756" s="176">
        <f>ROUND(SUM(I756:Q756)-H756,0)</f>
        <v>0</v>
      </c>
    </row>
    <row r="757" spans="1:20" ht="13.5" customHeight="1">
      <c r="A757" s="174">
        <f t="shared" si="42"/>
        <v>757</v>
      </c>
      <c r="C757" s="56"/>
      <c r="D757" s="56"/>
      <c r="E757" s="56"/>
      <c r="F757" s="193"/>
      <c r="H757" s="202"/>
      <c r="I757" s="202"/>
      <c r="J757" s="202"/>
      <c r="K757" s="202"/>
      <c r="L757" s="202"/>
      <c r="M757" s="202"/>
      <c r="N757" s="202"/>
      <c r="O757" s="202"/>
      <c r="P757" s="175"/>
      <c r="Q757" s="175"/>
      <c r="R757" s="176"/>
    </row>
    <row r="758" spans="1:20" ht="13.5" customHeight="1">
      <c r="A758" s="174">
        <f t="shared" si="42"/>
        <v>758</v>
      </c>
      <c r="C758" s="151" t="s">
        <v>689</v>
      </c>
      <c r="D758" s="151" t="s">
        <v>690</v>
      </c>
      <c r="F758" s="195" t="s">
        <v>269</v>
      </c>
      <c r="G758" s="165"/>
      <c r="H758" s="208">
        <v>12119310.181035571</v>
      </c>
      <c r="I758" s="208">
        <v>5141920.5944670364</v>
      </c>
      <c r="J758" s="208">
        <v>1635511.0730309058</v>
      </c>
      <c r="K758" s="208">
        <v>2591326.0983622507</v>
      </c>
      <c r="L758" s="208">
        <v>1023991.3394293349</v>
      </c>
      <c r="M758" s="208">
        <v>1266037.8169823126</v>
      </c>
      <c r="N758" s="208">
        <v>431448.47428296949</v>
      </c>
      <c r="O758" s="208">
        <v>29074.784480760292</v>
      </c>
      <c r="P758" s="175">
        <v>0</v>
      </c>
      <c r="Q758" s="175">
        <v>0</v>
      </c>
      <c r="R758" s="176">
        <f>ROUND(SUM(I758:Q758)-H758,0)</f>
        <v>0</v>
      </c>
    </row>
    <row r="759" spans="1:20" ht="13.5" customHeight="1">
      <c r="A759" s="174">
        <f t="shared" si="42"/>
        <v>759</v>
      </c>
      <c r="E759" s="151" t="s">
        <v>316</v>
      </c>
      <c r="F759" s="195" t="s">
        <v>269</v>
      </c>
      <c r="G759" s="165"/>
      <c r="H759" s="201">
        <v>39540511.960887395</v>
      </c>
      <c r="I759" s="201">
        <v>16776051.584652511</v>
      </c>
      <c r="J759" s="201">
        <v>5336025.2505573286</v>
      </c>
      <c r="K759" s="201">
        <v>8454471.3400591444</v>
      </c>
      <c r="L759" s="201">
        <v>3340878.4163234448</v>
      </c>
      <c r="M759" s="201">
        <v>4130580.2638551984</v>
      </c>
      <c r="N759" s="201">
        <v>1407645.5922868915</v>
      </c>
      <c r="O759" s="201">
        <v>94859.513152875821</v>
      </c>
      <c r="P759" s="175">
        <v>0</v>
      </c>
      <c r="Q759" s="175">
        <v>0</v>
      </c>
      <c r="R759" s="176">
        <f>ROUND(SUM(I759:Q759)-H759,0)</f>
        <v>0</v>
      </c>
    </row>
    <row r="760" spans="1:20" ht="13.5" customHeight="1">
      <c r="A760" s="174">
        <f t="shared" si="42"/>
        <v>760</v>
      </c>
      <c r="E760" s="151" t="s">
        <v>691</v>
      </c>
      <c r="F760" s="195"/>
      <c r="G760" s="165"/>
      <c r="H760" s="202">
        <v>51659822.141922966</v>
      </c>
      <c r="I760" s="202">
        <v>21917972.17911955</v>
      </c>
      <c r="J760" s="202">
        <v>6971536.3235882344</v>
      </c>
      <c r="K760" s="202">
        <v>11045797.438421395</v>
      </c>
      <c r="L760" s="202">
        <v>4364869.7557527795</v>
      </c>
      <c r="M760" s="202">
        <v>5396618.0808375105</v>
      </c>
      <c r="N760" s="202">
        <v>1839094.066569861</v>
      </c>
      <c r="O760" s="202">
        <v>123934.29763363612</v>
      </c>
      <c r="P760" s="175">
        <v>0</v>
      </c>
      <c r="Q760" s="175">
        <v>0</v>
      </c>
      <c r="R760" s="176">
        <f>ROUND(SUM(I760:Q760)-H760,0)</f>
        <v>0</v>
      </c>
      <c r="S760" s="160"/>
      <c r="T760" s="160"/>
    </row>
    <row r="761" spans="1:20" ht="13.5" customHeight="1">
      <c r="A761" s="174">
        <f t="shared" si="42"/>
        <v>761</v>
      </c>
      <c r="F761" s="193"/>
      <c r="G761" s="165"/>
      <c r="H761" s="202"/>
      <c r="I761" s="202"/>
      <c r="J761" s="202"/>
      <c r="K761" s="202"/>
      <c r="L761" s="202"/>
      <c r="M761" s="202"/>
      <c r="N761" s="202"/>
      <c r="O761" s="202"/>
      <c r="P761" s="175"/>
      <c r="Q761" s="175"/>
      <c r="R761" s="176"/>
    </row>
    <row r="762" spans="1:20" ht="13.5" customHeight="1">
      <c r="A762" s="174">
        <f t="shared" si="42"/>
        <v>762</v>
      </c>
      <c r="C762" s="151" t="s">
        <v>692</v>
      </c>
      <c r="D762" s="151" t="s">
        <v>693</v>
      </c>
      <c r="F762" s="195" t="s">
        <v>269</v>
      </c>
      <c r="G762" s="165"/>
      <c r="H762" s="208">
        <v>2998453.4131122138</v>
      </c>
      <c r="I762" s="208">
        <v>1272168.8880079682</v>
      </c>
      <c r="J762" s="208">
        <v>404643.80281199317</v>
      </c>
      <c r="K762" s="208">
        <v>641123.17186827864</v>
      </c>
      <c r="L762" s="208">
        <v>253346.9546405221</v>
      </c>
      <c r="M762" s="208">
        <v>313231.97085920098</v>
      </c>
      <c r="N762" s="208">
        <v>106745.1967951269</v>
      </c>
      <c r="O762" s="208">
        <v>7193.4281291237994</v>
      </c>
      <c r="P762" s="175">
        <v>0</v>
      </c>
      <c r="Q762" s="175">
        <v>0</v>
      </c>
      <c r="R762" s="176">
        <f>ROUND(SUM(I762:Q762)-H762,0)</f>
        <v>0</v>
      </c>
      <c r="S762" s="160"/>
      <c r="T762" s="160"/>
    </row>
    <row r="763" spans="1:20" ht="13.5" customHeight="1">
      <c r="A763" s="174">
        <f t="shared" si="42"/>
        <v>763</v>
      </c>
      <c r="E763" s="151" t="s">
        <v>316</v>
      </c>
      <c r="F763" s="195" t="s">
        <v>269</v>
      </c>
      <c r="G763" s="165"/>
      <c r="H763" s="201">
        <v>13335680.873541016</v>
      </c>
      <c r="I763" s="201">
        <v>5657996.2968685618</v>
      </c>
      <c r="J763" s="201">
        <v>1799661.3181179524</v>
      </c>
      <c r="K763" s="201">
        <v>2851407.9902924225</v>
      </c>
      <c r="L763" s="201">
        <v>1126765.5927536117</v>
      </c>
      <c r="M763" s="201">
        <v>1393105.3870978644</v>
      </c>
      <c r="N763" s="201">
        <v>474751.37449796754</v>
      </c>
      <c r="O763" s="201">
        <v>31992.91391263585</v>
      </c>
      <c r="P763" s="175">
        <v>0</v>
      </c>
      <c r="Q763" s="175">
        <v>0</v>
      </c>
      <c r="R763" s="176">
        <f>ROUND(SUM(I763:Q763)-H763,0)</f>
        <v>0</v>
      </c>
    </row>
    <row r="764" spans="1:20" ht="13.5" customHeight="1">
      <c r="A764" s="174">
        <f t="shared" si="42"/>
        <v>764</v>
      </c>
      <c r="E764" s="151" t="s">
        <v>694</v>
      </c>
      <c r="F764" s="195"/>
      <c r="G764" s="165"/>
      <c r="H764" s="202">
        <v>16334134.28665323</v>
      </c>
      <c r="I764" s="202">
        <v>6930165.1848765295</v>
      </c>
      <c r="J764" s="202">
        <v>2204305.1209299457</v>
      </c>
      <c r="K764" s="202">
        <v>3492531.1621607011</v>
      </c>
      <c r="L764" s="202">
        <v>1380112.5473941339</v>
      </c>
      <c r="M764" s="202">
        <v>1706337.3579570653</v>
      </c>
      <c r="N764" s="202">
        <v>581496.57129309443</v>
      </c>
      <c r="O764" s="202">
        <v>39186.34204175965</v>
      </c>
      <c r="P764" s="175">
        <v>0</v>
      </c>
      <c r="Q764" s="175">
        <v>0</v>
      </c>
      <c r="R764" s="176">
        <f>ROUND(SUM(I764:Q764)-H764,0)</f>
        <v>0</v>
      </c>
      <c r="S764" s="160"/>
      <c r="T764" s="160"/>
    </row>
    <row r="765" spans="1:20" ht="13.5" customHeight="1">
      <c r="A765" s="174">
        <f t="shared" si="42"/>
        <v>765</v>
      </c>
      <c r="F765" s="193"/>
      <c r="G765" s="165"/>
      <c r="H765" s="202"/>
      <c r="I765" s="202"/>
      <c r="J765" s="202"/>
      <c r="K765" s="202"/>
      <c r="L765" s="202"/>
      <c r="M765" s="202"/>
      <c r="N765" s="202"/>
      <c r="O765" s="202"/>
      <c r="P765" s="175"/>
      <c r="Q765" s="175"/>
      <c r="R765" s="176"/>
    </row>
    <row r="766" spans="1:20" ht="13.5" customHeight="1">
      <c r="A766" s="174">
        <f t="shared" si="42"/>
        <v>766</v>
      </c>
      <c r="C766" s="151" t="s">
        <v>695</v>
      </c>
      <c r="D766" s="151" t="s">
        <v>696</v>
      </c>
      <c r="F766" s="195" t="s">
        <v>269</v>
      </c>
      <c r="G766" s="165"/>
      <c r="H766" s="208">
        <v>498733.58128393465</v>
      </c>
      <c r="I766" s="208">
        <v>211600.20120361639</v>
      </c>
      <c r="J766" s="208">
        <v>67304.515067089058</v>
      </c>
      <c r="K766" s="208">
        <v>106638.19359397725</v>
      </c>
      <c r="L766" s="208">
        <v>42139.268678548426</v>
      </c>
      <c r="M766" s="208">
        <v>52099.959904692383</v>
      </c>
      <c r="N766" s="208">
        <v>17754.957955886595</v>
      </c>
      <c r="O766" s="208">
        <v>1196.4848801245139</v>
      </c>
      <c r="P766" s="175">
        <v>0</v>
      </c>
      <c r="Q766" s="175">
        <v>0</v>
      </c>
      <c r="R766" s="176">
        <f>ROUND(SUM(I766:Q766)-H766,0)</f>
        <v>0</v>
      </c>
      <c r="S766" s="160"/>
      <c r="T766" s="160"/>
    </row>
    <row r="767" spans="1:20" ht="13.5" customHeight="1">
      <c r="A767" s="174">
        <f t="shared" si="42"/>
        <v>767</v>
      </c>
      <c r="E767" s="151" t="s">
        <v>316</v>
      </c>
      <c r="F767" s="195" t="s">
        <v>269</v>
      </c>
      <c r="G767" s="165"/>
      <c r="H767" s="201">
        <v>867460.91800169577</v>
      </c>
      <c r="I767" s="201">
        <v>368042.00012537901</v>
      </c>
      <c r="J767" s="201">
        <v>117064.57839765426</v>
      </c>
      <c r="K767" s="201">
        <v>185478.71805810931</v>
      </c>
      <c r="L767" s="201">
        <v>73293.979117486015</v>
      </c>
      <c r="M767" s="201">
        <v>90618.880987374607</v>
      </c>
      <c r="N767" s="201">
        <v>30881.682536485387</v>
      </c>
      <c r="O767" s="201">
        <v>2081.0787792071078</v>
      </c>
      <c r="P767" s="175">
        <v>0</v>
      </c>
      <c r="Q767" s="175">
        <v>0</v>
      </c>
      <c r="R767" s="176">
        <f>ROUND(SUM(I767:Q767)-H767,0)</f>
        <v>0</v>
      </c>
    </row>
    <row r="768" spans="1:20" ht="13.5" customHeight="1">
      <c r="A768" s="174">
        <f t="shared" si="42"/>
        <v>768</v>
      </c>
      <c r="E768" s="151" t="s">
        <v>697</v>
      </c>
      <c r="F768" s="195"/>
      <c r="G768" s="165"/>
      <c r="H768" s="202">
        <v>1366194.4992856304</v>
      </c>
      <c r="I768" s="202">
        <v>579642.2013289954</v>
      </c>
      <c r="J768" s="202">
        <v>184369.09346474332</v>
      </c>
      <c r="K768" s="202">
        <v>292116.91165208654</v>
      </c>
      <c r="L768" s="202">
        <v>115433.24779603444</v>
      </c>
      <c r="M768" s="202">
        <v>142718.840892067</v>
      </c>
      <c r="N768" s="202">
        <v>48636.640492371982</v>
      </c>
      <c r="O768" s="202">
        <v>3277.5636593316217</v>
      </c>
      <c r="P768" s="175">
        <v>0</v>
      </c>
      <c r="Q768" s="175">
        <v>0</v>
      </c>
      <c r="R768" s="176">
        <f>ROUND(SUM(I768:Q768)-H768,0)</f>
        <v>0</v>
      </c>
      <c r="S768" s="160"/>
      <c r="T768" s="160"/>
    </row>
    <row r="769" spans="1:20" ht="13.5" customHeight="1">
      <c r="A769" s="174">
        <f t="shared" ref="A769:A832" si="43">+A768+1</f>
        <v>769</v>
      </c>
      <c r="F769" s="193"/>
      <c r="G769" s="165"/>
      <c r="H769" s="202"/>
      <c r="I769" s="202"/>
      <c r="J769" s="202"/>
      <c r="K769" s="202"/>
      <c r="L769" s="202"/>
      <c r="M769" s="202"/>
      <c r="N769" s="202"/>
      <c r="O769" s="202"/>
      <c r="P769" s="175"/>
      <c r="Q769" s="175"/>
      <c r="R769" s="176"/>
    </row>
    <row r="770" spans="1:20" ht="13.5" customHeight="1">
      <c r="A770" s="174">
        <f t="shared" si="43"/>
        <v>770</v>
      </c>
      <c r="C770" s="151" t="s">
        <v>698</v>
      </c>
      <c r="D770" s="151" t="s">
        <v>699</v>
      </c>
      <c r="F770" s="195" t="s">
        <v>269</v>
      </c>
      <c r="G770" s="165"/>
      <c r="H770" s="197">
        <v>197156.55059380142</v>
      </c>
      <c r="I770" s="197">
        <v>83648.599853372667</v>
      </c>
      <c r="J770" s="197">
        <v>26606.441851889907</v>
      </c>
      <c r="K770" s="197">
        <v>42155.61012839264</v>
      </c>
      <c r="L770" s="197">
        <v>16658.258374781799</v>
      </c>
      <c r="M770" s="197">
        <v>20595.862733848335</v>
      </c>
      <c r="N770" s="197">
        <v>7018.7899870486062</v>
      </c>
      <c r="O770" s="197">
        <v>472.98766446747356</v>
      </c>
      <c r="P770" s="175">
        <v>0</v>
      </c>
      <c r="Q770" s="175">
        <v>0</v>
      </c>
      <c r="R770" s="176">
        <f>ROUND(SUM(I770:Q770)-H770,0)</f>
        <v>0</v>
      </c>
      <c r="S770" s="160"/>
      <c r="T770" s="160"/>
    </row>
    <row r="771" spans="1:20" ht="13.5" customHeight="1">
      <c r="A771" s="174">
        <f t="shared" si="43"/>
        <v>771</v>
      </c>
      <c r="F771" s="193"/>
      <c r="G771" s="165"/>
      <c r="H771" s="161"/>
      <c r="I771" s="161"/>
      <c r="J771" s="161"/>
      <c r="K771" s="161"/>
      <c r="L771" s="161"/>
      <c r="M771" s="161"/>
      <c r="N771" s="161"/>
      <c r="O771" s="161"/>
      <c r="P771" s="175"/>
      <c r="Q771" s="175"/>
      <c r="R771" s="176"/>
    </row>
    <row r="772" spans="1:20" ht="13.5" customHeight="1">
      <c r="A772" s="174">
        <f t="shared" si="43"/>
        <v>772</v>
      </c>
      <c r="F772" s="193"/>
      <c r="G772" s="165"/>
      <c r="H772" s="204"/>
      <c r="I772" s="204"/>
      <c r="J772" s="204"/>
      <c r="K772" s="204"/>
      <c r="L772" s="204"/>
      <c r="M772" s="204"/>
      <c r="N772" s="204"/>
      <c r="O772" s="204"/>
      <c r="P772" s="175"/>
      <c r="Q772" s="175"/>
      <c r="R772" s="176"/>
      <c r="S772" s="160"/>
      <c r="T772" s="160"/>
    </row>
    <row r="773" spans="1:20" ht="13.5" customHeight="1">
      <c r="A773" s="174">
        <f t="shared" si="43"/>
        <v>773</v>
      </c>
      <c r="F773" s="193"/>
      <c r="G773" s="165"/>
      <c r="H773" s="161"/>
      <c r="I773" s="161"/>
      <c r="J773" s="161"/>
      <c r="K773" s="161"/>
      <c r="L773" s="161"/>
      <c r="M773" s="161"/>
      <c r="N773" s="161"/>
      <c r="O773" s="161"/>
      <c r="P773" s="175"/>
      <c r="Q773" s="175"/>
      <c r="R773" s="176"/>
    </row>
    <row r="774" spans="1:20" ht="13.5" customHeight="1">
      <c r="A774" s="174">
        <f t="shared" si="43"/>
        <v>774</v>
      </c>
      <c r="C774" s="53" t="s">
        <v>700</v>
      </c>
      <c r="F774" s="193"/>
      <c r="G774" s="165"/>
      <c r="H774" s="175">
        <v>277703007.92490268</v>
      </c>
      <c r="I774" s="175">
        <v>117822449.81475395</v>
      </c>
      <c r="J774" s="175">
        <v>37476253.820608005</v>
      </c>
      <c r="K774" s="175">
        <v>59377888.780796051</v>
      </c>
      <c r="L774" s="175">
        <v>23463833.403121784</v>
      </c>
      <c r="M774" s="175">
        <v>29010109.046703484</v>
      </c>
      <c r="N774" s="175">
        <v>9886250.7257614192</v>
      </c>
      <c r="O774" s="175">
        <v>666222.33315803239</v>
      </c>
      <c r="P774" s="175">
        <v>0</v>
      </c>
      <c r="Q774" s="175">
        <v>0</v>
      </c>
      <c r="R774" s="176">
        <f>ROUND(SUM(I774:Q774)-H774,0)</f>
        <v>0</v>
      </c>
      <c r="S774" s="160"/>
      <c r="T774" s="160"/>
    </row>
    <row r="775" spans="1:20" ht="13.5" customHeight="1">
      <c r="A775" s="174">
        <f t="shared" si="43"/>
        <v>775</v>
      </c>
      <c r="C775" s="53"/>
      <c r="F775" s="193"/>
      <c r="G775" s="165"/>
      <c r="H775" s="175"/>
      <c r="I775" s="175"/>
      <c r="J775" s="175"/>
      <c r="K775" s="175"/>
      <c r="L775" s="175"/>
      <c r="M775" s="175"/>
      <c r="N775" s="175"/>
      <c r="O775" s="175"/>
      <c r="P775" s="175"/>
      <c r="Q775" s="175"/>
      <c r="R775" s="176"/>
      <c r="S775" s="160"/>
      <c r="T775" s="160"/>
    </row>
    <row r="776" spans="1:20" ht="13.5" customHeight="1">
      <c r="A776" s="174">
        <f t="shared" si="43"/>
        <v>776</v>
      </c>
      <c r="C776" s="53"/>
      <c r="F776" s="193"/>
      <c r="G776" s="165"/>
      <c r="H776" s="175"/>
      <c r="I776" s="175"/>
      <c r="J776" s="175"/>
      <c r="K776" s="175"/>
      <c r="L776" s="175"/>
      <c r="M776" s="175"/>
      <c r="N776" s="175"/>
      <c r="O776" s="175"/>
      <c r="P776" s="175"/>
      <c r="Q776" s="175"/>
      <c r="R776" s="176"/>
      <c r="S776" s="160"/>
      <c r="T776" s="160"/>
    </row>
    <row r="777" spans="1:20" ht="13.5" customHeight="1">
      <c r="A777" s="174">
        <f t="shared" si="43"/>
        <v>777</v>
      </c>
      <c r="C777" s="53"/>
      <c r="F777" s="193"/>
      <c r="G777" s="165"/>
      <c r="H777" s="155" t="s">
        <v>701</v>
      </c>
      <c r="I777" s="155"/>
      <c r="J777" s="155"/>
      <c r="K777" s="155"/>
      <c r="L777" s="155"/>
      <c r="M777" s="155"/>
      <c r="N777" s="155"/>
      <c r="O777" s="155"/>
      <c r="P777" s="175"/>
      <c r="Q777" s="175"/>
      <c r="R777" s="176"/>
      <c r="S777" s="160"/>
      <c r="T777" s="160"/>
    </row>
    <row r="778" spans="1:20" ht="13.5" customHeight="1">
      <c r="A778" s="174">
        <f t="shared" si="43"/>
        <v>778</v>
      </c>
      <c r="C778" s="53"/>
      <c r="F778" s="193"/>
      <c r="G778" s="165"/>
      <c r="H778" s="155"/>
      <c r="I778" s="155"/>
      <c r="J778" s="155"/>
      <c r="K778" s="155"/>
      <c r="L778" s="155"/>
      <c r="M778" s="155"/>
      <c r="N778" s="155"/>
      <c r="O778" s="155"/>
      <c r="P778" s="175"/>
      <c r="Q778" s="175"/>
      <c r="R778" s="176"/>
      <c r="S778" s="160"/>
      <c r="T778" s="160"/>
    </row>
    <row r="779" spans="1:20" ht="13.5" customHeight="1">
      <c r="A779" s="174">
        <f t="shared" si="43"/>
        <v>779</v>
      </c>
      <c r="F779" s="193"/>
      <c r="G779" s="165"/>
      <c r="H779" s="161"/>
      <c r="I779" s="161"/>
      <c r="J779" s="161"/>
      <c r="K779" s="161"/>
      <c r="L779" s="161"/>
      <c r="M779" s="161"/>
      <c r="N779" s="161"/>
      <c r="O779" s="161"/>
      <c r="P779" s="175"/>
      <c r="Q779" s="175"/>
      <c r="R779" s="176"/>
    </row>
    <row r="780" spans="1:20" ht="13.5" customHeight="1">
      <c r="A780" s="174">
        <f t="shared" si="43"/>
        <v>780</v>
      </c>
      <c r="C780" s="151" t="s">
        <v>702</v>
      </c>
      <c r="D780" s="151" t="s">
        <v>681</v>
      </c>
      <c r="F780" s="195" t="s">
        <v>269</v>
      </c>
      <c r="G780" s="165"/>
      <c r="H780" s="203">
        <v>0</v>
      </c>
      <c r="I780" s="203">
        <v>0</v>
      </c>
      <c r="J780" s="203">
        <v>0</v>
      </c>
      <c r="K780" s="203">
        <v>0</v>
      </c>
      <c r="L780" s="203">
        <v>0</v>
      </c>
      <c r="M780" s="203">
        <v>0</v>
      </c>
      <c r="N780" s="203">
        <v>0</v>
      </c>
      <c r="O780" s="203">
        <v>0</v>
      </c>
      <c r="P780" s="175">
        <v>0</v>
      </c>
      <c r="Q780" s="175">
        <v>0</v>
      </c>
      <c r="R780" s="176">
        <f>ROUND(SUM(I780:Q780)-H780,0)</f>
        <v>0</v>
      </c>
      <c r="S780" s="160"/>
      <c r="T780" s="160"/>
    </row>
    <row r="781" spans="1:20" ht="13.5" customHeight="1">
      <c r="A781" s="174">
        <f t="shared" si="43"/>
        <v>781</v>
      </c>
      <c r="F781" s="193"/>
      <c r="G781" s="165"/>
      <c r="H781" s="161"/>
      <c r="I781" s="161"/>
      <c r="J781" s="161"/>
      <c r="K781" s="161"/>
      <c r="L781" s="161"/>
      <c r="M781" s="161"/>
      <c r="N781" s="161"/>
      <c r="O781" s="161"/>
      <c r="P781" s="175"/>
      <c r="Q781" s="175"/>
      <c r="R781" s="176"/>
    </row>
    <row r="782" spans="1:20" ht="13.5" customHeight="1">
      <c r="A782" s="174">
        <f t="shared" si="43"/>
        <v>782</v>
      </c>
      <c r="C782" s="151" t="s">
        <v>703</v>
      </c>
      <c r="D782" s="151" t="s">
        <v>684</v>
      </c>
      <c r="F782" s="195" t="s">
        <v>269</v>
      </c>
      <c r="G782" s="165"/>
      <c r="H782" s="203">
        <v>0</v>
      </c>
      <c r="I782" s="203">
        <v>0</v>
      </c>
      <c r="J782" s="203">
        <v>0</v>
      </c>
      <c r="K782" s="203">
        <v>0</v>
      </c>
      <c r="L782" s="203">
        <v>0</v>
      </c>
      <c r="M782" s="203">
        <v>0</v>
      </c>
      <c r="N782" s="203">
        <v>0</v>
      </c>
      <c r="O782" s="203">
        <v>0</v>
      </c>
      <c r="P782" s="175">
        <v>0</v>
      </c>
      <c r="Q782" s="175">
        <v>0</v>
      </c>
      <c r="R782" s="176">
        <f>ROUND(SUM(I782:Q782)-H782,0)</f>
        <v>0</v>
      </c>
      <c r="S782" s="160"/>
      <c r="T782" s="160"/>
    </row>
    <row r="783" spans="1:20" ht="13.5" customHeight="1">
      <c r="A783" s="174">
        <f t="shared" si="43"/>
        <v>783</v>
      </c>
      <c r="F783" s="193"/>
      <c r="G783" s="165"/>
      <c r="H783" s="161"/>
      <c r="I783" s="161"/>
      <c r="J783" s="161"/>
      <c r="K783" s="161"/>
      <c r="L783" s="161"/>
      <c r="M783" s="161"/>
      <c r="N783" s="161"/>
      <c r="O783" s="161"/>
      <c r="P783" s="175"/>
      <c r="Q783" s="175"/>
      <c r="R783" s="176"/>
    </row>
    <row r="784" spans="1:20" ht="13.5" customHeight="1">
      <c r="A784" s="174">
        <f t="shared" si="43"/>
        <v>784</v>
      </c>
      <c r="C784" s="151" t="s">
        <v>704</v>
      </c>
      <c r="D784" s="151" t="s">
        <v>705</v>
      </c>
      <c r="F784" s="195" t="s">
        <v>269</v>
      </c>
      <c r="G784" s="165"/>
      <c r="H784" s="203">
        <v>0</v>
      </c>
      <c r="I784" s="203">
        <v>0</v>
      </c>
      <c r="J784" s="203">
        <v>0</v>
      </c>
      <c r="K784" s="203">
        <v>0</v>
      </c>
      <c r="L784" s="203">
        <v>0</v>
      </c>
      <c r="M784" s="203">
        <v>0</v>
      </c>
      <c r="N784" s="203">
        <v>0</v>
      </c>
      <c r="O784" s="203">
        <v>0</v>
      </c>
      <c r="P784" s="175">
        <v>0</v>
      </c>
      <c r="Q784" s="175">
        <v>0</v>
      </c>
      <c r="R784" s="176">
        <f>ROUND(SUM(I784:Q784)-H784,0)</f>
        <v>0</v>
      </c>
      <c r="S784" s="160"/>
      <c r="T784" s="160"/>
    </row>
    <row r="785" spans="1:20" ht="13.5" customHeight="1">
      <c r="A785" s="174">
        <f t="shared" si="43"/>
        <v>785</v>
      </c>
      <c r="F785" s="193"/>
      <c r="G785" s="165"/>
      <c r="H785" s="161"/>
      <c r="I785" s="161"/>
      <c r="J785" s="161"/>
      <c r="K785" s="161"/>
      <c r="L785" s="161"/>
      <c r="M785" s="161"/>
      <c r="N785" s="161"/>
      <c r="O785" s="161"/>
      <c r="P785" s="175"/>
      <c r="Q785" s="175"/>
      <c r="R785" s="176"/>
    </row>
    <row r="786" spans="1:20" ht="13.5" customHeight="1">
      <c r="A786" s="174">
        <f t="shared" si="43"/>
        <v>786</v>
      </c>
      <c r="C786" s="151" t="s">
        <v>706</v>
      </c>
      <c r="D786" s="151" t="s">
        <v>690</v>
      </c>
      <c r="F786" s="195" t="s">
        <v>269</v>
      </c>
      <c r="G786" s="165"/>
      <c r="H786" s="203">
        <v>0</v>
      </c>
      <c r="I786" s="203">
        <v>0</v>
      </c>
      <c r="J786" s="203">
        <v>0</v>
      </c>
      <c r="K786" s="203">
        <v>0</v>
      </c>
      <c r="L786" s="203">
        <v>0</v>
      </c>
      <c r="M786" s="203">
        <v>0</v>
      </c>
      <c r="N786" s="203">
        <v>0</v>
      </c>
      <c r="O786" s="203">
        <v>0</v>
      </c>
      <c r="P786" s="175">
        <v>0</v>
      </c>
      <c r="Q786" s="175">
        <v>0</v>
      </c>
      <c r="R786" s="176">
        <f>ROUND(SUM(I786:Q786)-H786,0)</f>
        <v>0</v>
      </c>
      <c r="S786" s="160"/>
      <c r="T786" s="160"/>
    </row>
    <row r="787" spans="1:20" ht="13.5" customHeight="1">
      <c r="A787" s="174">
        <f t="shared" si="43"/>
        <v>787</v>
      </c>
      <c r="F787" s="193"/>
      <c r="G787" s="165"/>
      <c r="H787" s="161"/>
      <c r="I787" s="161"/>
      <c r="J787" s="161"/>
      <c r="K787" s="161"/>
      <c r="L787" s="161"/>
      <c r="M787" s="161"/>
      <c r="N787" s="161"/>
      <c r="O787" s="161"/>
      <c r="P787" s="175"/>
      <c r="Q787" s="175"/>
      <c r="R787" s="176"/>
    </row>
    <row r="788" spans="1:20" ht="13.5" customHeight="1">
      <c r="A788" s="174">
        <f t="shared" si="43"/>
        <v>788</v>
      </c>
      <c r="C788" s="151" t="s">
        <v>707</v>
      </c>
      <c r="D788" s="151" t="s">
        <v>681</v>
      </c>
      <c r="F788" s="195" t="s">
        <v>269</v>
      </c>
      <c r="G788" s="165"/>
      <c r="H788" s="203">
        <v>0</v>
      </c>
      <c r="I788" s="203">
        <v>0</v>
      </c>
      <c r="J788" s="203">
        <v>0</v>
      </c>
      <c r="K788" s="203">
        <v>0</v>
      </c>
      <c r="L788" s="203">
        <v>0</v>
      </c>
      <c r="M788" s="203">
        <v>0</v>
      </c>
      <c r="N788" s="203">
        <v>0</v>
      </c>
      <c r="O788" s="203">
        <v>0</v>
      </c>
      <c r="P788" s="175">
        <v>0</v>
      </c>
      <c r="Q788" s="175">
        <v>0</v>
      </c>
      <c r="R788" s="176">
        <f>ROUND(SUM(I788:Q788)-H788,0)</f>
        <v>0</v>
      </c>
      <c r="S788" s="160"/>
      <c r="T788" s="160"/>
    </row>
    <row r="789" spans="1:20" ht="13.5" customHeight="1">
      <c r="A789" s="174">
        <f t="shared" si="43"/>
        <v>789</v>
      </c>
      <c r="F789" s="193"/>
      <c r="G789" s="165"/>
      <c r="H789" s="161"/>
      <c r="I789" s="161"/>
      <c r="J789" s="161"/>
      <c r="K789" s="161"/>
      <c r="L789" s="161"/>
      <c r="M789" s="161"/>
      <c r="N789" s="161"/>
      <c r="O789" s="161"/>
      <c r="P789" s="175"/>
      <c r="Q789" s="175"/>
      <c r="R789" s="176"/>
    </row>
    <row r="790" spans="1:20" ht="13.5" customHeight="1">
      <c r="A790" s="174">
        <f t="shared" si="43"/>
        <v>790</v>
      </c>
      <c r="C790" s="151" t="s">
        <v>708</v>
      </c>
      <c r="D790" s="151" t="s">
        <v>709</v>
      </c>
      <c r="F790" s="195" t="s">
        <v>269</v>
      </c>
      <c r="G790" s="165"/>
      <c r="H790" s="203">
        <v>0</v>
      </c>
      <c r="I790" s="203">
        <v>0</v>
      </c>
      <c r="J790" s="203">
        <v>0</v>
      </c>
      <c r="K790" s="203">
        <v>0</v>
      </c>
      <c r="L790" s="203">
        <v>0</v>
      </c>
      <c r="M790" s="203">
        <v>0</v>
      </c>
      <c r="N790" s="203">
        <v>0</v>
      </c>
      <c r="O790" s="203">
        <v>0</v>
      </c>
      <c r="P790" s="175">
        <v>0</v>
      </c>
      <c r="Q790" s="175">
        <v>0</v>
      </c>
      <c r="R790" s="176">
        <f>ROUND(SUM(I790:Q790)-H790,0)</f>
        <v>0</v>
      </c>
      <c r="S790" s="160"/>
      <c r="T790" s="160"/>
    </row>
    <row r="791" spans="1:20" ht="13.5" customHeight="1">
      <c r="A791" s="174">
        <f t="shared" si="43"/>
        <v>791</v>
      </c>
      <c r="F791" s="193"/>
      <c r="G791" s="165"/>
      <c r="H791" s="161"/>
      <c r="I791" s="161"/>
      <c r="J791" s="161"/>
      <c r="K791" s="161"/>
      <c r="L791" s="161"/>
      <c r="M791" s="161"/>
      <c r="N791" s="161"/>
      <c r="O791" s="161"/>
      <c r="P791" s="175"/>
      <c r="Q791" s="175"/>
      <c r="R791" s="176"/>
    </row>
    <row r="792" spans="1:20" ht="13.5" customHeight="1">
      <c r="A792" s="174">
        <f t="shared" si="43"/>
        <v>792</v>
      </c>
      <c r="C792" s="151" t="s">
        <v>710</v>
      </c>
      <c r="D792" s="151" t="s">
        <v>711</v>
      </c>
      <c r="F792" s="195" t="s">
        <v>269</v>
      </c>
      <c r="G792" s="165"/>
      <c r="H792" s="197">
        <v>0</v>
      </c>
      <c r="I792" s="197">
        <v>0</v>
      </c>
      <c r="J792" s="197">
        <v>0</v>
      </c>
      <c r="K792" s="197">
        <v>0</v>
      </c>
      <c r="L792" s="197">
        <v>0</v>
      </c>
      <c r="M792" s="197">
        <v>0</v>
      </c>
      <c r="N792" s="197">
        <v>0</v>
      </c>
      <c r="O792" s="197">
        <v>0</v>
      </c>
      <c r="P792" s="175">
        <v>0</v>
      </c>
      <c r="Q792" s="175">
        <v>0</v>
      </c>
      <c r="R792" s="176">
        <f>ROUND(SUM(I792:Q792)-H792,0)</f>
        <v>0</v>
      </c>
      <c r="S792" s="160"/>
      <c r="T792" s="160"/>
    </row>
    <row r="793" spans="1:20" ht="13.5" customHeight="1">
      <c r="A793" s="174">
        <f t="shared" si="43"/>
        <v>793</v>
      </c>
      <c r="F793" s="193"/>
      <c r="G793" s="165"/>
      <c r="H793" s="161"/>
      <c r="I793" s="161"/>
      <c r="J793" s="161"/>
      <c r="K793" s="161"/>
      <c r="L793" s="161"/>
      <c r="M793" s="161"/>
      <c r="N793" s="161"/>
      <c r="O793" s="161"/>
      <c r="P793" s="175"/>
      <c r="Q793" s="175"/>
      <c r="R793" s="176"/>
    </row>
    <row r="794" spans="1:20" ht="13.5" customHeight="1">
      <c r="A794" s="174">
        <f t="shared" si="43"/>
        <v>794</v>
      </c>
      <c r="C794" s="151" t="s">
        <v>712</v>
      </c>
      <c r="F794" s="193"/>
      <c r="G794" s="165"/>
      <c r="H794" s="175">
        <v>0</v>
      </c>
      <c r="I794" s="175">
        <v>0</v>
      </c>
      <c r="J794" s="175">
        <v>0</v>
      </c>
      <c r="K794" s="175">
        <v>0</v>
      </c>
      <c r="L794" s="175">
        <v>0</v>
      </c>
      <c r="M794" s="175">
        <v>0</v>
      </c>
      <c r="N794" s="175">
        <v>0</v>
      </c>
      <c r="O794" s="175">
        <v>0</v>
      </c>
      <c r="P794" s="175">
        <v>0</v>
      </c>
      <c r="Q794" s="175">
        <v>0</v>
      </c>
      <c r="R794" s="176">
        <f>ROUND(SUM(I794:Q794)-H794,0)</f>
        <v>0</v>
      </c>
      <c r="S794" s="160"/>
      <c r="T794" s="160"/>
    </row>
    <row r="795" spans="1:20" ht="13.5" customHeight="1">
      <c r="A795" s="174">
        <f t="shared" si="43"/>
        <v>795</v>
      </c>
      <c r="F795" s="193"/>
      <c r="G795" s="165"/>
      <c r="H795" s="175"/>
      <c r="I795" s="175"/>
      <c r="J795" s="175"/>
      <c r="K795" s="175"/>
      <c r="L795" s="175"/>
      <c r="M795" s="175"/>
      <c r="N795" s="175"/>
      <c r="O795" s="175"/>
      <c r="P795" s="175"/>
      <c r="Q795" s="175"/>
      <c r="R795" s="176"/>
      <c r="S795" s="160"/>
      <c r="T795" s="160"/>
    </row>
    <row r="796" spans="1:20" ht="13.5" customHeight="1">
      <c r="A796" s="174">
        <f t="shared" si="43"/>
        <v>796</v>
      </c>
      <c r="F796" s="193"/>
      <c r="G796" s="165"/>
      <c r="H796" s="151"/>
      <c r="I796" s="151"/>
      <c r="J796" s="151"/>
      <c r="K796" s="151"/>
      <c r="L796" s="151"/>
      <c r="M796" s="151"/>
      <c r="N796" s="151"/>
      <c r="O796" s="151"/>
      <c r="P796" s="175"/>
      <c r="Q796" s="175"/>
      <c r="R796" s="176"/>
    </row>
    <row r="797" spans="1:20" ht="13.5" customHeight="1">
      <c r="A797" s="174">
        <f t="shared" si="43"/>
        <v>797</v>
      </c>
      <c r="F797" s="193"/>
      <c r="G797" s="165"/>
      <c r="H797" s="155" t="s">
        <v>713</v>
      </c>
      <c r="I797" s="155"/>
      <c r="J797" s="155"/>
      <c r="K797" s="155"/>
      <c r="L797" s="155"/>
      <c r="M797" s="155"/>
      <c r="N797" s="155"/>
      <c r="O797" s="155"/>
      <c r="P797" s="175"/>
      <c r="Q797" s="175"/>
      <c r="R797" s="176"/>
    </row>
    <row r="798" spans="1:20" ht="13.5" customHeight="1">
      <c r="A798" s="174">
        <f t="shared" si="43"/>
        <v>798</v>
      </c>
      <c r="F798" s="193"/>
      <c r="G798" s="165"/>
      <c r="H798" s="155"/>
      <c r="I798" s="155"/>
      <c r="J798" s="155"/>
      <c r="K798" s="155"/>
      <c r="L798" s="155"/>
      <c r="M798" s="155"/>
      <c r="N798" s="155"/>
      <c r="O798" s="155"/>
      <c r="P798" s="175"/>
      <c r="Q798" s="175"/>
      <c r="R798" s="176"/>
    </row>
    <row r="799" spans="1:20" ht="13.5" customHeight="1">
      <c r="A799" s="174">
        <f t="shared" si="43"/>
        <v>799</v>
      </c>
      <c r="C799" s="163"/>
      <c r="E799" s="163"/>
      <c r="F799" s="193"/>
      <c r="G799" s="165"/>
      <c r="H799" s="161"/>
      <c r="I799" s="161"/>
      <c r="J799" s="161"/>
      <c r="K799" s="161"/>
      <c r="L799" s="161"/>
      <c r="M799" s="161"/>
      <c r="N799" s="161"/>
      <c r="O799" s="161"/>
      <c r="P799" s="175"/>
      <c r="Q799" s="175"/>
      <c r="R799" s="176"/>
    </row>
    <row r="800" spans="1:20" ht="13.5" customHeight="1">
      <c r="A800" s="174">
        <f t="shared" si="43"/>
        <v>800</v>
      </c>
      <c r="C800" s="151" t="s">
        <v>714</v>
      </c>
      <c r="D800" s="151" t="s">
        <v>681</v>
      </c>
      <c r="F800" s="195" t="s">
        <v>269</v>
      </c>
      <c r="G800" s="165"/>
      <c r="H800" s="203">
        <v>6485060.791126769</v>
      </c>
      <c r="I800" s="203">
        <v>2751449.3102458171</v>
      </c>
      <c r="J800" s="203">
        <v>875164.39258757408</v>
      </c>
      <c r="K800" s="203">
        <v>1386622.4254090835</v>
      </c>
      <c r="L800" s="203">
        <v>547939.27926507872</v>
      </c>
      <c r="M800" s="203">
        <v>677458.70716662914</v>
      </c>
      <c r="N800" s="203">
        <v>230868.71630220709</v>
      </c>
      <c r="O800" s="203">
        <v>15557.960150379473</v>
      </c>
      <c r="P800" s="175">
        <v>0</v>
      </c>
      <c r="Q800" s="175">
        <v>0</v>
      </c>
      <c r="R800" s="176">
        <f>ROUND(SUM(I800:Q800)-H800,0)</f>
        <v>0</v>
      </c>
    </row>
    <row r="801" spans="1:20" ht="13.5" customHeight="1">
      <c r="A801" s="174">
        <f t="shared" si="43"/>
        <v>801</v>
      </c>
      <c r="C801" s="163"/>
      <c r="F801" s="193"/>
      <c r="G801" s="165"/>
      <c r="H801" s="161"/>
      <c r="I801" s="161"/>
      <c r="J801" s="161"/>
      <c r="K801" s="161"/>
      <c r="L801" s="161"/>
      <c r="M801" s="161"/>
      <c r="N801" s="161"/>
      <c r="O801" s="161"/>
      <c r="P801" s="175"/>
      <c r="Q801" s="175"/>
      <c r="R801" s="176"/>
    </row>
    <row r="802" spans="1:20" ht="13.5" customHeight="1">
      <c r="A802" s="174">
        <f t="shared" si="43"/>
        <v>802</v>
      </c>
      <c r="C802" s="53" t="s">
        <v>715</v>
      </c>
      <c r="D802" s="151" t="s">
        <v>684</v>
      </c>
      <c r="E802" s="163"/>
      <c r="F802" s="195" t="s">
        <v>269</v>
      </c>
      <c r="G802" s="171"/>
      <c r="H802" s="203">
        <v>28839076.823929302</v>
      </c>
      <c r="I802" s="203">
        <v>12235699.955796342</v>
      </c>
      <c r="J802" s="203">
        <v>3891857.6038537407</v>
      </c>
      <c r="K802" s="203">
        <v>6166312.3816619962</v>
      </c>
      <c r="L802" s="203">
        <v>2436686.9453552919</v>
      </c>
      <c r="M802" s="203">
        <v>3012660.0706272903</v>
      </c>
      <c r="N802" s="203">
        <v>1026673.5902909656</v>
      </c>
      <c r="O802" s="203">
        <v>69186.276343674384</v>
      </c>
      <c r="P802" s="175">
        <v>0</v>
      </c>
      <c r="Q802" s="175">
        <v>0</v>
      </c>
      <c r="R802" s="176">
        <f>ROUND(SUM(I802:Q802)-H802,0)</f>
        <v>0</v>
      </c>
    </row>
    <row r="803" spans="1:20" ht="13.5" customHeight="1">
      <c r="A803" s="174">
        <f t="shared" si="43"/>
        <v>803</v>
      </c>
      <c r="F803" s="193"/>
      <c r="G803" s="165"/>
      <c r="H803" s="161"/>
      <c r="I803" s="161"/>
      <c r="J803" s="161"/>
      <c r="K803" s="161"/>
      <c r="L803" s="161"/>
      <c r="M803" s="161"/>
      <c r="N803" s="161"/>
      <c r="O803" s="161"/>
      <c r="P803" s="175"/>
      <c r="Q803" s="175"/>
      <c r="R803" s="176"/>
      <c r="S803" s="160"/>
      <c r="T803" s="160"/>
    </row>
    <row r="804" spans="1:20" ht="13.5" customHeight="1">
      <c r="A804" s="174">
        <f t="shared" si="43"/>
        <v>804</v>
      </c>
      <c r="C804" s="151" t="s">
        <v>716</v>
      </c>
      <c r="D804" s="151" t="s">
        <v>717</v>
      </c>
      <c r="F804" s="195" t="s">
        <v>269</v>
      </c>
      <c r="G804" s="165"/>
      <c r="H804" s="203">
        <v>102070973.96601455</v>
      </c>
      <c r="I804" s="203">
        <v>43306164.731589727</v>
      </c>
      <c r="J804" s="203">
        <v>13774563.540562965</v>
      </c>
      <c r="K804" s="203">
        <v>21824606.745132949</v>
      </c>
      <c r="L804" s="203">
        <v>8624236.1806920096</v>
      </c>
      <c r="M804" s="203">
        <v>10662794.426980285</v>
      </c>
      <c r="N804" s="203">
        <v>3633735.3635131307</v>
      </c>
      <c r="O804" s="203">
        <v>244872.97754347802</v>
      </c>
      <c r="P804" s="175">
        <v>0</v>
      </c>
      <c r="Q804" s="175">
        <v>0</v>
      </c>
      <c r="R804" s="176">
        <f>ROUND(SUM(I804:Q804)-H804,0)</f>
        <v>0</v>
      </c>
    </row>
    <row r="805" spans="1:20" ht="13.5" customHeight="1">
      <c r="A805" s="174">
        <f t="shared" si="43"/>
        <v>805</v>
      </c>
      <c r="F805" s="193"/>
      <c r="G805" s="165"/>
      <c r="H805" s="161"/>
      <c r="I805" s="161"/>
      <c r="J805" s="161"/>
      <c r="K805" s="161"/>
      <c r="L805" s="161"/>
      <c r="M805" s="161"/>
      <c r="N805" s="161"/>
      <c r="O805" s="161"/>
      <c r="P805" s="175"/>
      <c r="Q805" s="175"/>
      <c r="R805" s="176"/>
      <c r="S805" s="160"/>
      <c r="T805" s="160"/>
    </row>
    <row r="806" spans="1:20" ht="13.5" customHeight="1">
      <c r="A806" s="174">
        <f t="shared" si="43"/>
        <v>806</v>
      </c>
      <c r="C806" s="151" t="s">
        <v>718</v>
      </c>
      <c r="D806" s="151" t="s">
        <v>719</v>
      </c>
      <c r="F806" s="195" t="s">
        <v>269</v>
      </c>
      <c r="G806" s="165"/>
      <c r="H806" s="203">
        <v>17793902.257539757</v>
      </c>
      <c r="I806" s="203">
        <v>7549508.2729336601</v>
      </c>
      <c r="J806" s="203">
        <v>2401302.0328644798</v>
      </c>
      <c r="K806" s="203">
        <v>3804655.7619940173</v>
      </c>
      <c r="L806" s="203">
        <v>1503452.0557849002</v>
      </c>
      <c r="M806" s="203">
        <v>1858831.3058431291</v>
      </c>
      <c r="N806" s="203">
        <v>633464.43534130394</v>
      </c>
      <c r="O806" s="203">
        <v>42688.392778265836</v>
      </c>
      <c r="P806" s="175">
        <v>0</v>
      </c>
      <c r="Q806" s="175">
        <v>0</v>
      </c>
      <c r="R806" s="176">
        <f>ROUND(SUM(I806:Q806)-H806,0)</f>
        <v>0</v>
      </c>
    </row>
    <row r="807" spans="1:20" ht="13.5" customHeight="1">
      <c r="A807" s="174">
        <f t="shared" si="43"/>
        <v>807</v>
      </c>
      <c r="F807" s="193"/>
      <c r="G807" s="165"/>
      <c r="H807" s="161"/>
      <c r="I807" s="161"/>
      <c r="J807" s="161"/>
      <c r="K807" s="161"/>
      <c r="L807" s="161"/>
      <c r="M807" s="161"/>
      <c r="N807" s="161"/>
      <c r="O807" s="161"/>
      <c r="P807" s="175"/>
      <c r="Q807" s="175"/>
      <c r="R807" s="176"/>
      <c r="S807" s="160"/>
      <c r="T807" s="160"/>
    </row>
    <row r="808" spans="1:20" ht="13.5" customHeight="1">
      <c r="A808" s="174">
        <f t="shared" si="43"/>
        <v>808</v>
      </c>
      <c r="C808" s="151" t="s">
        <v>720</v>
      </c>
      <c r="D808" s="151" t="s">
        <v>693</v>
      </c>
      <c r="F808" s="195" t="s">
        <v>269</v>
      </c>
      <c r="G808" s="165"/>
      <c r="H808" s="203">
        <v>12476121.21194754</v>
      </c>
      <c r="I808" s="203">
        <v>5293306.6024801182</v>
      </c>
      <c r="J808" s="203">
        <v>1683663.0208991328</v>
      </c>
      <c r="K808" s="203">
        <v>2667618.7027080469</v>
      </c>
      <c r="L808" s="203">
        <v>1054139.2108847948</v>
      </c>
      <c r="M808" s="203">
        <v>1303311.9070008914</v>
      </c>
      <c r="N808" s="203">
        <v>444150.97736232774</v>
      </c>
      <c r="O808" s="203">
        <v>29930.790612227829</v>
      </c>
      <c r="P808" s="175">
        <v>0</v>
      </c>
      <c r="Q808" s="175">
        <v>0</v>
      </c>
      <c r="R808" s="176">
        <f>ROUND(SUM(I808:Q808)-H808,0)</f>
        <v>0</v>
      </c>
    </row>
    <row r="809" spans="1:20" ht="13.5" customHeight="1">
      <c r="A809" s="174">
        <f t="shared" si="43"/>
        <v>809</v>
      </c>
      <c r="F809" s="193"/>
      <c r="G809" s="165"/>
      <c r="H809" s="161"/>
      <c r="I809" s="161"/>
      <c r="J809" s="161"/>
      <c r="K809" s="161"/>
      <c r="L809" s="161"/>
      <c r="M809" s="161"/>
      <c r="N809" s="161"/>
      <c r="O809" s="161"/>
      <c r="P809" s="175"/>
      <c r="Q809" s="175"/>
      <c r="R809" s="176"/>
      <c r="S809" s="160"/>
      <c r="T809" s="160"/>
    </row>
    <row r="810" spans="1:20" ht="13.5" customHeight="1">
      <c r="A810" s="174">
        <f t="shared" si="43"/>
        <v>810</v>
      </c>
      <c r="C810" s="151" t="s">
        <v>721</v>
      </c>
      <c r="D810" s="151" t="s">
        <v>709</v>
      </c>
      <c r="F810" s="195" t="s">
        <v>269</v>
      </c>
      <c r="G810" s="165"/>
      <c r="H810" s="203">
        <v>495178.87370834715</v>
      </c>
      <c r="I810" s="203">
        <v>210092.02756855069</v>
      </c>
      <c r="J810" s="203">
        <v>66824.804298537434</v>
      </c>
      <c r="K810" s="203">
        <v>105878.13329557182</v>
      </c>
      <c r="L810" s="203">
        <v>41838.922395036236</v>
      </c>
      <c r="M810" s="203">
        <v>51728.619114516914</v>
      </c>
      <c r="N810" s="203">
        <v>17628.410063547868</v>
      </c>
      <c r="O810" s="203">
        <v>1187.9569725861741</v>
      </c>
      <c r="P810" s="175">
        <v>0</v>
      </c>
      <c r="Q810" s="175">
        <v>0</v>
      </c>
      <c r="R810" s="176">
        <f>ROUND(SUM(I810:Q810)-H810,0)</f>
        <v>0</v>
      </c>
      <c r="S810" s="160"/>
      <c r="T810" s="160"/>
    </row>
    <row r="811" spans="1:20" ht="13.5" customHeight="1">
      <c r="A811" s="174">
        <f t="shared" si="43"/>
        <v>811</v>
      </c>
      <c r="F811" s="193"/>
      <c r="G811" s="165"/>
      <c r="H811" s="161"/>
      <c r="I811" s="161"/>
      <c r="J811" s="161"/>
      <c r="K811" s="161"/>
      <c r="L811" s="161"/>
      <c r="M811" s="161"/>
      <c r="N811" s="161"/>
      <c r="O811" s="161"/>
      <c r="P811" s="175"/>
      <c r="Q811" s="175"/>
      <c r="R811" s="176"/>
      <c r="S811" s="160"/>
      <c r="T811" s="160"/>
    </row>
    <row r="812" spans="1:20" ht="13.5" customHeight="1">
      <c r="A812" s="174">
        <f t="shared" si="43"/>
        <v>812</v>
      </c>
      <c r="C812" s="151" t="s">
        <v>722</v>
      </c>
      <c r="D812" s="151" t="s">
        <v>723</v>
      </c>
      <c r="F812" s="195" t="s">
        <v>269</v>
      </c>
      <c r="G812" s="165"/>
      <c r="H812" s="203">
        <v>3412004.7371286065</v>
      </c>
      <c r="I812" s="203">
        <v>1447628.3851298827</v>
      </c>
      <c r="J812" s="203">
        <v>460452.90082103579</v>
      </c>
      <c r="K812" s="203">
        <v>729547.8695555171</v>
      </c>
      <c r="L812" s="203">
        <v>288288.95776417974</v>
      </c>
      <c r="M812" s="203">
        <v>356433.40787557088</v>
      </c>
      <c r="N812" s="203">
        <v>121467.65913987138</v>
      </c>
      <c r="O812" s="203">
        <v>8185.55684254883</v>
      </c>
      <c r="P812" s="175">
        <v>0</v>
      </c>
      <c r="Q812" s="175">
        <v>0</v>
      </c>
      <c r="R812" s="176">
        <f>ROUND(SUM(I812:Q812)-H812,0)</f>
        <v>0</v>
      </c>
    </row>
    <row r="813" spans="1:20" ht="13.5" customHeight="1">
      <c r="A813" s="174">
        <f t="shared" si="43"/>
        <v>813</v>
      </c>
      <c r="F813" s="193"/>
      <c r="G813" s="165"/>
      <c r="H813" s="161"/>
      <c r="I813" s="161"/>
      <c r="J813" s="161"/>
      <c r="K813" s="161"/>
      <c r="L813" s="161"/>
      <c r="M813" s="161"/>
      <c r="N813" s="161"/>
      <c r="O813" s="161"/>
      <c r="P813" s="175"/>
      <c r="Q813" s="175"/>
      <c r="R813" s="176"/>
      <c r="S813" s="160"/>
      <c r="T813" s="160"/>
    </row>
    <row r="814" spans="1:20" ht="13.5" customHeight="1">
      <c r="A814" s="174">
        <f t="shared" si="43"/>
        <v>814</v>
      </c>
      <c r="C814" s="151" t="s">
        <v>724</v>
      </c>
      <c r="D814" s="151" t="s">
        <v>725</v>
      </c>
      <c r="F814" s="195" t="s">
        <v>269</v>
      </c>
      <c r="G814" s="165"/>
      <c r="H814" s="197">
        <v>0</v>
      </c>
      <c r="I814" s="197">
        <v>0</v>
      </c>
      <c r="J814" s="197">
        <v>0</v>
      </c>
      <c r="K814" s="197">
        <v>0</v>
      </c>
      <c r="L814" s="197">
        <v>0</v>
      </c>
      <c r="M814" s="197">
        <v>0</v>
      </c>
      <c r="N814" s="197">
        <v>0</v>
      </c>
      <c r="O814" s="197">
        <v>0</v>
      </c>
      <c r="P814" s="175">
        <v>0</v>
      </c>
      <c r="Q814" s="175">
        <v>0</v>
      </c>
      <c r="R814" s="176">
        <f>ROUND(SUM(I814:Q814)-H814,0)</f>
        <v>0</v>
      </c>
    </row>
    <row r="815" spans="1:20" ht="13.5" customHeight="1">
      <c r="A815" s="174">
        <f t="shared" si="43"/>
        <v>815</v>
      </c>
      <c r="F815" s="193"/>
      <c r="G815" s="165"/>
      <c r="H815" s="161"/>
      <c r="I815" s="161"/>
      <c r="J815" s="161"/>
      <c r="K815" s="161"/>
      <c r="L815" s="161"/>
      <c r="M815" s="161"/>
      <c r="N815" s="161"/>
      <c r="O815" s="161"/>
      <c r="P815" s="175"/>
      <c r="Q815" s="175"/>
      <c r="R815" s="176"/>
      <c r="S815" s="160"/>
      <c r="T815" s="160"/>
    </row>
    <row r="816" spans="1:20" ht="13.5" customHeight="1">
      <c r="A816" s="174">
        <f t="shared" si="43"/>
        <v>816</v>
      </c>
      <c r="C816" s="151" t="s">
        <v>726</v>
      </c>
      <c r="F816" s="193"/>
      <c r="G816" s="165"/>
      <c r="H816" s="175">
        <v>171572318.66139483</v>
      </c>
      <c r="I816" s="175">
        <v>72793849.285744101</v>
      </c>
      <c r="J816" s="175">
        <v>23153828.29588747</v>
      </c>
      <c r="K816" s="175">
        <v>36685242.019757189</v>
      </c>
      <c r="L816" s="175">
        <v>14496581.55214129</v>
      </c>
      <c r="M816" s="175">
        <v>17923218.444608316</v>
      </c>
      <c r="N816" s="175">
        <v>6107989.152013354</v>
      </c>
      <c r="O816" s="175">
        <v>411609.91124316049</v>
      </c>
      <c r="P816" s="175">
        <v>0</v>
      </c>
      <c r="Q816" s="175">
        <v>0</v>
      </c>
      <c r="R816" s="176">
        <f>ROUND(SUM(I816:Q816)-H816,0)</f>
        <v>0</v>
      </c>
    </row>
    <row r="817" spans="1:20" ht="13.5" customHeight="1">
      <c r="A817" s="174">
        <f t="shared" si="43"/>
        <v>817</v>
      </c>
      <c r="F817" s="193"/>
      <c r="G817" s="165"/>
      <c r="H817" s="161"/>
      <c r="I817" s="161"/>
      <c r="J817" s="161"/>
      <c r="K817" s="161"/>
      <c r="L817" s="161"/>
      <c r="M817" s="161"/>
      <c r="N817" s="161"/>
      <c r="O817" s="161"/>
      <c r="P817" s="175"/>
      <c r="Q817" s="175"/>
      <c r="R817" s="176"/>
      <c r="S817" s="160"/>
      <c r="T817" s="160"/>
    </row>
    <row r="818" spans="1:20" ht="13.5" customHeight="1">
      <c r="A818" s="174">
        <f t="shared" si="43"/>
        <v>818</v>
      </c>
      <c r="F818" s="193"/>
      <c r="G818" s="165"/>
      <c r="H818" s="155" t="s">
        <v>727</v>
      </c>
      <c r="I818" s="155"/>
      <c r="J818" s="155"/>
      <c r="K818" s="155"/>
      <c r="L818" s="155"/>
      <c r="M818" s="155"/>
      <c r="N818" s="155"/>
      <c r="O818" s="155"/>
      <c r="P818" s="175"/>
      <c r="Q818" s="175"/>
      <c r="R818" s="176"/>
    </row>
    <row r="819" spans="1:20" ht="13.5" customHeight="1">
      <c r="A819" s="174">
        <f t="shared" si="43"/>
        <v>819</v>
      </c>
      <c r="C819" s="163" t="s">
        <v>25</v>
      </c>
      <c r="E819" s="163" t="s">
        <v>26</v>
      </c>
      <c r="F819" s="193" t="s">
        <v>27</v>
      </c>
      <c r="G819" s="165"/>
      <c r="H819" s="163" t="s">
        <v>30</v>
      </c>
      <c r="I819" s="166" t="s">
        <v>31</v>
      </c>
      <c r="J819" s="163" t="s">
        <v>32</v>
      </c>
      <c r="K819" s="166" t="s">
        <v>33</v>
      </c>
      <c r="L819" s="163" t="s">
        <v>34</v>
      </c>
      <c r="M819" s="163" t="s">
        <v>35</v>
      </c>
      <c r="N819" s="166" t="s">
        <v>36</v>
      </c>
      <c r="O819" s="163" t="s">
        <v>37</v>
      </c>
      <c r="P819" s="163" t="s">
        <v>38</v>
      </c>
      <c r="Q819" s="163" t="s">
        <v>82</v>
      </c>
      <c r="R819" s="176"/>
      <c r="S819" s="160"/>
      <c r="T819" s="160"/>
    </row>
    <row r="820" spans="1:20" ht="13.5" customHeight="1">
      <c r="A820" s="174">
        <f t="shared" si="43"/>
        <v>820</v>
      </c>
      <c r="F820" s="193"/>
      <c r="G820" s="165"/>
      <c r="H820" s="166" t="s">
        <v>1128</v>
      </c>
      <c r="I820" s="161"/>
      <c r="J820" s="166" t="s">
        <v>1129</v>
      </c>
      <c r="K820" s="166" t="s">
        <v>1130</v>
      </c>
      <c r="L820" s="166" t="s">
        <v>1130</v>
      </c>
      <c r="M820" s="166" t="s">
        <v>1130</v>
      </c>
      <c r="N820" s="163" t="s">
        <v>1131</v>
      </c>
      <c r="O820" s="166" t="s">
        <v>1132</v>
      </c>
      <c r="P820" s="175"/>
      <c r="Q820" s="175"/>
      <c r="R820" s="176"/>
    </row>
    <row r="821" spans="1:20" ht="13.5" customHeight="1">
      <c r="A821" s="174">
        <f t="shared" si="43"/>
        <v>821</v>
      </c>
      <c r="C821" s="151" t="s">
        <v>249</v>
      </c>
      <c r="F821" s="193" t="s">
        <v>227</v>
      </c>
      <c r="G821" s="165"/>
      <c r="H821" s="166" t="s">
        <v>1133</v>
      </c>
      <c r="I821" s="166" t="s">
        <v>115</v>
      </c>
      <c r="J821" s="166" t="s">
        <v>111</v>
      </c>
      <c r="K821" s="166" t="s">
        <v>1134</v>
      </c>
      <c r="L821" s="166" t="s">
        <v>1135</v>
      </c>
      <c r="M821" s="166" t="s">
        <v>122</v>
      </c>
      <c r="N821" s="166" t="s">
        <v>1136</v>
      </c>
      <c r="O821" s="166" t="s">
        <v>1137</v>
      </c>
      <c r="P821" s="175"/>
      <c r="Q821" s="175"/>
      <c r="R821" s="176"/>
      <c r="S821" s="160"/>
      <c r="T821" s="160"/>
    </row>
    <row r="822" spans="1:20" ht="13.5" customHeight="1">
      <c r="A822" s="174">
        <f t="shared" si="43"/>
        <v>822</v>
      </c>
      <c r="C822" s="151" t="s">
        <v>250</v>
      </c>
      <c r="E822" s="151" t="s">
        <v>40</v>
      </c>
      <c r="F822" s="194" t="s">
        <v>228</v>
      </c>
      <c r="G822" s="165"/>
      <c r="H822" s="172" t="s">
        <v>1139</v>
      </c>
      <c r="I822" s="172" t="s">
        <v>1140</v>
      </c>
      <c r="J822" s="172" t="s">
        <v>1141</v>
      </c>
      <c r="K822" s="172" t="s">
        <v>1142</v>
      </c>
      <c r="L822" s="172" t="s">
        <v>1143</v>
      </c>
      <c r="M822" s="172" t="s">
        <v>1143</v>
      </c>
      <c r="N822" s="172" t="s">
        <v>1144</v>
      </c>
      <c r="O822" s="172" t="s">
        <v>1145</v>
      </c>
      <c r="P822" s="175"/>
      <c r="Q822" s="175"/>
      <c r="R822" s="176"/>
    </row>
    <row r="823" spans="1:20" ht="13.5" customHeight="1">
      <c r="A823" s="174">
        <f t="shared" si="43"/>
        <v>823</v>
      </c>
      <c r="C823" s="151" t="s">
        <v>728</v>
      </c>
      <c r="D823" s="151" t="s">
        <v>681</v>
      </c>
      <c r="F823" s="195"/>
      <c r="G823" s="165"/>
      <c r="H823" s="203"/>
      <c r="I823" s="203"/>
      <c r="J823" s="203"/>
      <c r="K823" s="203"/>
      <c r="L823" s="203"/>
      <c r="M823" s="203"/>
      <c r="N823" s="203"/>
      <c r="O823" s="203"/>
      <c r="P823" s="175"/>
      <c r="Q823" s="175"/>
      <c r="R823" s="176"/>
    </row>
    <row r="824" spans="1:20" ht="13.5" customHeight="1">
      <c r="A824" s="174">
        <f t="shared" si="43"/>
        <v>824</v>
      </c>
      <c r="E824" s="151" t="s">
        <v>414</v>
      </c>
      <c r="F824" s="195" t="s">
        <v>269</v>
      </c>
      <c r="G824" s="165"/>
      <c r="H824" s="203">
        <v>637169.99365856522</v>
      </c>
      <c r="I824" s="203">
        <v>270335.31311841187</v>
      </c>
      <c r="J824" s="203">
        <v>85986.625019491839</v>
      </c>
      <c r="K824" s="203">
        <v>136238.38395063384</v>
      </c>
      <c r="L824" s="203">
        <v>53836.113236179575</v>
      </c>
      <c r="M824" s="203">
        <v>66561.652088121948</v>
      </c>
      <c r="N824" s="203">
        <v>22683.306022899986</v>
      </c>
      <c r="O824" s="203">
        <v>1528.6002228261486</v>
      </c>
      <c r="P824" s="175">
        <v>0</v>
      </c>
      <c r="Q824" s="175">
        <v>0</v>
      </c>
      <c r="R824" s="176">
        <f>ROUND(SUM(I824:Q824)-H824,0)</f>
        <v>0</v>
      </c>
      <c r="S824" s="160"/>
      <c r="T824" s="160"/>
    </row>
    <row r="825" spans="1:20" ht="13.5" customHeight="1">
      <c r="A825" s="174">
        <f t="shared" si="43"/>
        <v>825</v>
      </c>
      <c r="E825" s="151" t="s">
        <v>622</v>
      </c>
      <c r="F825" s="195" t="s">
        <v>269</v>
      </c>
      <c r="G825" s="165"/>
      <c r="H825" s="197">
        <v>0</v>
      </c>
      <c r="I825" s="197">
        <v>0</v>
      </c>
      <c r="J825" s="197">
        <v>0</v>
      </c>
      <c r="K825" s="197">
        <v>0</v>
      </c>
      <c r="L825" s="197">
        <v>0</v>
      </c>
      <c r="M825" s="197">
        <v>0</v>
      </c>
      <c r="N825" s="197">
        <v>0</v>
      </c>
      <c r="O825" s="197">
        <v>0</v>
      </c>
      <c r="P825" s="175">
        <v>0</v>
      </c>
      <c r="Q825" s="175">
        <v>0</v>
      </c>
      <c r="R825" s="176">
        <f>ROUND(SUM(I825:Q825)-H825,0)</f>
        <v>0</v>
      </c>
    </row>
    <row r="826" spans="1:20" ht="13.5" customHeight="1">
      <c r="A826" s="174">
        <f t="shared" si="43"/>
        <v>826</v>
      </c>
      <c r="E826" s="151" t="s">
        <v>729</v>
      </c>
      <c r="F826" s="195"/>
      <c r="G826" s="165"/>
      <c r="H826" s="203">
        <v>637169.99365856522</v>
      </c>
      <c r="I826" s="203">
        <v>270335.31311841187</v>
      </c>
      <c r="J826" s="203">
        <v>85986.625019491839</v>
      </c>
      <c r="K826" s="203">
        <v>136238.38395063384</v>
      </c>
      <c r="L826" s="203">
        <v>53836.113236179575</v>
      </c>
      <c r="M826" s="203">
        <v>66561.652088121948</v>
      </c>
      <c r="N826" s="203">
        <v>22683.306022899986</v>
      </c>
      <c r="O826" s="203">
        <v>1528.6002228261486</v>
      </c>
      <c r="P826" s="175">
        <v>0</v>
      </c>
      <c r="Q826" s="175">
        <v>0</v>
      </c>
      <c r="R826" s="176">
        <f>ROUND(SUM(I826:Q826)-H826,0)</f>
        <v>0</v>
      </c>
      <c r="S826" s="160"/>
      <c r="T826" s="160"/>
    </row>
    <row r="827" spans="1:20" ht="13.5" customHeight="1">
      <c r="A827" s="174">
        <f t="shared" si="43"/>
        <v>827</v>
      </c>
      <c r="F827" s="193"/>
      <c r="G827" s="165"/>
      <c r="H827" s="161"/>
      <c r="I827" s="161"/>
      <c r="J827" s="161"/>
      <c r="K827" s="161"/>
      <c r="L827" s="161"/>
      <c r="M827" s="161"/>
      <c r="N827" s="161"/>
      <c r="O827" s="161"/>
      <c r="P827" s="175"/>
      <c r="Q827" s="175"/>
      <c r="R827" s="176"/>
    </row>
    <row r="828" spans="1:20" ht="13.5" customHeight="1">
      <c r="A828" s="174">
        <f t="shared" si="43"/>
        <v>828</v>
      </c>
      <c r="C828" s="151" t="s">
        <v>730</v>
      </c>
      <c r="D828" s="151" t="s">
        <v>684</v>
      </c>
      <c r="F828" s="195"/>
      <c r="G828" s="215"/>
      <c r="H828" s="203"/>
      <c r="I828" s="203"/>
      <c r="J828" s="203"/>
      <c r="K828" s="203"/>
      <c r="L828" s="203"/>
      <c r="M828" s="203"/>
      <c r="N828" s="203"/>
      <c r="O828" s="203"/>
      <c r="P828" s="175"/>
      <c r="Q828" s="175"/>
      <c r="R828" s="176"/>
    </row>
    <row r="829" spans="1:20" ht="13.5" customHeight="1">
      <c r="A829" s="174">
        <f t="shared" si="43"/>
        <v>829</v>
      </c>
      <c r="D829" s="161"/>
      <c r="E829" s="151" t="s">
        <v>414</v>
      </c>
      <c r="F829" s="195" t="s">
        <v>269</v>
      </c>
      <c r="G829" s="165"/>
      <c r="H829" s="203">
        <v>12828483.809288759</v>
      </c>
      <c r="I829" s="203">
        <v>5442805.2512418162</v>
      </c>
      <c r="J829" s="203">
        <v>1731214.6489262201</v>
      </c>
      <c r="K829" s="203">
        <v>2742960.1520923376</v>
      </c>
      <c r="L829" s="203">
        <v>1083911.2228744577</v>
      </c>
      <c r="M829" s="203">
        <v>1340121.2935798538</v>
      </c>
      <c r="N829" s="203">
        <v>456695.11582782766</v>
      </c>
      <c r="O829" s="203">
        <v>30776.12474624547</v>
      </c>
      <c r="P829" s="175">
        <v>0</v>
      </c>
      <c r="Q829" s="175">
        <v>0</v>
      </c>
      <c r="R829" s="176">
        <f>ROUND(SUM(I829:Q829)-H829,0)</f>
        <v>0</v>
      </c>
    </row>
    <row r="830" spans="1:20" ht="13.5" customHeight="1">
      <c r="A830" s="174">
        <f t="shared" si="43"/>
        <v>830</v>
      </c>
      <c r="E830" s="151" t="s">
        <v>622</v>
      </c>
      <c r="F830" s="195" t="s">
        <v>269</v>
      </c>
      <c r="G830" s="165"/>
      <c r="H830" s="197">
        <v>0</v>
      </c>
      <c r="I830" s="197">
        <v>0</v>
      </c>
      <c r="J830" s="197">
        <v>0</v>
      </c>
      <c r="K830" s="197">
        <v>0</v>
      </c>
      <c r="L830" s="197">
        <v>0</v>
      </c>
      <c r="M830" s="197">
        <v>0</v>
      </c>
      <c r="N830" s="197">
        <v>0</v>
      </c>
      <c r="O830" s="197">
        <v>0</v>
      </c>
      <c r="P830" s="175">
        <v>0</v>
      </c>
      <c r="Q830" s="175">
        <v>0</v>
      </c>
      <c r="R830" s="176">
        <f>ROUND(SUM(I830:Q830)-H830,0)</f>
        <v>0</v>
      </c>
      <c r="S830" s="160"/>
      <c r="T830" s="160"/>
    </row>
    <row r="831" spans="1:20" ht="13.5" customHeight="1">
      <c r="A831" s="174">
        <f t="shared" si="43"/>
        <v>831</v>
      </c>
      <c r="E831" s="151" t="s">
        <v>731</v>
      </c>
      <c r="F831" s="195"/>
      <c r="G831" s="216"/>
      <c r="H831" s="203">
        <v>12828483.809288759</v>
      </c>
      <c r="I831" s="203">
        <v>5442805.2512418162</v>
      </c>
      <c r="J831" s="203">
        <v>1731214.6489262201</v>
      </c>
      <c r="K831" s="203">
        <v>2742960.1520923376</v>
      </c>
      <c r="L831" s="203">
        <v>1083911.2228744577</v>
      </c>
      <c r="M831" s="203">
        <v>1340121.2935798538</v>
      </c>
      <c r="N831" s="203">
        <v>456695.11582782766</v>
      </c>
      <c r="O831" s="203">
        <v>30776.12474624547</v>
      </c>
      <c r="P831" s="175">
        <v>0</v>
      </c>
      <c r="Q831" s="175">
        <v>0</v>
      </c>
      <c r="R831" s="176">
        <f>ROUND(SUM(I831:Q831)-H831,0)</f>
        <v>0</v>
      </c>
      <c r="S831" s="160"/>
      <c r="T831" s="160"/>
    </row>
    <row r="832" spans="1:20" ht="13.5" customHeight="1">
      <c r="A832" s="174">
        <f t="shared" si="43"/>
        <v>832</v>
      </c>
      <c r="F832" s="195"/>
      <c r="G832" s="165"/>
      <c r="H832" s="161"/>
      <c r="I832" s="161"/>
      <c r="J832" s="161"/>
      <c r="K832" s="161"/>
      <c r="L832" s="161"/>
      <c r="M832" s="161"/>
      <c r="N832" s="161"/>
      <c r="O832" s="161"/>
      <c r="P832" s="175"/>
      <c r="Q832" s="175"/>
      <c r="R832" s="176"/>
      <c r="S832" s="160"/>
      <c r="T832" s="160"/>
    </row>
    <row r="833" spans="1:20" ht="13.5" customHeight="1">
      <c r="A833" s="174">
        <f t="shared" ref="A833:A896" si="44">+A832+1</f>
        <v>833</v>
      </c>
      <c r="C833" s="151" t="s">
        <v>732</v>
      </c>
      <c r="D833" s="161" t="s">
        <v>733</v>
      </c>
      <c r="F833" s="193"/>
      <c r="G833" s="165"/>
      <c r="H833" s="203"/>
      <c r="I833" s="203"/>
      <c r="J833" s="203"/>
      <c r="K833" s="203"/>
      <c r="L833" s="203"/>
      <c r="M833" s="203"/>
      <c r="N833" s="203"/>
      <c r="O833" s="203"/>
      <c r="P833" s="175"/>
      <c r="Q833" s="175"/>
      <c r="R833" s="176"/>
    </row>
    <row r="834" spans="1:20" ht="13.5" customHeight="1">
      <c r="A834" s="174">
        <f t="shared" si="44"/>
        <v>834</v>
      </c>
      <c r="E834" s="151" t="s">
        <v>414</v>
      </c>
      <c r="F834" s="195" t="s">
        <v>269</v>
      </c>
      <c r="G834" s="165"/>
      <c r="H834" s="203">
        <v>367152.61981028365</v>
      </c>
      <c r="I834" s="203">
        <v>155773.68587109708</v>
      </c>
      <c r="J834" s="203">
        <v>49547.553963233513</v>
      </c>
      <c r="K834" s="203">
        <v>78503.821717942439</v>
      </c>
      <c r="L834" s="203">
        <v>31021.658602552292</v>
      </c>
      <c r="M834" s="203">
        <v>38354.419050295299</v>
      </c>
      <c r="N834" s="203">
        <v>13070.664524621188</v>
      </c>
      <c r="O834" s="203">
        <v>880.81608054183584</v>
      </c>
      <c r="P834" s="175">
        <v>0</v>
      </c>
      <c r="Q834" s="175">
        <v>0</v>
      </c>
      <c r="R834" s="176">
        <f>ROUND(SUM(I834:Q834)-H834,0)</f>
        <v>0</v>
      </c>
      <c r="S834" s="160"/>
      <c r="T834" s="160"/>
    </row>
    <row r="835" spans="1:20" ht="13.5" customHeight="1">
      <c r="A835" s="174">
        <f t="shared" si="44"/>
        <v>835</v>
      </c>
      <c r="E835" s="151" t="s">
        <v>622</v>
      </c>
      <c r="F835" s="195" t="s">
        <v>269</v>
      </c>
      <c r="G835" s="216"/>
      <c r="H835" s="197">
        <v>0</v>
      </c>
      <c r="I835" s="197">
        <v>0</v>
      </c>
      <c r="J835" s="197">
        <v>0</v>
      </c>
      <c r="K835" s="197">
        <v>0</v>
      </c>
      <c r="L835" s="197">
        <v>0</v>
      </c>
      <c r="M835" s="197">
        <v>0</v>
      </c>
      <c r="N835" s="197">
        <v>0</v>
      </c>
      <c r="O835" s="197">
        <v>0</v>
      </c>
      <c r="P835" s="175">
        <v>0</v>
      </c>
      <c r="Q835" s="175">
        <v>0</v>
      </c>
      <c r="R835" s="176">
        <f>ROUND(SUM(I835:Q835)-H835,0)</f>
        <v>0</v>
      </c>
      <c r="S835" s="160"/>
      <c r="T835" s="160"/>
    </row>
    <row r="836" spans="1:20" ht="13.5" customHeight="1">
      <c r="A836" s="174">
        <f t="shared" si="44"/>
        <v>836</v>
      </c>
      <c r="E836" s="151" t="s">
        <v>734</v>
      </c>
      <c r="F836" s="195"/>
      <c r="G836" s="165"/>
      <c r="H836" s="203">
        <v>367152.61981028365</v>
      </c>
      <c r="I836" s="203">
        <v>155773.68587109708</v>
      </c>
      <c r="J836" s="203">
        <v>49547.553963233513</v>
      </c>
      <c r="K836" s="203">
        <v>78503.821717942439</v>
      </c>
      <c r="L836" s="203">
        <v>31021.658602552292</v>
      </c>
      <c r="M836" s="203">
        <v>38354.419050295299</v>
      </c>
      <c r="N836" s="203">
        <v>13070.664524621188</v>
      </c>
      <c r="O836" s="203">
        <v>880.81608054183584</v>
      </c>
      <c r="P836" s="175">
        <v>0</v>
      </c>
      <c r="Q836" s="175">
        <v>0</v>
      </c>
      <c r="R836" s="176">
        <f>ROUND(SUM(I836:Q836)-H836,0)</f>
        <v>0</v>
      </c>
      <c r="S836" s="160"/>
      <c r="T836" s="160"/>
    </row>
    <row r="837" spans="1:20" ht="13.5" customHeight="1">
      <c r="A837" s="174">
        <f t="shared" si="44"/>
        <v>837</v>
      </c>
      <c r="D837" s="161"/>
      <c r="F837" s="193"/>
      <c r="G837" s="165"/>
      <c r="H837" s="161"/>
      <c r="I837" s="161"/>
      <c r="J837" s="161"/>
      <c r="K837" s="161"/>
      <c r="L837" s="161"/>
      <c r="M837" s="161"/>
      <c r="N837" s="161"/>
      <c r="O837" s="161"/>
      <c r="P837" s="175"/>
      <c r="Q837" s="175"/>
      <c r="R837" s="176"/>
    </row>
    <row r="838" spans="1:20" ht="13.5" customHeight="1">
      <c r="A838" s="174">
        <f t="shared" si="44"/>
        <v>838</v>
      </c>
      <c r="C838" s="151" t="s">
        <v>735</v>
      </c>
      <c r="D838" s="151" t="s">
        <v>736</v>
      </c>
      <c r="F838" s="195" t="s">
        <v>269</v>
      </c>
      <c r="G838" s="165"/>
      <c r="H838" s="203">
        <v>213520416.54425099</v>
      </c>
      <c r="I838" s="203">
        <v>90591379.440562397</v>
      </c>
      <c r="J838" s="203">
        <v>28814759.285784218</v>
      </c>
      <c r="K838" s="203">
        <v>45654498.454054587</v>
      </c>
      <c r="L838" s="203">
        <v>18040883.026064645</v>
      </c>
      <c r="M838" s="203">
        <v>22305305.995538011</v>
      </c>
      <c r="N838" s="203">
        <v>7601345.0081042051</v>
      </c>
      <c r="O838" s="203">
        <v>512245.33414292033</v>
      </c>
      <c r="P838" s="175">
        <v>0</v>
      </c>
      <c r="Q838" s="175">
        <v>0</v>
      </c>
      <c r="R838" s="176">
        <f>ROUND(SUM(I838:Q838)-H838,0)</f>
        <v>0</v>
      </c>
      <c r="S838" s="160"/>
      <c r="T838" s="160"/>
    </row>
    <row r="839" spans="1:20" ht="13.5" customHeight="1">
      <c r="A839" s="174">
        <f t="shared" si="44"/>
        <v>839</v>
      </c>
      <c r="E839" s="151" t="s">
        <v>622</v>
      </c>
      <c r="F839" s="195" t="s">
        <v>269</v>
      </c>
      <c r="G839" s="216"/>
      <c r="H839" s="197">
        <v>0</v>
      </c>
      <c r="I839" s="197">
        <v>0</v>
      </c>
      <c r="J839" s="197">
        <v>0</v>
      </c>
      <c r="K839" s="197">
        <v>0</v>
      </c>
      <c r="L839" s="197">
        <v>0</v>
      </c>
      <c r="M839" s="197">
        <v>0</v>
      </c>
      <c r="N839" s="197">
        <v>0</v>
      </c>
      <c r="O839" s="197">
        <v>0</v>
      </c>
      <c r="P839" s="175">
        <v>0</v>
      </c>
      <c r="Q839" s="175">
        <v>0</v>
      </c>
      <c r="R839" s="176">
        <f>ROUND(SUM(I839:Q839)-H839,0)</f>
        <v>0</v>
      </c>
      <c r="S839" s="160"/>
      <c r="T839" s="160"/>
    </row>
    <row r="840" spans="1:20" ht="13.5" customHeight="1">
      <c r="A840" s="174">
        <f t="shared" si="44"/>
        <v>840</v>
      </c>
      <c r="E840" s="151" t="s">
        <v>737</v>
      </c>
      <c r="F840" s="195"/>
      <c r="G840" s="165"/>
      <c r="H840" s="202">
        <v>213520416.54425099</v>
      </c>
      <c r="I840" s="202">
        <v>90591379.440562397</v>
      </c>
      <c r="J840" s="202">
        <v>28814759.285784218</v>
      </c>
      <c r="K840" s="202">
        <v>45654498.454054587</v>
      </c>
      <c r="L840" s="202">
        <v>18040883.026064645</v>
      </c>
      <c r="M840" s="202">
        <v>22305305.995538011</v>
      </c>
      <c r="N840" s="202">
        <v>7601345.0081042051</v>
      </c>
      <c r="O840" s="202">
        <v>512245.33414292033</v>
      </c>
      <c r="P840" s="175">
        <v>0</v>
      </c>
      <c r="Q840" s="175">
        <v>0</v>
      </c>
      <c r="R840" s="176">
        <f>ROUND(SUM(I840:Q840)-H840,0)</f>
        <v>0</v>
      </c>
      <c r="S840" s="160"/>
      <c r="T840" s="160"/>
    </row>
    <row r="841" spans="1:20" ht="13.5" customHeight="1">
      <c r="A841" s="174">
        <f t="shared" si="44"/>
        <v>841</v>
      </c>
      <c r="D841" s="161"/>
      <c r="F841" s="195"/>
      <c r="G841" s="165"/>
      <c r="H841" s="161"/>
      <c r="I841" s="161"/>
      <c r="J841" s="161"/>
      <c r="K841" s="161"/>
      <c r="L841" s="161"/>
      <c r="M841" s="161"/>
      <c r="N841" s="161"/>
      <c r="O841" s="161"/>
      <c r="P841" s="175"/>
      <c r="Q841" s="175"/>
      <c r="R841" s="176"/>
    </row>
    <row r="842" spans="1:20" ht="13.5" customHeight="1">
      <c r="A842" s="174">
        <f t="shared" si="44"/>
        <v>842</v>
      </c>
      <c r="C842" s="151" t="s">
        <v>738</v>
      </c>
      <c r="D842" s="151" t="s">
        <v>739</v>
      </c>
      <c r="F842" s="193"/>
      <c r="G842" s="165"/>
      <c r="H842" s="203"/>
      <c r="I842" s="203"/>
      <c r="J842" s="203"/>
      <c r="K842" s="203"/>
      <c r="L842" s="203"/>
      <c r="M842" s="203"/>
      <c r="N842" s="203"/>
      <c r="O842" s="203"/>
      <c r="P842" s="175"/>
      <c r="Q842" s="175"/>
      <c r="R842" s="176"/>
      <c r="S842" s="160"/>
      <c r="T842" s="160"/>
    </row>
    <row r="843" spans="1:20" ht="13.5" customHeight="1">
      <c r="A843" s="174">
        <f t="shared" si="44"/>
        <v>843</v>
      </c>
      <c r="E843" s="151" t="s">
        <v>414</v>
      </c>
      <c r="F843" s="195" t="s">
        <v>269</v>
      </c>
      <c r="G843" s="216"/>
      <c r="H843" s="203">
        <v>32370717.088822149</v>
      </c>
      <c r="I843" s="203">
        <v>13734086.707108112</v>
      </c>
      <c r="J843" s="203">
        <v>4368455.4194812719</v>
      </c>
      <c r="K843" s="203">
        <v>6921440.4749064762</v>
      </c>
      <c r="L843" s="203">
        <v>2735084.2131213346</v>
      </c>
      <c r="M843" s="203">
        <v>3381591.1454609339</v>
      </c>
      <c r="N843" s="203">
        <v>1152400.2844050131</v>
      </c>
      <c r="O843" s="203">
        <v>77658.844339005678</v>
      </c>
      <c r="P843" s="175">
        <v>0</v>
      </c>
      <c r="Q843" s="175">
        <v>0</v>
      </c>
      <c r="R843" s="176">
        <f>ROUND(SUM(I843:Q843)-H843,0)</f>
        <v>0</v>
      </c>
      <c r="S843" s="160"/>
      <c r="T843" s="160"/>
    </row>
    <row r="844" spans="1:20" ht="13.5" customHeight="1">
      <c r="A844" s="174">
        <f t="shared" si="44"/>
        <v>844</v>
      </c>
      <c r="E844" s="151" t="s">
        <v>622</v>
      </c>
      <c r="F844" s="195" t="s">
        <v>269</v>
      </c>
      <c r="G844" s="165"/>
      <c r="H844" s="197">
        <v>0</v>
      </c>
      <c r="I844" s="197">
        <v>0</v>
      </c>
      <c r="J844" s="197">
        <v>0</v>
      </c>
      <c r="K844" s="197">
        <v>0</v>
      </c>
      <c r="L844" s="197">
        <v>0</v>
      </c>
      <c r="M844" s="197">
        <v>0</v>
      </c>
      <c r="N844" s="197">
        <v>0</v>
      </c>
      <c r="O844" s="197">
        <v>0</v>
      </c>
      <c r="P844" s="175">
        <v>0</v>
      </c>
      <c r="Q844" s="175">
        <v>0</v>
      </c>
      <c r="R844" s="176">
        <f>ROUND(SUM(I844:Q844)-H844,0)</f>
        <v>0</v>
      </c>
      <c r="S844" s="160"/>
      <c r="T844" s="160"/>
    </row>
    <row r="845" spans="1:20" ht="13.5" customHeight="1">
      <c r="A845" s="174">
        <f t="shared" si="44"/>
        <v>845</v>
      </c>
      <c r="D845" s="161"/>
      <c r="E845" s="151" t="s">
        <v>740</v>
      </c>
      <c r="F845" s="195"/>
      <c r="G845" s="165"/>
      <c r="H845" s="203">
        <v>32370717.088822149</v>
      </c>
      <c r="I845" s="203">
        <v>13734086.707108112</v>
      </c>
      <c r="J845" s="203">
        <v>4368455.4194812719</v>
      </c>
      <c r="K845" s="203">
        <v>6921440.4749064762</v>
      </c>
      <c r="L845" s="203">
        <v>2735084.2131213346</v>
      </c>
      <c r="M845" s="203">
        <v>3381591.1454609339</v>
      </c>
      <c r="N845" s="203">
        <v>1152400.2844050131</v>
      </c>
      <c r="O845" s="203">
        <v>77658.844339005678</v>
      </c>
      <c r="P845" s="175">
        <v>0</v>
      </c>
      <c r="Q845" s="175">
        <v>0</v>
      </c>
      <c r="R845" s="176">
        <f>ROUND(SUM(I845:Q845)-H845,0)</f>
        <v>0</v>
      </c>
    </row>
    <row r="846" spans="1:20" ht="13.5" customHeight="1">
      <c r="A846" s="174">
        <f t="shared" si="44"/>
        <v>846</v>
      </c>
      <c r="F846" s="193"/>
      <c r="G846" s="165"/>
      <c r="H846" s="161"/>
      <c r="I846" s="161"/>
      <c r="J846" s="161"/>
      <c r="K846" s="161"/>
      <c r="L846" s="161"/>
      <c r="M846" s="161"/>
      <c r="N846" s="161"/>
      <c r="O846" s="161"/>
      <c r="P846" s="175"/>
      <c r="Q846" s="175"/>
      <c r="R846" s="176"/>
      <c r="S846" s="160"/>
      <c r="T846" s="160"/>
    </row>
    <row r="847" spans="1:20" ht="13.5" customHeight="1">
      <c r="A847" s="174">
        <f t="shared" si="44"/>
        <v>847</v>
      </c>
      <c r="C847" s="151" t="s">
        <v>741</v>
      </c>
      <c r="D847" s="151" t="s">
        <v>742</v>
      </c>
      <c r="F847" s="195"/>
      <c r="G847" s="216"/>
      <c r="H847" s="203"/>
      <c r="I847" s="203"/>
      <c r="J847" s="203"/>
      <c r="K847" s="203"/>
      <c r="L847" s="203"/>
      <c r="M847" s="203"/>
      <c r="N847" s="203"/>
      <c r="O847" s="203"/>
      <c r="P847" s="175"/>
      <c r="Q847" s="175"/>
      <c r="R847" s="176"/>
      <c r="S847" s="160"/>
      <c r="T847" s="160"/>
    </row>
    <row r="848" spans="1:20" ht="13.5" customHeight="1">
      <c r="A848" s="174">
        <f t="shared" si="44"/>
        <v>848</v>
      </c>
      <c r="E848" s="151" t="s">
        <v>414</v>
      </c>
      <c r="F848" s="195" t="s">
        <v>269</v>
      </c>
      <c r="G848" s="165"/>
      <c r="H848" s="203">
        <v>19621147.05551821</v>
      </c>
      <c r="I848" s="203">
        <v>8324762.5999134602</v>
      </c>
      <c r="J848" s="203">
        <v>2647890.2508068085</v>
      </c>
      <c r="K848" s="203">
        <v>4195353.504882683</v>
      </c>
      <c r="L848" s="203">
        <v>1657840.6158759797</v>
      </c>
      <c r="M848" s="203">
        <v>2049713.540934768</v>
      </c>
      <c r="N848" s="203">
        <v>698514.50572096417</v>
      </c>
      <c r="O848" s="203">
        <v>47072.037383546027</v>
      </c>
      <c r="P848" s="175">
        <v>0</v>
      </c>
      <c r="Q848" s="175">
        <v>0</v>
      </c>
      <c r="R848" s="176">
        <f>ROUND(SUM(I848:Q848)-H848,0)</f>
        <v>0</v>
      </c>
      <c r="S848" s="160"/>
      <c r="T848" s="160"/>
    </row>
    <row r="849" spans="1:20" ht="13.5" customHeight="1">
      <c r="A849" s="174">
        <f t="shared" si="44"/>
        <v>849</v>
      </c>
      <c r="D849" s="161"/>
      <c r="E849" s="151" t="s">
        <v>622</v>
      </c>
      <c r="F849" s="195" t="s">
        <v>269</v>
      </c>
      <c r="G849" s="165"/>
      <c r="H849" s="197">
        <v>0</v>
      </c>
      <c r="I849" s="197">
        <v>0</v>
      </c>
      <c r="J849" s="197">
        <v>0</v>
      </c>
      <c r="K849" s="197">
        <v>0</v>
      </c>
      <c r="L849" s="197">
        <v>0</v>
      </c>
      <c r="M849" s="197">
        <v>0</v>
      </c>
      <c r="N849" s="197">
        <v>0</v>
      </c>
      <c r="O849" s="197">
        <v>0</v>
      </c>
      <c r="P849" s="175">
        <v>0</v>
      </c>
      <c r="Q849" s="175">
        <v>0</v>
      </c>
      <c r="R849" s="176">
        <f>ROUND(SUM(I849:Q849)-H849,0)</f>
        <v>0</v>
      </c>
    </row>
    <row r="850" spans="1:20" ht="13.5" customHeight="1">
      <c r="A850" s="174">
        <f t="shared" si="44"/>
        <v>850</v>
      </c>
      <c r="E850" s="151" t="s">
        <v>743</v>
      </c>
      <c r="F850" s="195"/>
      <c r="G850" s="165"/>
      <c r="H850" s="203">
        <v>19621147.05551821</v>
      </c>
      <c r="I850" s="203">
        <v>8324762.5999134602</v>
      </c>
      <c r="J850" s="203">
        <v>2647890.2508068085</v>
      </c>
      <c r="K850" s="203">
        <v>4195353.504882683</v>
      </c>
      <c r="L850" s="203">
        <v>1657840.6158759797</v>
      </c>
      <c r="M850" s="203">
        <v>2049713.540934768</v>
      </c>
      <c r="N850" s="203">
        <v>698514.50572096417</v>
      </c>
      <c r="O850" s="203">
        <v>47072.037383546027</v>
      </c>
      <c r="P850" s="175">
        <v>0</v>
      </c>
      <c r="Q850" s="175">
        <v>0</v>
      </c>
      <c r="R850" s="176">
        <f>ROUND(SUM(I850:Q850)-H850,0)</f>
        <v>0</v>
      </c>
      <c r="S850" s="160"/>
      <c r="T850" s="160"/>
    </row>
    <row r="851" spans="1:20" ht="13.5" customHeight="1">
      <c r="A851" s="174">
        <f t="shared" si="44"/>
        <v>851</v>
      </c>
      <c r="F851" s="193"/>
      <c r="G851" s="216"/>
      <c r="H851" s="161"/>
      <c r="I851" s="161"/>
      <c r="J851" s="161"/>
      <c r="K851" s="161"/>
      <c r="L851" s="161"/>
      <c r="M851" s="161"/>
      <c r="N851" s="161"/>
      <c r="O851" s="161"/>
      <c r="P851" s="175"/>
      <c r="Q851" s="175"/>
      <c r="R851" s="176"/>
      <c r="S851" s="160"/>
      <c r="T851" s="160"/>
    </row>
    <row r="852" spans="1:20" ht="13.5" customHeight="1">
      <c r="A852" s="174">
        <f t="shared" si="44"/>
        <v>852</v>
      </c>
      <c r="C852" s="151" t="s">
        <v>744</v>
      </c>
      <c r="D852" s="151" t="s">
        <v>709</v>
      </c>
      <c r="F852" s="195" t="s">
        <v>269</v>
      </c>
      <c r="G852" s="165"/>
      <c r="H852" s="203">
        <v>998517.07243625529</v>
      </c>
      <c r="I852" s="203">
        <v>423645.85293980816</v>
      </c>
      <c r="J852" s="203">
        <v>134750.71635144457</v>
      </c>
      <c r="K852" s="203">
        <v>213500.87676716622</v>
      </c>
      <c r="L852" s="203">
        <v>84367.246912042552</v>
      </c>
      <c r="M852" s="203">
        <v>104309.59813083573</v>
      </c>
      <c r="N852" s="203">
        <v>35547.292792477063</v>
      </c>
      <c r="O852" s="203">
        <v>2395.4885424809827</v>
      </c>
      <c r="P852" s="175">
        <v>0</v>
      </c>
      <c r="Q852" s="175">
        <v>0</v>
      </c>
      <c r="R852" s="176">
        <f>ROUND(SUM(I852:Q852)-H852,0)</f>
        <v>0</v>
      </c>
      <c r="S852" s="160"/>
      <c r="T852" s="160"/>
    </row>
    <row r="853" spans="1:20" ht="13.5" customHeight="1">
      <c r="A853" s="174">
        <f t="shared" si="44"/>
        <v>853</v>
      </c>
      <c r="F853" s="193"/>
      <c r="G853" s="165"/>
      <c r="H853" s="161"/>
      <c r="I853" s="161"/>
      <c r="J853" s="161"/>
      <c r="K853" s="161"/>
      <c r="L853" s="161"/>
      <c r="M853" s="161"/>
      <c r="N853" s="161"/>
      <c r="O853" s="161"/>
      <c r="P853" s="175"/>
      <c r="Q853" s="175"/>
      <c r="R853" s="176"/>
    </row>
    <row r="854" spans="1:20" ht="13.5" customHeight="1">
      <c r="A854" s="174">
        <f t="shared" si="44"/>
        <v>854</v>
      </c>
      <c r="C854" s="151" t="s">
        <v>745</v>
      </c>
      <c r="D854" s="151" t="s">
        <v>746</v>
      </c>
      <c r="F854" s="195" t="s">
        <v>269</v>
      </c>
      <c r="G854" s="165"/>
      <c r="H854" s="197">
        <v>0</v>
      </c>
      <c r="I854" s="197">
        <v>0</v>
      </c>
      <c r="J854" s="197">
        <v>0</v>
      </c>
      <c r="K854" s="197">
        <v>0</v>
      </c>
      <c r="L854" s="197">
        <v>0</v>
      </c>
      <c r="M854" s="197">
        <v>0</v>
      </c>
      <c r="N854" s="197">
        <v>0</v>
      </c>
      <c r="O854" s="197">
        <v>0</v>
      </c>
      <c r="P854" s="175">
        <v>0</v>
      </c>
      <c r="Q854" s="175">
        <v>0</v>
      </c>
      <c r="R854" s="176">
        <f>ROUND(SUM(I854:Q854)-H854,0)</f>
        <v>0</v>
      </c>
      <c r="S854" s="160"/>
      <c r="T854" s="160"/>
    </row>
    <row r="855" spans="1:20" ht="13.5" customHeight="1">
      <c r="A855" s="174">
        <f t="shared" si="44"/>
        <v>855</v>
      </c>
      <c r="F855" s="193"/>
      <c r="G855" s="216"/>
      <c r="H855" s="161"/>
      <c r="I855" s="161"/>
      <c r="J855" s="161"/>
      <c r="K855" s="161"/>
      <c r="L855" s="161"/>
      <c r="M855" s="161"/>
      <c r="N855" s="161"/>
      <c r="O855" s="161"/>
      <c r="P855" s="175"/>
      <c r="Q855" s="175"/>
      <c r="R855" s="176"/>
      <c r="S855" s="160"/>
      <c r="T855" s="160"/>
    </row>
    <row r="856" spans="1:20" ht="13.5" customHeight="1">
      <c r="A856" s="174">
        <f t="shared" si="44"/>
        <v>856</v>
      </c>
      <c r="C856" s="151" t="s">
        <v>747</v>
      </c>
      <c r="F856" s="193"/>
      <c r="G856" s="165"/>
      <c r="H856" s="175">
        <v>280343604.18378526</v>
      </c>
      <c r="I856" s="175">
        <v>118942788.85075511</v>
      </c>
      <c r="J856" s="175">
        <v>37832604.500332683</v>
      </c>
      <c r="K856" s="175">
        <v>59942495.668371826</v>
      </c>
      <c r="L856" s="175">
        <v>23686944.096687194</v>
      </c>
      <c r="M856" s="175">
        <v>29285957.644782819</v>
      </c>
      <c r="N856" s="175">
        <v>9980256.1773980074</v>
      </c>
      <c r="O856" s="175">
        <v>672557.24545756646</v>
      </c>
      <c r="P856" s="175">
        <v>0</v>
      </c>
      <c r="Q856" s="175">
        <v>0</v>
      </c>
      <c r="R856" s="176">
        <f>ROUND(SUM(I856:Q856)-H856,0)</f>
        <v>0</v>
      </c>
      <c r="S856" s="160"/>
      <c r="T856" s="160"/>
    </row>
    <row r="857" spans="1:20" ht="13.5" customHeight="1">
      <c r="A857" s="174">
        <f t="shared" si="44"/>
        <v>857</v>
      </c>
      <c r="F857" s="193"/>
      <c r="G857" s="165"/>
      <c r="H857" s="161"/>
      <c r="I857" s="161"/>
      <c r="J857" s="161"/>
      <c r="K857" s="161"/>
      <c r="L857" s="161"/>
      <c r="M857" s="161"/>
      <c r="N857" s="161"/>
      <c r="O857" s="161"/>
      <c r="P857" s="175"/>
      <c r="Q857" s="175"/>
      <c r="R857" s="176"/>
    </row>
    <row r="858" spans="1:20" ht="13.5" customHeight="1">
      <c r="A858" s="174">
        <f t="shared" si="44"/>
        <v>858</v>
      </c>
      <c r="C858" s="151" t="s">
        <v>748</v>
      </c>
      <c r="F858" s="193"/>
      <c r="G858" s="165"/>
      <c r="H858" s="161"/>
      <c r="I858" s="161"/>
      <c r="J858" s="161"/>
      <c r="K858" s="161"/>
      <c r="L858" s="161"/>
      <c r="M858" s="161"/>
      <c r="N858" s="161"/>
      <c r="O858" s="161"/>
      <c r="P858" s="175"/>
      <c r="Q858" s="175"/>
      <c r="R858" s="176"/>
      <c r="S858" s="160"/>
      <c r="T858" s="160"/>
    </row>
    <row r="859" spans="1:20" ht="13.5" customHeight="1">
      <c r="A859" s="174">
        <f t="shared" si="44"/>
        <v>859</v>
      </c>
      <c r="C859" s="151" t="s">
        <v>749</v>
      </c>
      <c r="D859" s="151" t="s">
        <v>748</v>
      </c>
      <c r="F859" s="195" t="s">
        <v>269</v>
      </c>
      <c r="G859" s="216"/>
      <c r="H859" s="203">
        <v>0</v>
      </c>
      <c r="I859" s="203">
        <v>0</v>
      </c>
      <c r="J859" s="203">
        <v>0</v>
      </c>
      <c r="K859" s="203">
        <v>0</v>
      </c>
      <c r="L859" s="203">
        <v>0</v>
      </c>
      <c r="M859" s="203">
        <v>0</v>
      </c>
      <c r="N859" s="203">
        <v>0</v>
      </c>
      <c r="O859" s="203">
        <v>0</v>
      </c>
      <c r="P859" s="175">
        <v>0</v>
      </c>
      <c r="Q859" s="175">
        <v>0</v>
      </c>
      <c r="R859" s="176">
        <f>ROUND(SUM(I859:Q859)-H859,0)</f>
        <v>0</v>
      </c>
      <c r="S859" s="160"/>
      <c r="T859" s="160"/>
    </row>
    <row r="860" spans="1:20" ht="13.5" customHeight="1">
      <c r="A860" s="174">
        <f t="shared" si="44"/>
        <v>860</v>
      </c>
      <c r="F860" s="193"/>
      <c r="G860" s="165"/>
      <c r="H860" s="161"/>
      <c r="I860" s="161"/>
      <c r="J860" s="161"/>
      <c r="K860" s="161"/>
      <c r="L860" s="161"/>
      <c r="M860" s="161"/>
      <c r="N860" s="161"/>
      <c r="O860" s="161"/>
      <c r="P860" s="175"/>
      <c r="Q860" s="175"/>
      <c r="R860" s="176"/>
      <c r="S860" s="160"/>
      <c r="T860" s="160"/>
    </row>
    <row r="861" spans="1:20" ht="13.5" customHeight="1" thickBot="1">
      <c r="A861" s="174">
        <f t="shared" si="44"/>
        <v>861</v>
      </c>
      <c r="C861" s="151" t="s">
        <v>750</v>
      </c>
      <c r="F861" s="193"/>
      <c r="G861" s="165"/>
      <c r="H861" s="178">
        <v>729618930.77008271</v>
      </c>
      <c r="I861" s="178">
        <v>309559087.95125318</v>
      </c>
      <c r="J861" s="178">
        <v>98462686.616828158</v>
      </c>
      <c r="K861" s="178">
        <v>156005626.46892506</v>
      </c>
      <c r="L861" s="178">
        <v>61647359.051950276</v>
      </c>
      <c r="M861" s="178">
        <v>76219285.13609463</v>
      </c>
      <c r="N861" s="178">
        <v>25974496.055172779</v>
      </c>
      <c r="O861" s="178">
        <v>1750389.4898587591</v>
      </c>
      <c r="P861" s="175">
        <v>0</v>
      </c>
      <c r="Q861" s="175">
        <v>0</v>
      </c>
      <c r="R861" s="176">
        <f>ROUND(SUM(I861:Q861)-H861,0)</f>
        <v>0</v>
      </c>
    </row>
    <row r="862" spans="1:20" ht="13.5" customHeight="1" thickTop="1">
      <c r="A862" s="174">
        <f t="shared" si="44"/>
        <v>862</v>
      </c>
      <c r="F862" s="193"/>
      <c r="G862" s="165"/>
      <c r="H862" s="217"/>
      <c r="I862" s="217"/>
      <c r="J862" s="217"/>
      <c r="K862" s="217"/>
      <c r="L862" s="217"/>
      <c r="M862" s="217"/>
      <c r="N862" s="217"/>
      <c r="O862" s="217"/>
      <c r="P862" s="175"/>
      <c r="Q862" s="175"/>
      <c r="R862" s="176"/>
      <c r="S862" s="160"/>
      <c r="T862" s="160"/>
    </row>
    <row r="863" spans="1:20" ht="13.5" customHeight="1">
      <c r="A863" s="174">
        <f t="shared" si="44"/>
        <v>863</v>
      </c>
      <c r="F863" s="193"/>
      <c r="G863" s="216"/>
      <c r="H863" s="155" t="s">
        <v>751</v>
      </c>
      <c r="I863" s="155"/>
      <c r="J863" s="155"/>
      <c r="K863" s="155"/>
      <c r="L863" s="155"/>
      <c r="M863" s="155"/>
      <c r="N863" s="155"/>
      <c r="O863" s="155"/>
      <c r="P863" s="175"/>
      <c r="Q863" s="175"/>
      <c r="R863" s="176"/>
      <c r="S863" s="160"/>
      <c r="T863" s="160"/>
    </row>
    <row r="864" spans="1:20" ht="13.5" customHeight="1">
      <c r="A864" s="174">
        <f t="shared" si="44"/>
        <v>864</v>
      </c>
      <c r="C864" s="151" t="s">
        <v>752</v>
      </c>
      <c r="D864" s="151" t="s">
        <v>681</v>
      </c>
      <c r="F864" s="193"/>
      <c r="G864" s="165"/>
      <c r="H864" s="161"/>
      <c r="I864" s="161"/>
      <c r="J864" s="161"/>
      <c r="K864" s="161"/>
      <c r="L864" s="161"/>
      <c r="M864" s="161"/>
      <c r="N864" s="161"/>
      <c r="O864" s="161"/>
      <c r="P864" s="175"/>
      <c r="Q864" s="175"/>
      <c r="R864" s="176"/>
      <c r="S864" s="160"/>
      <c r="T864" s="160"/>
    </row>
    <row r="865" spans="1:20" ht="13.5" customHeight="1">
      <c r="A865" s="174">
        <f t="shared" si="44"/>
        <v>865</v>
      </c>
      <c r="E865" s="151" t="s">
        <v>263</v>
      </c>
      <c r="F865" s="195" t="s">
        <v>269</v>
      </c>
      <c r="G865" s="165"/>
      <c r="H865" s="203">
        <v>6763511.8434239225</v>
      </c>
      <c r="I865" s="203">
        <v>2869589.1366031128</v>
      </c>
      <c r="J865" s="203">
        <v>912741.59562357957</v>
      </c>
      <c r="K865" s="203">
        <v>1446160.2595065346</v>
      </c>
      <c r="L865" s="203">
        <v>571466.31683966343</v>
      </c>
      <c r="M865" s="203">
        <v>706546.960303211</v>
      </c>
      <c r="N865" s="203">
        <v>240781.59747130916</v>
      </c>
      <c r="O865" s="203">
        <v>16225.977076511886</v>
      </c>
      <c r="P865" s="175">
        <v>0</v>
      </c>
      <c r="Q865" s="175">
        <v>0</v>
      </c>
      <c r="R865" s="176">
        <f>ROUND(SUM(I865:Q865)-H865,0)</f>
        <v>0</v>
      </c>
    </row>
    <row r="866" spans="1:20" ht="13.5" customHeight="1">
      <c r="A866" s="174">
        <f t="shared" si="44"/>
        <v>866</v>
      </c>
      <c r="E866" s="151" t="s">
        <v>753</v>
      </c>
      <c r="F866" s="193" t="s">
        <v>25</v>
      </c>
      <c r="G866" s="165"/>
      <c r="H866" s="218">
        <v>0</v>
      </c>
      <c r="I866" s="218">
        <v>0</v>
      </c>
      <c r="J866" s="218">
        <v>0</v>
      </c>
      <c r="K866" s="218">
        <v>0</v>
      </c>
      <c r="L866" s="197">
        <v>0</v>
      </c>
      <c r="M866" s="197">
        <v>0</v>
      </c>
      <c r="N866" s="218">
        <v>0</v>
      </c>
      <c r="O866" s="218">
        <v>0</v>
      </c>
      <c r="P866" s="175">
        <v>0</v>
      </c>
      <c r="Q866" s="175">
        <v>0</v>
      </c>
      <c r="R866" s="176">
        <f>ROUND(SUM(I866:Q866)-H866,0)</f>
        <v>0</v>
      </c>
      <c r="S866" s="160"/>
      <c r="T866" s="160"/>
    </row>
    <row r="867" spans="1:20" ht="13.5" customHeight="1">
      <c r="A867" s="174">
        <f t="shared" si="44"/>
        <v>867</v>
      </c>
      <c r="F867" s="193"/>
      <c r="G867" s="165"/>
      <c r="H867" s="175">
        <v>6763511.8434239225</v>
      </c>
      <c r="I867" s="175">
        <v>2869589.1366031128</v>
      </c>
      <c r="J867" s="175">
        <v>912741.59562357957</v>
      </c>
      <c r="K867" s="175">
        <v>1446160.2595065346</v>
      </c>
      <c r="L867" s="175">
        <v>571466.31683966343</v>
      </c>
      <c r="M867" s="175">
        <v>706546.960303211</v>
      </c>
      <c r="N867" s="175">
        <v>240781.59747130916</v>
      </c>
      <c r="O867" s="175">
        <v>16225.977076511886</v>
      </c>
      <c r="P867" s="175">
        <v>0</v>
      </c>
      <c r="Q867" s="175">
        <v>0</v>
      </c>
      <c r="R867" s="176">
        <f>ROUND(SUM(I867:Q867)-H867,0)</f>
        <v>0</v>
      </c>
      <c r="S867" s="160"/>
      <c r="T867" s="160"/>
    </row>
    <row r="868" spans="1:20" ht="13.5" customHeight="1">
      <c r="A868" s="174">
        <f t="shared" si="44"/>
        <v>868</v>
      </c>
      <c r="C868" s="151" t="s">
        <v>754</v>
      </c>
      <c r="D868" s="151" t="s">
        <v>684</v>
      </c>
      <c r="F868" s="193"/>
      <c r="G868" s="165"/>
      <c r="H868" s="219"/>
      <c r="I868" s="219"/>
      <c r="J868" s="219"/>
      <c r="K868" s="219"/>
      <c r="L868" s="219"/>
      <c r="M868" s="219"/>
      <c r="N868" s="219"/>
      <c r="O868" s="219"/>
      <c r="P868" s="175"/>
      <c r="Q868" s="175"/>
      <c r="R868" s="176"/>
    </row>
    <row r="869" spans="1:20" ht="13.5" customHeight="1">
      <c r="A869" s="174">
        <f t="shared" si="44"/>
        <v>869</v>
      </c>
      <c r="E869" s="151" t="s">
        <v>263</v>
      </c>
      <c r="F869" s="195" t="s">
        <v>269</v>
      </c>
      <c r="G869" s="165"/>
      <c r="H869" s="203">
        <v>8046409.0148046054</v>
      </c>
      <c r="I869" s="203">
        <v>3413890.3622973114</v>
      </c>
      <c r="J869" s="203">
        <v>1085869.644828592</v>
      </c>
      <c r="K869" s="203">
        <v>1720466.7069903144</v>
      </c>
      <c r="L869" s="203">
        <v>679861.5615564679</v>
      </c>
      <c r="M869" s="203">
        <v>840564.18653190706</v>
      </c>
      <c r="N869" s="203">
        <v>286452.84599833027</v>
      </c>
      <c r="O869" s="203">
        <v>19303.706601682199</v>
      </c>
      <c r="P869" s="175">
        <v>0</v>
      </c>
      <c r="Q869" s="175">
        <v>0</v>
      </c>
      <c r="R869" s="176">
        <f>ROUND(SUM(I869:Q869)-H869,0)</f>
        <v>0</v>
      </c>
      <c r="S869" s="160"/>
      <c r="T869" s="160"/>
    </row>
    <row r="870" spans="1:20" ht="13.5" customHeight="1">
      <c r="A870" s="174">
        <f t="shared" si="44"/>
        <v>870</v>
      </c>
      <c r="E870" s="151" t="s">
        <v>753</v>
      </c>
      <c r="F870" s="193" t="s">
        <v>25</v>
      </c>
      <c r="G870" s="165"/>
      <c r="H870" s="218">
        <v>0</v>
      </c>
      <c r="I870" s="218">
        <v>0</v>
      </c>
      <c r="J870" s="218">
        <v>0</v>
      </c>
      <c r="K870" s="218">
        <v>0</v>
      </c>
      <c r="L870" s="197">
        <v>0</v>
      </c>
      <c r="M870" s="197">
        <v>0</v>
      </c>
      <c r="N870" s="218">
        <v>0</v>
      </c>
      <c r="O870" s="218">
        <v>0</v>
      </c>
      <c r="P870" s="175">
        <v>0</v>
      </c>
      <c r="Q870" s="175">
        <v>0</v>
      </c>
      <c r="R870" s="176">
        <f>ROUND(SUM(I870:Q870)-H870,0)</f>
        <v>0</v>
      </c>
    </row>
    <row r="871" spans="1:20" ht="13.5" customHeight="1">
      <c r="A871" s="174">
        <f t="shared" si="44"/>
        <v>871</v>
      </c>
      <c r="C871" s="163"/>
      <c r="E871" s="163"/>
      <c r="F871" s="193"/>
      <c r="G871" s="165"/>
      <c r="H871" s="175">
        <v>8046409.0148046054</v>
      </c>
      <c r="I871" s="175">
        <v>3413890.3622973114</v>
      </c>
      <c r="J871" s="175">
        <v>1085869.644828592</v>
      </c>
      <c r="K871" s="175">
        <v>1720466.7069903144</v>
      </c>
      <c r="L871" s="175">
        <v>679861.5615564679</v>
      </c>
      <c r="M871" s="175">
        <v>840564.18653190706</v>
      </c>
      <c r="N871" s="175">
        <v>286452.84599833027</v>
      </c>
      <c r="O871" s="175">
        <v>19303.706601682199</v>
      </c>
      <c r="P871" s="175">
        <v>0</v>
      </c>
      <c r="Q871" s="175">
        <v>0</v>
      </c>
      <c r="R871" s="176">
        <f>ROUND(SUM(I871:Q871)-H871,0)</f>
        <v>0</v>
      </c>
    </row>
    <row r="872" spans="1:20" ht="13.5" customHeight="1">
      <c r="A872" s="174">
        <f t="shared" si="44"/>
        <v>872</v>
      </c>
      <c r="C872" s="151" t="s">
        <v>755</v>
      </c>
      <c r="D872" s="151" t="s">
        <v>756</v>
      </c>
      <c r="F872" s="193"/>
      <c r="G872" s="165"/>
      <c r="H872" s="220"/>
      <c r="I872" s="220"/>
      <c r="J872" s="220"/>
      <c r="K872" s="220"/>
      <c r="L872" s="220"/>
      <c r="M872" s="220"/>
      <c r="N872" s="220"/>
      <c r="O872" s="220"/>
      <c r="P872" s="175"/>
      <c r="Q872" s="175"/>
      <c r="R872" s="176"/>
    </row>
    <row r="873" spans="1:20" ht="13.5" customHeight="1">
      <c r="A873" s="174">
        <f t="shared" si="44"/>
        <v>873</v>
      </c>
      <c r="C873" s="163"/>
      <c r="E873" s="151" t="s">
        <v>263</v>
      </c>
      <c r="F873" s="195" t="s">
        <v>269</v>
      </c>
      <c r="G873" s="165"/>
      <c r="H873" s="203">
        <v>99887523.767113864</v>
      </c>
      <c r="I873" s="203">
        <v>42379781.350274108</v>
      </c>
      <c r="J873" s="203">
        <v>13479905.105027447</v>
      </c>
      <c r="K873" s="203">
        <v>21357745.892463353</v>
      </c>
      <c r="L873" s="203">
        <v>8439750.9203635622</v>
      </c>
      <c r="M873" s="203">
        <v>10434701.368711056</v>
      </c>
      <c r="N873" s="203">
        <v>3556004.3505333099</v>
      </c>
      <c r="O873" s="203">
        <v>239634.779741028</v>
      </c>
      <c r="P873" s="175">
        <v>0</v>
      </c>
      <c r="Q873" s="175">
        <v>0</v>
      </c>
      <c r="R873" s="176">
        <f>ROUND(SUM(I873:Q873)-H873,0)</f>
        <v>0</v>
      </c>
    </row>
    <row r="874" spans="1:20" ht="13.5" customHeight="1">
      <c r="A874" s="174">
        <f t="shared" si="44"/>
        <v>874</v>
      </c>
      <c r="C874" s="163"/>
      <c r="D874" s="170"/>
      <c r="E874" s="53" t="s">
        <v>753</v>
      </c>
      <c r="F874" s="193" t="s">
        <v>25</v>
      </c>
      <c r="G874" s="171"/>
      <c r="H874" s="218">
        <v>0</v>
      </c>
      <c r="I874" s="218">
        <v>0</v>
      </c>
      <c r="J874" s="218">
        <v>0</v>
      </c>
      <c r="K874" s="218">
        <v>0</v>
      </c>
      <c r="L874" s="197">
        <v>0</v>
      </c>
      <c r="M874" s="197">
        <v>0</v>
      </c>
      <c r="N874" s="218">
        <v>0</v>
      </c>
      <c r="O874" s="218">
        <v>0</v>
      </c>
      <c r="P874" s="175">
        <v>0</v>
      </c>
      <c r="Q874" s="175">
        <v>0</v>
      </c>
      <c r="R874" s="176">
        <f>ROUND(SUM(I874:Q874)-H874,0)</f>
        <v>0</v>
      </c>
    </row>
    <row r="875" spans="1:20" ht="13.5" customHeight="1">
      <c r="A875" s="174">
        <f t="shared" si="44"/>
        <v>875</v>
      </c>
      <c r="F875" s="193"/>
      <c r="G875" s="221"/>
      <c r="H875" s="175">
        <v>99887523.767113864</v>
      </c>
      <c r="I875" s="175">
        <v>42379781.350274108</v>
      </c>
      <c r="J875" s="175">
        <v>13479905.105027447</v>
      </c>
      <c r="K875" s="175">
        <v>21357745.892463353</v>
      </c>
      <c r="L875" s="175">
        <v>8439750.9203635622</v>
      </c>
      <c r="M875" s="175">
        <v>10434701.368711056</v>
      </c>
      <c r="N875" s="175">
        <v>3556004.3505333099</v>
      </c>
      <c r="O875" s="175">
        <v>239634.779741028</v>
      </c>
      <c r="P875" s="175">
        <v>0</v>
      </c>
      <c r="Q875" s="175">
        <v>0</v>
      </c>
      <c r="R875" s="176">
        <f>ROUND(SUM(I875:Q875)-H875,0)</f>
        <v>0</v>
      </c>
    </row>
    <row r="876" spans="1:20" ht="13.5" customHeight="1">
      <c r="A876" s="174">
        <f t="shared" si="44"/>
        <v>876</v>
      </c>
      <c r="C876" s="151" t="s">
        <v>757</v>
      </c>
      <c r="D876" s="161" t="s">
        <v>758</v>
      </c>
      <c r="F876" s="193"/>
      <c r="G876" s="165"/>
      <c r="H876" s="220"/>
      <c r="I876" s="220"/>
      <c r="J876" s="220"/>
      <c r="K876" s="220"/>
      <c r="L876" s="220"/>
      <c r="M876" s="220"/>
      <c r="N876" s="220"/>
      <c r="O876" s="220"/>
      <c r="P876" s="175"/>
      <c r="Q876" s="175"/>
      <c r="R876" s="176"/>
    </row>
    <row r="877" spans="1:20" ht="13.5" customHeight="1">
      <c r="A877" s="174">
        <f t="shared" si="44"/>
        <v>877</v>
      </c>
      <c r="E877" s="151" t="s">
        <v>263</v>
      </c>
      <c r="F877" s="195" t="s">
        <v>269</v>
      </c>
      <c r="G877" s="216"/>
      <c r="H877" s="203">
        <v>41570903.64456252</v>
      </c>
      <c r="I877" s="203">
        <v>17637496.061043628</v>
      </c>
      <c r="J877" s="203">
        <v>5610028.3110975921</v>
      </c>
      <c r="K877" s="203">
        <v>8888605.5342675019</v>
      </c>
      <c r="L877" s="203">
        <v>3512431.3734369674</v>
      </c>
      <c r="M877" s="203">
        <v>4342684.1391105345</v>
      </c>
      <c r="N877" s="203">
        <v>1479927.7090932797</v>
      </c>
      <c r="O877" s="203">
        <v>99730.516513014096</v>
      </c>
      <c r="P877" s="175">
        <v>0</v>
      </c>
      <c r="Q877" s="175">
        <v>0</v>
      </c>
      <c r="R877" s="176">
        <f>ROUND(SUM(I877:Q877)-H877,0)</f>
        <v>0</v>
      </c>
      <c r="S877" s="160"/>
      <c r="T877" s="160"/>
    </row>
    <row r="878" spans="1:20" ht="13.5" customHeight="1">
      <c r="A878" s="174">
        <f t="shared" si="44"/>
        <v>878</v>
      </c>
      <c r="E878" s="151" t="s">
        <v>753</v>
      </c>
      <c r="F878" s="193" t="s">
        <v>25</v>
      </c>
      <c r="G878" s="216"/>
      <c r="H878" s="218">
        <v>0</v>
      </c>
      <c r="I878" s="218">
        <v>0</v>
      </c>
      <c r="J878" s="218">
        <v>0</v>
      </c>
      <c r="K878" s="218">
        <v>0</v>
      </c>
      <c r="L878" s="197">
        <v>0</v>
      </c>
      <c r="M878" s="197">
        <v>0</v>
      </c>
      <c r="N878" s="218">
        <v>0</v>
      </c>
      <c r="O878" s="218">
        <v>0</v>
      </c>
      <c r="P878" s="175">
        <v>0</v>
      </c>
      <c r="Q878" s="175">
        <v>0</v>
      </c>
      <c r="R878" s="176">
        <f>ROUND(SUM(I878:Q878)-H878,0)</f>
        <v>0</v>
      </c>
      <c r="S878" s="160"/>
      <c r="T878" s="160"/>
    </row>
    <row r="879" spans="1:20" ht="13.5" customHeight="1">
      <c r="A879" s="174">
        <f t="shared" si="44"/>
        <v>879</v>
      </c>
      <c r="F879" s="193"/>
      <c r="G879" s="165"/>
      <c r="H879" s="175">
        <v>41570903.64456252</v>
      </c>
      <c r="I879" s="175">
        <v>17637496.061043628</v>
      </c>
      <c r="J879" s="175">
        <v>5610028.3110975921</v>
      </c>
      <c r="K879" s="175">
        <v>8888605.5342675019</v>
      </c>
      <c r="L879" s="175">
        <v>3512431.3734369674</v>
      </c>
      <c r="M879" s="175">
        <v>4342684.1391105345</v>
      </c>
      <c r="N879" s="175">
        <v>1479927.7090932797</v>
      </c>
      <c r="O879" s="175">
        <v>99730.516513014096</v>
      </c>
      <c r="P879" s="175">
        <v>0</v>
      </c>
      <c r="Q879" s="175">
        <v>0</v>
      </c>
      <c r="R879" s="176">
        <f>ROUND(SUM(I879:Q879)-H879,0)</f>
        <v>0</v>
      </c>
      <c r="S879" s="160"/>
      <c r="T879" s="160"/>
    </row>
    <row r="880" spans="1:20" ht="13.5" customHeight="1">
      <c r="A880" s="174">
        <f t="shared" si="44"/>
        <v>880</v>
      </c>
      <c r="C880" s="151" t="s">
        <v>759</v>
      </c>
      <c r="D880" s="161" t="s">
        <v>760</v>
      </c>
      <c r="F880" s="193"/>
      <c r="G880" s="165"/>
      <c r="H880" s="220"/>
      <c r="I880" s="220"/>
      <c r="J880" s="220"/>
      <c r="K880" s="220"/>
      <c r="L880" s="220"/>
      <c r="M880" s="220"/>
      <c r="N880" s="220"/>
      <c r="O880" s="220"/>
      <c r="P880" s="175"/>
      <c r="Q880" s="175"/>
      <c r="R880" s="176"/>
    </row>
    <row r="881" spans="1:20" ht="13.5" customHeight="1">
      <c r="A881" s="174">
        <f t="shared" si="44"/>
        <v>881</v>
      </c>
      <c r="E881" s="151" t="s">
        <v>263</v>
      </c>
      <c r="F881" s="195" t="s">
        <v>269</v>
      </c>
      <c r="G881" s="216"/>
      <c r="H881" s="203">
        <v>50306420.034921594</v>
      </c>
      <c r="I881" s="203">
        <v>21343757.470309217</v>
      </c>
      <c r="J881" s="203">
        <v>6788893.5741908448</v>
      </c>
      <c r="K881" s="203">
        <v>10756415.769905388</v>
      </c>
      <c r="L881" s="203">
        <v>4250517.3697148804</v>
      </c>
      <c r="M881" s="203">
        <v>5255235.5909554949</v>
      </c>
      <c r="N881" s="203">
        <v>1790912.8363319531</v>
      </c>
      <c r="O881" s="203">
        <v>120687.42351381641</v>
      </c>
      <c r="P881" s="175">
        <v>0</v>
      </c>
      <c r="Q881" s="175">
        <v>0</v>
      </c>
      <c r="R881" s="176">
        <f>ROUND(SUM(I881:Q881)-H881,0)</f>
        <v>0</v>
      </c>
      <c r="S881" s="160"/>
      <c r="T881" s="160"/>
    </row>
    <row r="882" spans="1:20" ht="13.5" customHeight="1">
      <c r="A882" s="174">
        <f t="shared" si="44"/>
        <v>882</v>
      </c>
      <c r="E882" s="151" t="s">
        <v>753</v>
      </c>
      <c r="F882" s="193" t="s">
        <v>25</v>
      </c>
      <c r="G882" s="216"/>
      <c r="H882" s="218">
        <v>0</v>
      </c>
      <c r="I882" s="218">
        <v>0</v>
      </c>
      <c r="J882" s="218">
        <v>0</v>
      </c>
      <c r="K882" s="218">
        <v>0</v>
      </c>
      <c r="L882" s="197">
        <v>0</v>
      </c>
      <c r="M882" s="197">
        <v>0</v>
      </c>
      <c r="N882" s="218">
        <v>0</v>
      </c>
      <c r="O882" s="218">
        <v>0</v>
      </c>
      <c r="P882" s="175">
        <v>0</v>
      </c>
      <c r="Q882" s="175">
        <v>0</v>
      </c>
      <c r="R882" s="176">
        <f>ROUND(SUM(I882:Q882)-H882,0)</f>
        <v>0</v>
      </c>
      <c r="S882" s="160"/>
      <c r="T882" s="160"/>
    </row>
    <row r="883" spans="1:20" ht="13.5" customHeight="1">
      <c r="A883" s="174">
        <f t="shared" si="44"/>
        <v>883</v>
      </c>
      <c r="F883" s="193"/>
      <c r="G883" s="165"/>
      <c r="H883" s="175">
        <v>50306420.034921594</v>
      </c>
      <c r="I883" s="175">
        <v>21343757.470309217</v>
      </c>
      <c r="J883" s="175">
        <v>6788893.5741908448</v>
      </c>
      <c r="K883" s="175">
        <v>10756415.769905388</v>
      </c>
      <c r="L883" s="175">
        <v>4250517.3697148804</v>
      </c>
      <c r="M883" s="175">
        <v>5255235.5909554949</v>
      </c>
      <c r="N883" s="175">
        <v>1790912.8363319531</v>
      </c>
      <c r="O883" s="175">
        <v>120687.42351381641</v>
      </c>
      <c r="P883" s="175">
        <v>0</v>
      </c>
      <c r="Q883" s="175">
        <v>0</v>
      </c>
      <c r="R883" s="176">
        <f>ROUND(SUM(I883:Q883)-H883,0)</f>
        <v>0</v>
      </c>
      <c r="S883" s="160"/>
      <c r="T883" s="160"/>
    </row>
    <row r="884" spans="1:20" ht="13.5" customHeight="1">
      <c r="A884" s="174">
        <f t="shared" si="44"/>
        <v>884</v>
      </c>
      <c r="C884" s="151" t="s">
        <v>761</v>
      </c>
      <c r="D884" s="161" t="s">
        <v>762</v>
      </c>
      <c r="F884" s="193"/>
      <c r="G884" s="165"/>
      <c r="H884" s="220"/>
      <c r="I884" s="220"/>
      <c r="J884" s="220"/>
      <c r="K884" s="220"/>
      <c r="L884" s="220"/>
      <c r="M884" s="220"/>
      <c r="N884" s="220"/>
      <c r="O884" s="220"/>
      <c r="P884" s="175"/>
      <c r="Q884" s="175"/>
      <c r="R884" s="176"/>
    </row>
    <row r="885" spans="1:20" ht="13.5" customHeight="1">
      <c r="A885" s="174">
        <f t="shared" si="44"/>
        <v>885</v>
      </c>
      <c r="E885" s="151" t="s">
        <v>263</v>
      </c>
      <c r="F885" s="195" t="s">
        <v>269</v>
      </c>
      <c r="G885" s="216"/>
      <c r="H885" s="203">
        <v>65755544.287997507</v>
      </c>
      <c r="I885" s="203">
        <v>27898435.003662303</v>
      </c>
      <c r="J885" s="203">
        <v>8873765.8488582913</v>
      </c>
      <c r="K885" s="203">
        <v>14059715.89803331</v>
      </c>
      <c r="L885" s="203">
        <v>5555853.1685850481</v>
      </c>
      <c r="M885" s="203">
        <v>6869120.8081404744</v>
      </c>
      <c r="N885" s="203">
        <v>2340902.9750799383</v>
      </c>
      <c r="O885" s="203">
        <v>157750.58563813852</v>
      </c>
      <c r="P885" s="175">
        <v>0</v>
      </c>
      <c r="Q885" s="175">
        <v>0</v>
      </c>
      <c r="R885" s="176">
        <f>ROUND(SUM(I885:Q885)-H885,0)</f>
        <v>0</v>
      </c>
      <c r="S885" s="160"/>
      <c r="T885" s="160"/>
    </row>
    <row r="886" spans="1:20" ht="13.5" customHeight="1">
      <c r="A886" s="174">
        <f t="shared" si="44"/>
        <v>886</v>
      </c>
      <c r="E886" s="151" t="s">
        <v>753</v>
      </c>
      <c r="F886" s="193" t="s">
        <v>25</v>
      </c>
      <c r="G886" s="216"/>
      <c r="H886" s="218">
        <v>0</v>
      </c>
      <c r="I886" s="218">
        <v>0</v>
      </c>
      <c r="J886" s="218">
        <v>0</v>
      </c>
      <c r="K886" s="218">
        <v>0</v>
      </c>
      <c r="L886" s="197">
        <v>0</v>
      </c>
      <c r="M886" s="197">
        <v>0</v>
      </c>
      <c r="N886" s="218">
        <v>0</v>
      </c>
      <c r="O886" s="218">
        <v>0</v>
      </c>
      <c r="P886" s="175">
        <v>0</v>
      </c>
      <c r="Q886" s="175">
        <v>0</v>
      </c>
      <c r="R886" s="176">
        <f>ROUND(SUM(I886:Q886)-H886,0)</f>
        <v>0</v>
      </c>
      <c r="S886" s="160"/>
      <c r="T886" s="160"/>
    </row>
    <row r="887" spans="1:20" ht="13.5" customHeight="1">
      <c r="A887" s="174">
        <f t="shared" si="44"/>
        <v>887</v>
      </c>
      <c r="F887" s="193"/>
      <c r="G887" s="165"/>
      <c r="H887" s="175">
        <v>65755544.287997507</v>
      </c>
      <c r="I887" s="175">
        <v>27898435.003662303</v>
      </c>
      <c r="J887" s="175">
        <v>8873765.8488582913</v>
      </c>
      <c r="K887" s="175">
        <v>14059715.89803331</v>
      </c>
      <c r="L887" s="175">
        <v>5555853.1685850481</v>
      </c>
      <c r="M887" s="175">
        <v>6869120.8081404744</v>
      </c>
      <c r="N887" s="175">
        <v>2340902.9750799383</v>
      </c>
      <c r="O887" s="175">
        <v>157750.58563813852</v>
      </c>
      <c r="P887" s="175">
        <v>0</v>
      </c>
      <c r="Q887" s="175">
        <v>0</v>
      </c>
      <c r="R887" s="176">
        <f>ROUND(SUM(I887:Q887)-H887,0)</f>
        <v>0</v>
      </c>
      <c r="S887" s="160"/>
      <c r="T887" s="160"/>
    </row>
    <row r="888" spans="1:20" ht="13.5" customHeight="1">
      <c r="A888" s="174">
        <f t="shared" si="44"/>
        <v>888</v>
      </c>
      <c r="C888" s="151" t="s">
        <v>763</v>
      </c>
      <c r="D888" s="161" t="s">
        <v>764</v>
      </c>
      <c r="F888" s="193"/>
      <c r="G888" s="165"/>
      <c r="H888" s="220"/>
      <c r="I888" s="220"/>
      <c r="J888" s="220"/>
      <c r="K888" s="220"/>
      <c r="L888" s="220"/>
      <c r="M888" s="220"/>
      <c r="N888" s="220"/>
      <c r="O888" s="220"/>
      <c r="P888" s="175"/>
      <c r="Q888" s="175"/>
      <c r="R888" s="176"/>
    </row>
    <row r="889" spans="1:20" ht="13.5" customHeight="1">
      <c r="A889" s="174">
        <f t="shared" si="44"/>
        <v>889</v>
      </c>
      <c r="E889" s="151" t="s">
        <v>263</v>
      </c>
      <c r="F889" s="195" t="s">
        <v>269</v>
      </c>
      <c r="G889" s="216"/>
      <c r="H889" s="203">
        <v>36799.829845371649</v>
      </c>
      <c r="I889" s="203">
        <v>15613.248619619913</v>
      </c>
      <c r="J889" s="203">
        <v>4966.167900540996</v>
      </c>
      <c r="K889" s="203">
        <v>7868.4642994633932</v>
      </c>
      <c r="L889" s="203">
        <v>3109.3112141894048</v>
      </c>
      <c r="M889" s="203">
        <v>3844.2762456611913</v>
      </c>
      <c r="N889" s="203">
        <v>1310.0770756328479</v>
      </c>
      <c r="O889" s="203">
        <v>88.284490263900992</v>
      </c>
      <c r="P889" s="175">
        <v>0</v>
      </c>
      <c r="Q889" s="175">
        <v>0</v>
      </c>
      <c r="R889" s="176">
        <f>ROUND(SUM(I889:Q889)-H889,0)</f>
        <v>0</v>
      </c>
      <c r="S889" s="160"/>
      <c r="T889" s="160"/>
    </row>
    <row r="890" spans="1:20" ht="13.5" customHeight="1">
      <c r="A890" s="174">
        <f t="shared" si="44"/>
        <v>890</v>
      </c>
      <c r="E890" s="151" t="s">
        <v>753</v>
      </c>
      <c r="F890" s="193" t="s">
        <v>25</v>
      </c>
      <c r="G890" s="216"/>
      <c r="H890" s="218">
        <v>0</v>
      </c>
      <c r="I890" s="218">
        <v>0</v>
      </c>
      <c r="J890" s="218">
        <v>0</v>
      </c>
      <c r="K890" s="218">
        <v>0</v>
      </c>
      <c r="L890" s="197">
        <v>0</v>
      </c>
      <c r="M890" s="197">
        <v>0</v>
      </c>
      <c r="N890" s="218">
        <v>0</v>
      </c>
      <c r="O890" s="218">
        <v>0</v>
      </c>
      <c r="P890" s="175">
        <v>0</v>
      </c>
      <c r="Q890" s="175">
        <v>0</v>
      </c>
      <c r="R890" s="176">
        <f>ROUND(SUM(I890:Q890)-H890,0)</f>
        <v>0</v>
      </c>
      <c r="S890" s="160"/>
      <c r="T890" s="160"/>
    </row>
    <row r="891" spans="1:20" ht="13.5" customHeight="1">
      <c r="A891" s="174">
        <f t="shared" si="44"/>
        <v>891</v>
      </c>
      <c r="F891" s="193"/>
      <c r="G891" s="216"/>
      <c r="H891" s="175">
        <v>36799.829845371649</v>
      </c>
      <c r="I891" s="175">
        <v>15613.248619619913</v>
      </c>
      <c r="J891" s="175">
        <v>4966.167900540996</v>
      </c>
      <c r="K891" s="175">
        <v>7868.4642994633932</v>
      </c>
      <c r="L891" s="175">
        <v>3109.3112141894048</v>
      </c>
      <c r="M891" s="175">
        <v>3844.2762456611913</v>
      </c>
      <c r="N891" s="175">
        <v>1310.0770756328479</v>
      </c>
      <c r="O891" s="175">
        <v>88.284490263900992</v>
      </c>
      <c r="P891" s="175">
        <v>0</v>
      </c>
      <c r="Q891" s="175">
        <v>0</v>
      </c>
      <c r="R891" s="176">
        <f>ROUND(SUM(I891:Q891)-H891,0)</f>
        <v>0</v>
      </c>
      <c r="S891" s="160"/>
      <c r="T891" s="160"/>
    </row>
    <row r="892" spans="1:20" ht="13.5" customHeight="1">
      <c r="A892" s="174">
        <f t="shared" si="44"/>
        <v>892</v>
      </c>
      <c r="C892" s="151" t="s">
        <v>765</v>
      </c>
      <c r="D892" s="151" t="s">
        <v>766</v>
      </c>
      <c r="F892" s="193"/>
      <c r="G892" s="216"/>
      <c r="H892" s="220"/>
      <c r="I892" s="220"/>
      <c r="J892" s="220"/>
      <c r="K892" s="220"/>
      <c r="L892" s="220"/>
      <c r="M892" s="220"/>
      <c r="N892" s="220"/>
      <c r="O892" s="220"/>
      <c r="P892" s="175"/>
      <c r="Q892" s="175"/>
      <c r="R892" s="176"/>
      <c r="S892" s="160"/>
      <c r="T892" s="160"/>
    </row>
    <row r="893" spans="1:20" ht="13.5" customHeight="1">
      <c r="A893" s="174">
        <f t="shared" si="44"/>
        <v>893</v>
      </c>
      <c r="D893" s="161"/>
      <c r="E893" s="151" t="s">
        <v>263</v>
      </c>
      <c r="F893" s="195" t="s">
        <v>269</v>
      </c>
      <c r="G893" s="216"/>
      <c r="H893" s="203">
        <v>68005.859615167239</v>
      </c>
      <c r="I893" s="203">
        <v>28853.187588749632</v>
      </c>
      <c r="J893" s="203">
        <v>9177.4477895314849</v>
      </c>
      <c r="K893" s="203">
        <v>14540.873715576787</v>
      </c>
      <c r="L893" s="203">
        <v>5745.9880336545712</v>
      </c>
      <c r="M893" s="203">
        <v>7104.1988993663208</v>
      </c>
      <c r="N893" s="203">
        <v>2421.014392319034</v>
      </c>
      <c r="O893" s="203">
        <v>163.14919596940913</v>
      </c>
      <c r="P893" s="175">
        <v>0</v>
      </c>
      <c r="Q893" s="175">
        <v>0</v>
      </c>
      <c r="R893" s="176">
        <f>ROUND(SUM(I893:Q893)-H893,0)</f>
        <v>0</v>
      </c>
    </row>
    <row r="894" spans="1:20" ht="13.5" customHeight="1">
      <c r="A894" s="174">
        <f t="shared" si="44"/>
        <v>894</v>
      </c>
      <c r="E894" s="151" t="s">
        <v>753</v>
      </c>
      <c r="F894" s="193" t="s">
        <v>25</v>
      </c>
      <c r="G894" s="216"/>
      <c r="H894" s="218">
        <v>0</v>
      </c>
      <c r="I894" s="218">
        <v>0</v>
      </c>
      <c r="J894" s="218">
        <v>0</v>
      </c>
      <c r="K894" s="218">
        <v>0</v>
      </c>
      <c r="L894" s="197">
        <v>0</v>
      </c>
      <c r="M894" s="197">
        <v>0</v>
      </c>
      <c r="N894" s="218">
        <v>0</v>
      </c>
      <c r="O894" s="218">
        <v>0</v>
      </c>
      <c r="P894" s="175">
        <v>0</v>
      </c>
      <c r="Q894" s="175">
        <v>0</v>
      </c>
      <c r="R894" s="176">
        <f>ROUND(SUM(I894:Q894)-H894,0)</f>
        <v>0</v>
      </c>
      <c r="S894" s="160"/>
      <c r="T894" s="160"/>
    </row>
    <row r="895" spans="1:20" ht="13.5" customHeight="1">
      <c r="A895" s="174">
        <f t="shared" si="44"/>
        <v>895</v>
      </c>
      <c r="F895" s="193"/>
      <c r="G895" s="216"/>
      <c r="H895" s="175">
        <v>68005.859615167239</v>
      </c>
      <c r="I895" s="175">
        <v>28853.187588749632</v>
      </c>
      <c r="J895" s="175">
        <v>9177.4477895314849</v>
      </c>
      <c r="K895" s="175">
        <v>14540.873715576787</v>
      </c>
      <c r="L895" s="175">
        <v>5745.9880336545712</v>
      </c>
      <c r="M895" s="175">
        <v>7104.1988993663208</v>
      </c>
      <c r="N895" s="175">
        <v>2421.014392319034</v>
      </c>
      <c r="O895" s="175">
        <v>163.14919596940913</v>
      </c>
      <c r="P895" s="175">
        <v>0</v>
      </c>
      <c r="Q895" s="175">
        <v>0</v>
      </c>
      <c r="R895" s="176">
        <f>ROUND(SUM(I895:Q895)-H895,0)</f>
        <v>0</v>
      </c>
      <c r="S895" s="160"/>
      <c r="T895" s="160"/>
    </row>
    <row r="896" spans="1:20" ht="13.5" customHeight="1">
      <c r="A896" s="174">
        <f t="shared" si="44"/>
        <v>896</v>
      </c>
      <c r="C896" s="151" t="s">
        <v>767</v>
      </c>
      <c r="D896" s="151" t="s">
        <v>768</v>
      </c>
      <c r="F896" s="193"/>
      <c r="G896" s="216"/>
      <c r="H896" s="220"/>
      <c r="I896" s="220"/>
      <c r="J896" s="220"/>
      <c r="K896" s="220"/>
      <c r="L896" s="220"/>
      <c r="M896" s="220"/>
      <c r="N896" s="220"/>
      <c r="O896" s="220"/>
      <c r="P896" s="175"/>
      <c r="Q896" s="175"/>
      <c r="R896" s="176"/>
      <c r="S896" s="160"/>
      <c r="T896" s="160"/>
    </row>
    <row r="897" spans="1:20" ht="13.5" customHeight="1">
      <c r="A897" s="174">
        <f t="shared" ref="A897:A960" si="45">+A896+1</f>
        <v>897</v>
      </c>
      <c r="E897" s="151" t="s">
        <v>263</v>
      </c>
      <c r="F897" s="195" t="s">
        <v>269</v>
      </c>
      <c r="G897" s="216"/>
      <c r="H897" s="203">
        <v>1521577.3966357647</v>
      </c>
      <c r="I897" s="203">
        <v>645567.28353069082</v>
      </c>
      <c r="J897" s="203">
        <v>205338.14577709651</v>
      </c>
      <c r="K897" s="203">
        <v>325340.56474189804</v>
      </c>
      <c r="L897" s="203">
        <v>128561.94396811139</v>
      </c>
      <c r="M897" s="203">
        <v>158950.83934899082</v>
      </c>
      <c r="N897" s="203">
        <v>54168.284867337083</v>
      </c>
      <c r="O897" s="203">
        <v>3650.3344016400943</v>
      </c>
      <c r="P897" s="175">
        <v>0</v>
      </c>
      <c r="Q897" s="175">
        <v>0</v>
      </c>
      <c r="R897" s="176">
        <f>ROUND(SUM(I897:Q897)-H897,0)</f>
        <v>0</v>
      </c>
      <c r="S897" s="160"/>
      <c r="T897" s="160"/>
    </row>
    <row r="898" spans="1:20" ht="13.5" customHeight="1">
      <c r="A898" s="174">
        <f t="shared" si="45"/>
        <v>898</v>
      </c>
      <c r="D898" s="161"/>
      <c r="E898" s="151" t="s">
        <v>753</v>
      </c>
      <c r="F898" s="193" t="s">
        <v>25</v>
      </c>
      <c r="G898" s="216"/>
      <c r="H898" s="218">
        <v>0</v>
      </c>
      <c r="I898" s="218">
        <v>0</v>
      </c>
      <c r="J898" s="218">
        <v>0</v>
      </c>
      <c r="K898" s="218">
        <v>0</v>
      </c>
      <c r="L898" s="197">
        <v>0</v>
      </c>
      <c r="M898" s="197">
        <v>0</v>
      </c>
      <c r="N898" s="218">
        <v>0</v>
      </c>
      <c r="O898" s="218">
        <v>0</v>
      </c>
      <c r="P898" s="175">
        <v>0</v>
      </c>
      <c r="Q898" s="175">
        <v>0</v>
      </c>
      <c r="R898" s="176">
        <f>ROUND(SUM(I898:Q898)-H898,0)</f>
        <v>0</v>
      </c>
    </row>
    <row r="899" spans="1:20" ht="13.5" customHeight="1">
      <c r="A899" s="174">
        <f t="shared" si="45"/>
        <v>899</v>
      </c>
      <c r="F899" s="193"/>
      <c r="G899" s="216"/>
      <c r="H899" s="175">
        <v>1521577.3966357647</v>
      </c>
      <c r="I899" s="175">
        <v>645567.28353069082</v>
      </c>
      <c r="J899" s="175">
        <v>205338.14577709651</v>
      </c>
      <c r="K899" s="175">
        <v>325340.56474189804</v>
      </c>
      <c r="L899" s="175">
        <v>128561.94396811139</v>
      </c>
      <c r="M899" s="175">
        <v>158950.83934899082</v>
      </c>
      <c r="N899" s="175">
        <v>54168.284867337083</v>
      </c>
      <c r="O899" s="175">
        <v>3650.3344016400943</v>
      </c>
      <c r="P899" s="175">
        <v>0</v>
      </c>
      <c r="Q899" s="175">
        <v>0</v>
      </c>
      <c r="R899" s="176">
        <f>ROUND(SUM(I899:Q899)-H899,0)</f>
        <v>0</v>
      </c>
      <c r="S899" s="160"/>
      <c r="T899" s="160"/>
    </row>
    <row r="900" spans="1:20" ht="13.5" customHeight="1">
      <c r="A900" s="174">
        <f t="shared" si="45"/>
        <v>900</v>
      </c>
      <c r="F900" s="193"/>
      <c r="G900" s="216"/>
      <c r="H900" s="219"/>
      <c r="I900" s="219"/>
      <c r="J900" s="219"/>
      <c r="K900" s="219"/>
      <c r="L900" s="219"/>
      <c r="M900" s="219"/>
      <c r="N900" s="219"/>
      <c r="O900" s="219"/>
      <c r="P900" s="175"/>
      <c r="Q900" s="175"/>
      <c r="R900" s="176"/>
      <c r="S900" s="160"/>
      <c r="T900" s="160"/>
    </row>
    <row r="901" spans="1:20" ht="13.5" customHeight="1">
      <c r="A901" s="174">
        <f t="shared" si="45"/>
        <v>901</v>
      </c>
      <c r="C901" s="151" t="s">
        <v>769</v>
      </c>
      <c r="D901" s="151" t="s">
        <v>770</v>
      </c>
      <c r="F901" s="195" t="s">
        <v>269</v>
      </c>
      <c r="G901" s="216"/>
      <c r="H901" s="203">
        <v>69769.694075125502</v>
      </c>
      <c r="I901" s="203">
        <v>29601.53849316679</v>
      </c>
      <c r="J901" s="203">
        <v>9415.4787291776502</v>
      </c>
      <c r="K901" s="203">
        <v>14918.013189771676</v>
      </c>
      <c r="L901" s="203">
        <v>5895.0188930190398</v>
      </c>
      <c r="M901" s="203">
        <v>7288.4570044767988</v>
      </c>
      <c r="N901" s="203">
        <v>2483.8070492664192</v>
      </c>
      <c r="O901" s="203">
        <v>167.38071624712865</v>
      </c>
      <c r="P901" s="175">
        <v>0</v>
      </c>
      <c r="Q901" s="175">
        <v>0</v>
      </c>
      <c r="R901" s="176">
        <f>ROUND(SUM(I901:Q901)-H901,0)</f>
        <v>0</v>
      </c>
      <c r="S901" s="160"/>
      <c r="T901" s="160"/>
    </row>
    <row r="902" spans="1:20" ht="13.5" customHeight="1">
      <c r="A902" s="174">
        <f t="shared" si="45"/>
        <v>902</v>
      </c>
      <c r="C902" s="151" t="s">
        <v>771</v>
      </c>
      <c r="D902" s="151" t="s">
        <v>772</v>
      </c>
      <c r="F902" s="195" t="s">
        <v>269</v>
      </c>
      <c r="G902" s="165"/>
      <c r="H902" s="197">
        <v>0</v>
      </c>
      <c r="I902" s="197">
        <v>0</v>
      </c>
      <c r="J902" s="197">
        <v>0</v>
      </c>
      <c r="K902" s="197">
        <v>0</v>
      </c>
      <c r="L902" s="197">
        <v>0</v>
      </c>
      <c r="M902" s="197">
        <v>0</v>
      </c>
      <c r="N902" s="197">
        <v>0</v>
      </c>
      <c r="O902" s="197">
        <v>0</v>
      </c>
      <c r="P902" s="175">
        <v>0</v>
      </c>
      <c r="Q902" s="175">
        <v>0</v>
      </c>
      <c r="R902" s="176">
        <f>ROUND(SUM(I902:Q902)-H902,0)</f>
        <v>0</v>
      </c>
      <c r="S902" s="160"/>
      <c r="T902" s="160"/>
    </row>
    <row r="903" spans="1:20" ht="13.5" customHeight="1">
      <c r="A903" s="174">
        <f t="shared" si="45"/>
        <v>903</v>
      </c>
      <c r="F903" s="193"/>
      <c r="G903" s="165"/>
      <c r="H903" s="219"/>
      <c r="I903" s="219"/>
      <c r="J903" s="219"/>
      <c r="K903" s="219"/>
      <c r="L903" s="219"/>
      <c r="M903" s="219"/>
      <c r="N903" s="219"/>
      <c r="O903" s="219"/>
      <c r="P903" s="175"/>
      <c r="Q903" s="175"/>
      <c r="R903" s="176"/>
    </row>
    <row r="904" spans="1:20" ht="13.5" customHeight="1" thickBot="1">
      <c r="A904" s="174">
        <f t="shared" si="45"/>
        <v>904</v>
      </c>
      <c r="C904" s="151" t="s">
        <v>773</v>
      </c>
      <c r="F904" s="193"/>
      <c r="G904" s="216"/>
      <c r="H904" s="207">
        <v>274026465.37299538</v>
      </c>
      <c r="I904" s="207">
        <v>116262584.64242192</v>
      </c>
      <c r="J904" s="207">
        <v>36980101.319822699</v>
      </c>
      <c r="K904" s="207">
        <v>58591777.977113113</v>
      </c>
      <c r="L904" s="207">
        <v>23153192.972605564</v>
      </c>
      <c r="M904" s="207">
        <v>28626040.825251173</v>
      </c>
      <c r="N904" s="207">
        <v>9755365.4978926741</v>
      </c>
      <c r="O904" s="207">
        <v>657402.13788831176</v>
      </c>
      <c r="P904" s="175">
        <v>0</v>
      </c>
      <c r="Q904" s="175">
        <v>0</v>
      </c>
      <c r="R904" s="176">
        <f>ROUND(SUM(I904:Q904)-H904,0)</f>
        <v>0</v>
      </c>
      <c r="S904" s="160"/>
      <c r="T904" s="160"/>
    </row>
    <row r="905" spans="1:20" ht="13.5" customHeight="1" thickTop="1">
      <c r="A905" s="174">
        <f t="shared" si="45"/>
        <v>905</v>
      </c>
      <c r="F905" s="193"/>
      <c r="G905" s="216"/>
      <c r="H905" s="155" t="s">
        <v>774</v>
      </c>
      <c r="I905" s="155"/>
      <c r="J905" s="155"/>
      <c r="K905" s="155"/>
      <c r="L905" s="155"/>
      <c r="M905" s="155"/>
      <c r="N905" s="155"/>
      <c r="O905" s="155"/>
      <c r="P905" s="175"/>
      <c r="Q905" s="175"/>
      <c r="R905" s="176"/>
      <c r="S905" s="160"/>
      <c r="T905" s="160"/>
    </row>
    <row r="906" spans="1:20" ht="13.5" customHeight="1">
      <c r="A906" s="174">
        <f t="shared" si="45"/>
        <v>906</v>
      </c>
      <c r="C906" s="163" t="s">
        <v>25</v>
      </c>
      <c r="E906" s="163" t="s">
        <v>26</v>
      </c>
      <c r="F906" s="193" t="s">
        <v>27</v>
      </c>
      <c r="G906" s="165"/>
      <c r="H906" s="163" t="s">
        <v>30</v>
      </c>
      <c r="I906" s="166" t="s">
        <v>31</v>
      </c>
      <c r="J906" s="163" t="s">
        <v>32</v>
      </c>
      <c r="K906" s="166" t="s">
        <v>33</v>
      </c>
      <c r="L906" s="163" t="s">
        <v>34</v>
      </c>
      <c r="M906" s="163" t="s">
        <v>35</v>
      </c>
      <c r="N906" s="166" t="s">
        <v>36</v>
      </c>
      <c r="O906" s="163" t="s">
        <v>37</v>
      </c>
      <c r="P906" s="163" t="s">
        <v>38</v>
      </c>
      <c r="Q906" s="163" t="s">
        <v>82</v>
      </c>
      <c r="R906" s="176"/>
      <c r="S906" s="160"/>
      <c r="T906" s="160"/>
    </row>
    <row r="907" spans="1:20" ht="13.5" customHeight="1">
      <c r="A907" s="174">
        <f t="shared" si="45"/>
        <v>907</v>
      </c>
      <c r="F907" s="193"/>
      <c r="G907" s="165"/>
      <c r="H907" s="166" t="s">
        <v>1128</v>
      </c>
      <c r="I907" s="161"/>
      <c r="J907" s="166" t="s">
        <v>1129</v>
      </c>
      <c r="K907" s="166" t="s">
        <v>1130</v>
      </c>
      <c r="L907" s="166" t="s">
        <v>1130</v>
      </c>
      <c r="M907" s="166" t="s">
        <v>1130</v>
      </c>
      <c r="N907" s="163" t="s">
        <v>1131</v>
      </c>
      <c r="O907" s="166" t="s">
        <v>1132</v>
      </c>
      <c r="P907" s="175"/>
      <c r="Q907" s="175"/>
      <c r="R907" s="176"/>
      <c r="S907" s="160"/>
      <c r="T907" s="160"/>
    </row>
    <row r="908" spans="1:20" ht="13.5" customHeight="1">
      <c r="A908" s="174">
        <f t="shared" si="45"/>
        <v>908</v>
      </c>
      <c r="C908" s="151" t="s">
        <v>249</v>
      </c>
      <c r="F908" s="193" t="s">
        <v>227</v>
      </c>
      <c r="G908" s="165"/>
      <c r="H908" s="166" t="s">
        <v>1133</v>
      </c>
      <c r="I908" s="166" t="s">
        <v>115</v>
      </c>
      <c r="J908" s="166" t="s">
        <v>111</v>
      </c>
      <c r="K908" s="166" t="s">
        <v>1134</v>
      </c>
      <c r="L908" s="166" t="s">
        <v>1135</v>
      </c>
      <c r="M908" s="166" t="s">
        <v>122</v>
      </c>
      <c r="N908" s="166" t="s">
        <v>1136</v>
      </c>
      <c r="O908" s="166" t="s">
        <v>1137</v>
      </c>
      <c r="P908" s="175"/>
      <c r="Q908" s="175"/>
      <c r="R908" s="176"/>
    </row>
    <row r="909" spans="1:20" ht="13.5" customHeight="1">
      <c r="A909" s="174">
        <f t="shared" si="45"/>
        <v>909</v>
      </c>
      <c r="C909" s="151" t="s">
        <v>250</v>
      </c>
      <c r="E909" s="151" t="s">
        <v>40</v>
      </c>
      <c r="F909" s="194" t="s">
        <v>228</v>
      </c>
      <c r="G909" s="216"/>
      <c r="H909" s="172" t="s">
        <v>1139</v>
      </c>
      <c r="I909" s="172" t="s">
        <v>1140</v>
      </c>
      <c r="J909" s="172" t="s">
        <v>1141</v>
      </c>
      <c r="K909" s="172" t="s">
        <v>1142</v>
      </c>
      <c r="L909" s="172" t="s">
        <v>1143</v>
      </c>
      <c r="M909" s="172" t="s">
        <v>1143</v>
      </c>
      <c r="N909" s="172" t="s">
        <v>1144</v>
      </c>
      <c r="O909" s="172" t="s">
        <v>1145</v>
      </c>
      <c r="P909" s="175"/>
      <c r="Q909" s="175"/>
      <c r="R909" s="176"/>
      <c r="S909" s="160"/>
      <c r="T909" s="160"/>
    </row>
    <row r="910" spans="1:20" ht="13.5" customHeight="1">
      <c r="A910" s="174">
        <f t="shared" si="45"/>
        <v>910</v>
      </c>
      <c r="F910" s="194"/>
      <c r="G910" s="216"/>
      <c r="H910" s="155"/>
      <c r="I910" s="155"/>
      <c r="J910" s="155"/>
      <c r="K910" s="62"/>
      <c r="L910" s="155"/>
      <c r="M910" s="155"/>
      <c r="N910" s="155"/>
      <c r="O910" s="155"/>
      <c r="P910" s="175"/>
      <c r="Q910" s="175"/>
      <c r="R910" s="176"/>
      <c r="S910" s="160"/>
      <c r="T910" s="160"/>
    </row>
    <row r="911" spans="1:20" ht="13.5" customHeight="1">
      <c r="A911" s="174">
        <f t="shared" si="45"/>
        <v>911</v>
      </c>
      <c r="C911" s="151" t="s">
        <v>775</v>
      </c>
      <c r="D911" s="151" t="s">
        <v>681</v>
      </c>
      <c r="F911" s="193"/>
      <c r="G911" s="165"/>
      <c r="H911" s="161"/>
      <c r="I911" s="161"/>
      <c r="J911" s="161"/>
      <c r="K911" s="161"/>
      <c r="L911" s="161"/>
      <c r="M911" s="161"/>
      <c r="N911" s="161"/>
      <c r="O911" s="161"/>
      <c r="P911" s="175"/>
      <c r="Q911" s="175"/>
      <c r="R911" s="176"/>
      <c r="S911" s="160"/>
      <c r="T911" s="160"/>
    </row>
    <row r="912" spans="1:20" ht="13.5" customHeight="1">
      <c r="A912" s="174">
        <f t="shared" si="45"/>
        <v>912</v>
      </c>
      <c r="E912" s="151" t="s">
        <v>776</v>
      </c>
      <c r="F912" s="193" t="s">
        <v>777</v>
      </c>
      <c r="G912" s="165"/>
      <c r="H912" s="203">
        <v>1510453.72</v>
      </c>
      <c r="I912" s="203">
        <v>764727.6881063357</v>
      </c>
      <c r="J912" s="203">
        <v>209044.36681966018</v>
      </c>
      <c r="K912" s="203">
        <v>306612.77878517925</v>
      </c>
      <c r="L912" s="203">
        <v>117255.54706344701</v>
      </c>
      <c r="M912" s="203">
        <v>0</v>
      </c>
      <c r="N912" s="203">
        <v>107008.29422942156</v>
      </c>
      <c r="O912" s="203">
        <v>5805.0449959562175</v>
      </c>
      <c r="P912" s="175">
        <v>0</v>
      </c>
      <c r="Q912" s="175">
        <v>0</v>
      </c>
      <c r="R912" s="176">
        <f>ROUND(SUM(I912:Q912)-H912,0)</f>
        <v>0</v>
      </c>
    </row>
    <row r="913" spans="1:20" ht="13.5" customHeight="1">
      <c r="A913" s="174">
        <f t="shared" si="45"/>
        <v>913</v>
      </c>
      <c r="E913" s="151" t="s">
        <v>778</v>
      </c>
      <c r="F913" s="193" t="s">
        <v>25</v>
      </c>
      <c r="G913" s="216"/>
      <c r="H913" s="218">
        <v>0</v>
      </c>
      <c r="I913" s="197">
        <v>0</v>
      </c>
      <c r="J913" s="197">
        <v>0</v>
      </c>
      <c r="K913" s="197">
        <v>0</v>
      </c>
      <c r="L913" s="197">
        <v>0</v>
      </c>
      <c r="M913" s="197">
        <v>0</v>
      </c>
      <c r="N913" s="197">
        <v>0</v>
      </c>
      <c r="O913" s="197">
        <v>0</v>
      </c>
      <c r="P913" s="175">
        <v>0</v>
      </c>
      <c r="Q913" s="175">
        <v>0</v>
      </c>
      <c r="R913" s="176">
        <f>ROUND(SUM(I913:Q913)-H913,0)</f>
        <v>0</v>
      </c>
      <c r="S913" s="160"/>
      <c r="T913" s="160"/>
    </row>
    <row r="914" spans="1:20" ht="13.5" customHeight="1">
      <c r="A914" s="174">
        <f t="shared" si="45"/>
        <v>914</v>
      </c>
      <c r="F914" s="193"/>
      <c r="G914" s="216"/>
      <c r="H914" s="175">
        <v>1510453.72</v>
      </c>
      <c r="I914" s="175">
        <v>764727.6881063357</v>
      </c>
      <c r="J914" s="175">
        <v>209044.36681966018</v>
      </c>
      <c r="K914" s="175">
        <v>306612.77878517925</v>
      </c>
      <c r="L914" s="175">
        <v>117255.54706344701</v>
      </c>
      <c r="M914" s="175">
        <v>0</v>
      </c>
      <c r="N914" s="175">
        <v>107008.29422942156</v>
      </c>
      <c r="O914" s="175">
        <v>5805.0449959562175</v>
      </c>
      <c r="P914" s="175">
        <v>0</v>
      </c>
      <c r="Q914" s="175">
        <v>0</v>
      </c>
      <c r="R914" s="176">
        <f>ROUND(SUM(I914:Q914)-H914,0)</f>
        <v>0</v>
      </c>
      <c r="S914" s="160"/>
      <c r="T914" s="160"/>
    </row>
    <row r="915" spans="1:20" ht="13.5" customHeight="1">
      <c r="A915" s="174">
        <f t="shared" si="45"/>
        <v>915</v>
      </c>
      <c r="C915" s="151" t="s">
        <v>779</v>
      </c>
      <c r="D915" s="151" t="s">
        <v>684</v>
      </c>
      <c r="F915" s="193"/>
      <c r="G915" s="165"/>
      <c r="H915" s="161"/>
      <c r="I915" s="161"/>
      <c r="J915" s="161"/>
      <c r="K915" s="161"/>
      <c r="L915" s="161"/>
      <c r="M915" s="161"/>
      <c r="N915" s="161"/>
      <c r="O915" s="161"/>
      <c r="P915" s="175"/>
      <c r="Q915" s="175"/>
      <c r="R915" s="176"/>
      <c r="S915" s="160"/>
      <c r="T915" s="160"/>
    </row>
    <row r="916" spans="1:20" ht="13.5" customHeight="1">
      <c r="A916" s="174">
        <f t="shared" si="45"/>
        <v>916</v>
      </c>
      <c r="E916" s="151" t="s">
        <v>776</v>
      </c>
      <c r="F916" s="193" t="s">
        <v>482</v>
      </c>
      <c r="G916" s="165"/>
      <c r="H916" s="203">
        <v>2440663.6</v>
      </c>
      <c r="I916" s="203">
        <v>1152037.236023702</v>
      </c>
      <c r="J916" s="203">
        <v>314918.49752896494</v>
      </c>
      <c r="K916" s="203">
        <v>461902.11717835424</v>
      </c>
      <c r="L916" s="203">
        <v>176641.64440275537</v>
      </c>
      <c r="M916" s="203">
        <v>165214.50119797423</v>
      </c>
      <c r="N916" s="203">
        <v>161204.49335493663</v>
      </c>
      <c r="O916" s="203">
        <v>8745.1103133128672</v>
      </c>
      <c r="P916" s="175">
        <v>0</v>
      </c>
      <c r="Q916" s="175">
        <v>0</v>
      </c>
      <c r="R916" s="176">
        <f>ROUND(SUM(I916:Q916)-H916,0)</f>
        <v>0</v>
      </c>
    </row>
    <row r="917" spans="1:20" ht="13.5" customHeight="1">
      <c r="A917" s="174">
        <f t="shared" si="45"/>
        <v>917</v>
      </c>
      <c r="E917" s="151" t="s">
        <v>778</v>
      </c>
      <c r="F917" s="193" t="s">
        <v>25</v>
      </c>
      <c r="G917" s="216"/>
      <c r="H917" s="218">
        <v>0</v>
      </c>
      <c r="I917" s="197">
        <v>0</v>
      </c>
      <c r="J917" s="197">
        <v>0</v>
      </c>
      <c r="K917" s="197">
        <v>0</v>
      </c>
      <c r="L917" s="197">
        <v>0</v>
      </c>
      <c r="M917" s="197">
        <v>0</v>
      </c>
      <c r="N917" s="197">
        <v>0</v>
      </c>
      <c r="O917" s="197">
        <v>0</v>
      </c>
      <c r="P917" s="175">
        <v>0</v>
      </c>
      <c r="Q917" s="175">
        <v>0</v>
      </c>
      <c r="R917" s="176">
        <f>ROUND(SUM(I917:Q917)-H917,0)</f>
        <v>0</v>
      </c>
      <c r="S917" s="160"/>
      <c r="T917" s="160"/>
    </row>
    <row r="918" spans="1:20" ht="13.5" customHeight="1">
      <c r="A918" s="174">
        <f t="shared" si="45"/>
        <v>918</v>
      </c>
      <c r="F918" s="193"/>
      <c r="G918" s="216"/>
      <c r="H918" s="175">
        <v>2440663.6</v>
      </c>
      <c r="I918" s="175">
        <v>1152037.236023702</v>
      </c>
      <c r="J918" s="175">
        <v>314918.49752896494</v>
      </c>
      <c r="K918" s="175">
        <v>461902.11717835424</v>
      </c>
      <c r="L918" s="175">
        <v>176641.64440275537</v>
      </c>
      <c r="M918" s="175">
        <v>165214.50119797423</v>
      </c>
      <c r="N918" s="175">
        <v>161204.49335493663</v>
      </c>
      <c r="O918" s="175">
        <v>8745.1103133128672</v>
      </c>
      <c r="P918" s="175">
        <v>0</v>
      </c>
      <c r="Q918" s="175">
        <v>0</v>
      </c>
      <c r="R918" s="176">
        <f>ROUND(SUM(I918:Q918)-H918,0)</f>
        <v>0</v>
      </c>
      <c r="S918" s="160"/>
      <c r="T918" s="160"/>
    </row>
    <row r="919" spans="1:20" ht="13.5" customHeight="1">
      <c r="A919" s="174">
        <f t="shared" si="45"/>
        <v>919</v>
      </c>
      <c r="C919" s="151" t="s">
        <v>780</v>
      </c>
      <c r="D919" s="151" t="s">
        <v>756</v>
      </c>
      <c r="F919" s="193"/>
      <c r="G919" s="165"/>
      <c r="H919" s="161"/>
      <c r="I919" s="161"/>
      <c r="J919" s="161"/>
      <c r="K919" s="161"/>
      <c r="L919" s="161"/>
      <c r="M919" s="161"/>
      <c r="N919" s="161"/>
      <c r="O919" s="161"/>
      <c r="P919" s="175"/>
      <c r="Q919" s="175"/>
      <c r="R919" s="176"/>
      <c r="S919" s="160"/>
      <c r="T919" s="160"/>
    </row>
    <row r="920" spans="1:20" ht="13.5" customHeight="1">
      <c r="A920" s="174">
        <f t="shared" si="45"/>
        <v>920</v>
      </c>
      <c r="E920" s="151" t="s">
        <v>776</v>
      </c>
      <c r="F920" s="193" t="s">
        <v>777</v>
      </c>
      <c r="G920" s="165"/>
      <c r="H920" s="203">
        <v>45081829</v>
      </c>
      <c r="I920" s="203">
        <v>22824481.419248756</v>
      </c>
      <c r="J920" s="203">
        <v>6239252.6653363425</v>
      </c>
      <c r="K920" s="203">
        <v>9151332.9269090611</v>
      </c>
      <c r="L920" s="203">
        <v>3499673.2783151874</v>
      </c>
      <c r="M920" s="203">
        <v>0</v>
      </c>
      <c r="N920" s="203">
        <v>3193828.1578282784</v>
      </c>
      <c r="O920" s="203">
        <v>173260.55236237487</v>
      </c>
      <c r="P920" s="175">
        <v>0</v>
      </c>
      <c r="Q920" s="175">
        <v>0</v>
      </c>
      <c r="R920" s="176">
        <f>ROUND(SUM(I920:Q920)-H920,0)</f>
        <v>0</v>
      </c>
    </row>
    <row r="921" spans="1:20" ht="13.5" customHeight="1">
      <c r="A921" s="174">
        <f t="shared" si="45"/>
        <v>921</v>
      </c>
      <c r="E921" s="151" t="s">
        <v>778</v>
      </c>
      <c r="F921" s="193" t="s">
        <v>25</v>
      </c>
      <c r="G921" s="216"/>
      <c r="H921" s="218">
        <v>2510579.0200000005</v>
      </c>
      <c r="I921" s="197">
        <v>0</v>
      </c>
      <c r="J921" s="197">
        <v>0</v>
      </c>
      <c r="K921" s="197">
        <v>0</v>
      </c>
      <c r="L921" s="197">
        <v>0</v>
      </c>
      <c r="M921" s="197">
        <v>2510579.0200000005</v>
      </c>
      <c r="N921" s="197">
        <v>0</v>
      </c>
      <c r="O921" s="197">
        <v>0</v>
      </c>
      <c r="P921" s="175">
        <v>0</v>
      </c>
      <c r="Q921" s="175">
        <v>0</v>
      </c>
      <c r="R921" s="176">
        <f>ROUND(SUM(I921:Q921)-H921,0)</f>
        <v>0</v>
      </c>
      <c r="S921" s="160"/>
      <c r="T921" s="160"/>
    </row>
    <row r="922" spans="1:20" ht="13.5" customHeight="1">
      <c r="A922" s="174">
        <f t="shared" si="45"/>
        <v>922</v>
      </c>
      <c r="F922" s="193"/>
      <c r="G922" s="216"/>
      <c r="H922" s="175">
        <v>47592408.020000003</v>
      </c>
      <c r="I922" s="175">
        <v>22824481.419248756</v>
      </c>
      <c r="J922" s="175">
        <v>6239252.6653363425</v>
      </c>
      <c r="K922" s="175">
        <v>9151332.9269090611</v>
      </c>
      <c r="L922" s="175">
        <v>3499673.2783151874</v>
      </c>
      <c r="M922" s="175">
        <v>2510579.0200000005</v>
      </c>
      <c r="N922" s="175">
        <v>3193828.1578282784</v>
      </c>
      <c r="O922" s="175">
        <v>173260.55236237487</v>
      </c>
      <c r="P922" s="175">
        <v>0</v>
      </c>
      <c r="Q922" s="175">
        <v>0</v>
      </c>
      <c r="R922" s="176">
        <f>ROUND(SUM(I922:Q922)-H922,0)</f>
        <v>0</v>
      </c>
      <c r="S922" s="160"/>
      <c r="T922" s="160"/>
    </row>
    <row r="923" spans="1:20" ht="13.5" customHeight="1">
      <c r="A923" s="174">
        <f t="shared" si="45"/>
        <v>923</v>
      </c>
      <c r="C923" s="151" t="s">
        <v>781</v>
      </c>
      <c r="D923" s="151" t="s">
        <v>782</v>
      </c>
      <c r="F923" s="193"/>
      <c r="G923" s="216"/>
      <c r="H923" s="161"/>
      <c r="I923" s="161"/>
      <c r="J923" s="161"/>
      <c r="K923" s="161"/>
      <c r="L923" s="161"/>
      <c r="M923" s="161"/>
      <c r="N923" s="161"/>
      <c r="O923" s="161"/>
      <c r="P923" s="175"/>
      <c r="Q923" s="175"/>
      <c r="R923" s="176"/>
      <c r="S923" s="160"/>
      <c r="T923" s="160"/>
    </row>
    <row r="924" spans="1:20" ht="13.5" customHeight="1">
      <c r="A924" s="174">
        <f t="shared" si="45"/>
        <v>924</v>
      </c>
      <c r="E924" s="151" t="s">
        <v>776</v>
      </c>
      <c r="F924" s="193" t="s">
        <v>777</v>
      </c>
      <c r="G924" s="216"/>
      <c r="H924" s="203">
        <v>90412079.795344546</v>
      </c>
      <c r="I924" s="203">
        <v>45774736.321467288</v>
      </c>
      <c r="J924" s="203">
        <v>12512886.507814614</v>
      </c>
      <c r="K924" s="203">
        <v>18353093.944379807</v>
      </c>
      <c r="L924" s="203">
        <v>7018631.3802101463</v>
      </c>
      <c r="M924" s="203">
        <v>0</v>
      </c>
      <c r="N924" s="203">
        <v>6405255.7907131175</v>
      </c>
      <c r="O924" s="203">
        <v>347475.85075957119</v>
      </c>
      <c r="P924" s="175">
        <v>0</v>
      </c>
      <c r="Q924" s="175">
        <v>0</v>
      </c>
      <c r="R924" s="176">
        <f>ROUND(SUM(I924:Q924)-H924,0)</f>
        <v>0</v>
      </c>
      <c r="S924" s="160"/>
      <c r="T924" s="160"/>
    </row>
    <row r="925" spans="1:20" ht="13.5" customHeight="1">
      <c r="A925" s="174">
        <f t="shared" si="45"/>
        <v>925</v>
      </c>
      <c r="E925" s="151" t="s">
        <v>783</v>
      </c>
      <c r="F925" s="193" t="s">
        <v>784</v>
      </c>
      <c r="G925" s="216"/>
      <c r="H925" s="203">
        <v>2232280.0346554583</v>
      </c>
      <c r="I925" s="203">
        <v>1817663.3584383933</v>
      </c>
      <c r="J925" s="203">
        <v>414616.67621706467</v>
      </c>
      <c r="K925" s="203">
        <v>0</v>
      </c>
      <c r="L925" s="203">
        <v>0</v>
      </c>
      <c r="M925" s="203">
        <v>0</v>
      </c>
      <c r="N925" s="203">
        <v>0</v>
      </c>
      <c r="O925" s="203">
        <v>0</v>
      </c>
      <c r="P925" s="175">
        <v>0</v>
      </c>
      <c r="Q925" s="175">
        <v>0</v>
      </c>
      <c r="R925" s="176">
        <f>ROUND(SUM(I925:Q925)-H925,0)</f>
        <v>0</v>
      </c>
    </row>
    <row r="926" spans="1:20" ht="13.5" customHeight="1">
      <c r="A926" s="174">
        <f t="shared" si="45"/>
        <v>926</v>
      </c>
      <c r="E926" s="151" t="s">
        <v>778</v>
      </c>
      <c r="F926" s="193" t="s">
        <v>25</v>
      </c>
      <c r="G926" s="216"/>
      <c r="H926" s="218">
        <v>0</v>
      </c>
      <c r="I926" s="197">
        <v>0</v>
      </c>
      <c r="J926" s="197">
        <v>0</v>
      </c>
      <c r="K926" s="197">
        <v>0</v>
      </c>
      <c r="L926" s="197">
        <v>0</v>
      </c>
      <c r="M926" s="197">
        <v>0</v>
      </c>
      <c r="N926" s="197">
        <v>0</v>
      </c>
      <c r="O926" s="197">
        <v>0</v>
      </c>
      <c r="P926" s="175">
        <v>0</v>
      </c>
      <c r="Q926" s="175">
        <v>0</v>
      </c>
      <c r="R926" s="176">
        <f>ROUND(SUM(I926:Q926)-H926,0)</f>
        <v>0</v>
      </c>
      <c r="S926" s="160"/>
      <c r="T926" s="160"/>
    </row>
    <row r="927" spans="1:20" ht="13.5" customHeight="1">
      <c r="A927" s="174">
        <f t="shared" si="45"/>
        <v>927</v>
      </c>
      <c r="F927" s="193"/>
      <c r="G927" s="216"/>
      <c r="H927" s="175">
        <v>92644359.829999998</v>
      </c>
      <c r="I927" s="175">
        <v>47592399.679905683</v>
      </c>
      <c r="J927" s="175">
        <v>12927503.184031678</v>
      </c>
      <c r="K927" s="175">
        <v>18353093.944379807</v>
      </c>
      <c r="L927" s="175">
        <v>7018631.3802101463</v>
      </c>
      <c r="M927" s="175">
        <v>0</v>
      </c>
      <c r="N927" s="175">
        <v>6405255.7907131175</v>
      </c>
      <c r="O927" s="175">
        <v>347475.85075957119</v>
      </c>
      <c r="P927" s="175">
        <v>0</v>
      </c>
      <c r="Q927" s="175">
        <v>0</v>
      </c>
      <c r="R927" s="176">
        <f>ROUND(SUM(I927:Q927)-H927,0)</f>
        <v>0</v>
      </c>
      <c r="S927" s="160"/>
      <c r="T927" s="160"/>
    </row>
    <row r="928" spans="1:20" ht="13.5" customHeight="1">
      <c r="A928" s="174">
        <f t="shared" si="45"/>
        <v>928</v>
      </c>
      <c r="C928" s="151" t="s">
        <v>785</v>
      </c>
      <c r="D928" s="151" t="s">
        <v>762</v>
      </c>
      <c r="F928" s="193"/>
      <c r="G928" s="216"/>
      <c r="H928" s="161"/>
      <c r="I928" s="161"/>
      <c r="J928" s="161"/>
      <c r="K928" s="161"/>
      <c r="L928" s="161"/>
      <c r="M928" s="161"/>
      <c r="N928" s="161"/>
      <c r="O928" s="161"/>
      <c r="P928" s="175"/>
      <c r="Q928" s="175"/>
      <c r="R928" s="176"/>
      <c r="S928" s="160"/>
      <c r="T928" s="160"/>
    </row>
    <row r="929" spans="1:20" ht="13.5" customHeight="1">
      <c r="A929" s="174">
        <f t="shared" si="45"/>
        <v>929</v>
      </c>
      <c r="E929" s="151" t="s">
        <v>776</v>
      </c>
      <c r="F929" s="193" t="s">
        <v>777</v>
      </c>
      <c r="G929" s="165"/>
      <c r="H929" s="203">
        <v>33695237.643228479</v>
      </c>
      <c r="I929" s="203">
        <v>17059563.521813627</v>
      </c>
      <c r="J929" s="203">
        <v>4663366.7253086548</v>
      </c>
      <c r="K929" s="203">
        <v>6839925.1885832408</v>
      </c>
      <c r="L929" s="203">
        <v>2615739.5430093734</v>
      </c>
      <c r="M929" s="203">
        <v>0</v>
      </c>
      <c r="N929" s="203">
        <v>2387143.5821660757</v>
      </c>
      <c r="O929" s="203">
        <v>129499.08234750752</v>
      </c>
      <c r="P929" s="175">
        <v>0</v>
      </c>
      <c r="Q929" s="175">
        <v>0</v>
      </c>
      <c r="R929" s="176">
        <f>ROUND(SUM(I929:Q929)-H929,0)</f>
        <v>0</v>
      </c>
      <c r="S929" s="160"/>
      <c r="T929" s="160"/>
    </row>
    <row r="930" spans="1:20" ht="13.5" customHeight="1">
      <c r="A930" s="174">
        <f t="shared" si="45"/>
        <v>930</v>
      </c>
      <c r="E930" s="151" t="s">
        <v>783</v>
      </c>
      <c r="F930" s="193" t="s">
        <v>784</v>
      </c>
      <c r="G930" s="165"/>
      <c r="H930" s="203">
        <v>24938802.416771524</v>
      </c>
      <c r="I930" s="203">
        <v>20306747.653771393</v>
      </c>
      <c r="J930" s="203">
        <v>4632054.7630001288</v>
      </c>
      <c r="K930" s="203">
        <v>0</v>
      </c>
      <c r="L930" s="203">
        <v>0</v>
      </c>
      <c r="M930" s="203">
        <v>0</v>
      </c>
      <c r="N930" s="203">
        <v>0</v>
      </c>
      <c r="O930" s="203">
        <v>0</v>
      </c>
      <c r="P930" s="175">
        <v>0</v>
      </c>
      <c r="Q930" s="175">
        <v>0</v>
      </c>
      <c r="R930" s="176">
        <f>ROUND(SUM(I930:Q930)-H930,0)</f>
        <v>0</v>
      </c>
    </row>
    <row r="931" spans="1:20" ht="13.5" customHeight="1">
      <c r="A931" s="174">
        <f t="shared" si="45"/>
        <v>931</v>
      </c>
      <c r="E931" s="151" t="s">
        <v>778</v>
      </c>
      <c r="F931" s="193" t="s">
        <v>25</v>
      </c>
      <c r="G931" s="216"/>
      <c r="H931" s="218">
        <v>0</v>
      </c>
      <c r="I931" s="197">
        <v>0</v>
      </c>
      <c r="J931" s="197">
        <v>0</v>
      </c>
      <c r="K931" s="197">
        <v>0</v>
      </c>
      <c r="L931" s="197">
        <v>0</v>
      </c>
      <c r="M931" s="197">
        <v>0</v>
      </c>
      <c r="N931" s="197">
        <v>0</v>
      </c>
      <c r="O931" s="197">
        <v>0</v>
      </c>
      <c r="P931" s="175">
        <v>0</v>
      </c>
      <c r="Q931" s="175">
        <v>0</v>
      </c>
      <c r="R931" s="176">
        <f>ROUND(SUM(I931:Q931)-H931,0)</f>
        <v>0</v>
      </c>
      <c r="S931" s="160"/>
      <c r="T931" s="160"/>
    </row>
    <row r="932" spans="1:20" ht="13.5" customHeight="1">
      <c r="A932" s="174">
        <f t="shared" si="45"/>
        <v>932</v>
      </c>
      <c r="F932" s="193"/>
      <c r="G932" s="165"/>
      <c r="H932" s="175">
        <v>58634040.060000002</v>
      </c>
      <c r="I932" s="175">
        <v>37366311.175585017</v>
      </c>
      <c r="J932" s="175">
        <v>9295421.4883087836</v>
      </c>
      <c r="K932" s="175">
        <v>6839925.1885832408</v>
      </c>
      <c r="L932" s="175">
        <v>2615739.5430093734</v>
      </c>
      <c r="M932" s="175">
        <v>0</v>
      </c>
      <c r="N932" s="175">
        <v>2387143.5821660757</v>
      </c>
      <c r="O932" s="175">
        <v>129499.08234750752</v>
      </c>
      <c r="P932" s="175">
        <v>0</v>
      </c>
      <c r="Q932" s="175">
        <v>0</v>
      </c>
      <c r="R932" s="176">
        <f>ROUND(SUM(I932:Q932)-H932,0)</f>
        <v>0</v>
      </c>
    </row>
    <row r="933" spans="1:20" ht="13.5" customHeight="1">
      <c r="A933" s="174">
        <f t="shared" si="45"/>
        <v>933</v>
      </c>
      <c r="C933" s="151" t="s">
        <v>786</v>
      </c>
      <c r="D933" s="151" t="s">
        <v>764</v>
      </c>
      <c r="F933" s="193"/>
      <c r="G933" s="165"/>
      <c r="H933" s="161"/>
      <c r="I933" s="161"/>
      <c r="J933" s="161"/>
      <c r="K933" s="161"/>
      <c r="L933" s="161"/>
      <c r="M933" s="161"/>
      <c r="N933" s="161"/>
      <c r="O933" s="161"/>
      <c r="P933" s="175"/>
      <c r="Q933" s="175"/>
      <c r="R933" s="176"/>
    </row>
    <row r="934" spans="1:20" ht="13.5" customHeight="1">
      <c r="A934" s="174">
        <f t="shared" si="45"/>
        <v>934</v>
      </c>
      <c r="E934" s="151" t="s">
        <v>776</v>
      </c>
      <c r="F934" s="193" t="s">
        <v>777</v>
      </c>
      <c r="G934" s="165"/>
      <c r="H934" s="203">
        <v>8245307.0941753099</v>
      </c>
      <c r="I934" s="203">
        <v>4174516.9337961935</v>
      </c>
      <c r="J934" s="203">
        <v>1141137.2476447208</v>
      </c>
      <c r="K934" s="203">
        <v>1673746.4290413633</v>
      </c>
      <c r="L934" s="203">
        <v>640077.86616172956</v>
      </c>
      <c r="M934" s="203">
        <v>0</v>
      </c>
      <c r="N934" s="203">
        <v>584139.87523262121</v>
      </c>
      <c r="O934" s="203">
        <v>31688.742298681409</v>
      </c>
      <c r="P934" s="175">
        <v>0</v>
      </c>
      <c r="Q934" s="175">
        <v>0</v>
      </c>
      <c r="R934" s="176">
        <f>ROUND(SUM(I934:Q934)-H934,0)</f>
        <v>0</v>
      </c>
      <c r="S934" s="160"/>
      <c r="T934" s="160"/>
    </row>
    <row r="935" spans="1:20" ht="13.5" customHeight="1">
      <c r="A935" s="174">
        <f t="shared" si="45"/>
        <v>935</v>
      </c>
      <c r="E935" s="151" t="s">
        <v>783</v>
      </c>
      <c r="F935" s="193" t="s">
        <v>784</v>
      </c>
      <c r="G935" s="216"/>
      <c r="H935" s="203">
        <v>8119678.6558246901</v>
      </c>
      <c r="I935" s="203">
        <v>6611555.0674021067</v>
      </c>
      <c r="J935" s="203">
        <v>1508123.5884225825</v>
      </c>
      <c r="K935" s="203">
        <v>0</v>
      </c>
      <c r="L935" s="203">
        <v>0</v>
      </c>
      <c r="M935" s="203">
        <v>0</v>
      </c>
      <c r="N935" s="203">
        <v>0</v>
      </c>
      <c r="O935" s="203">
        <v>0</v>
      </c>
      <c r="P935" s="175">
        <v>0</v>
      </c>
      <c r="Q935" s="175">
        <v>0</v>
      </c>
      <c r="R935" s="176">
        <f>ROUND(SUM(I935:Q935)-H935,0)</f>
        <v>0</v>
      </c>
      <c r="S935" s="160"/>
      <c r="T935" s="160"/>
    </row>
    <row r="936" spans="1:20" ht="13.5" customHeight="1">
      <c r="A936" s="174">
        <f t="shared" si="45"/>
        <v>936</v>
      </c>
      <c r="E936" s="151" t="s">
        <v>778</v>
      </c>
      <c r="F936" s="193" t="s">
        <v>25</v>
      </c>
      <c r="G936" s="165"/>
      <c r="H936" s="218">
        <v>0</v>
      </c>
      <c r="I936" s="197">
        <v>0</v>
      </c>
      <c r="J936" s="197">
        <v>0</v>
      </c>
      <c r="K936" s="197">
        <v>0</v>
      </c>
      <c r="L936" s="197">
        <v>0</v>
      </c>
      <c r="M936" s="197">
        <v>0</v>
      </c>
      <c r="N936" s="197">
        <v>0</v>
      </c>
      <c r="O936" s="197">
        <v>0</v>
      </c>
      <c r="P936" s="175">
        <v>0</v>
      </c>
      <c r="Q936" s="175">
        <v>0</v>
      </c>
      <c r="R936" s="176">
        <f>ROUND(SUM(I936:Q936)-H936,0)</f>
        <v>0</v>
      </c>
      <c r="S936" s="160"/>
      <c r="T936" s="160"/>
    </row>
    <row r="937" spans="1:20" ht="13.5" customHeight="1">
      <c r="A937" s="174">
        <f t="shared" si="45"/>
        <v>937</v>
      </c>
      <c r="F937" s="193"/>
      <c r="G937" s="221"/>
      <c r="H937" s="175">
        <v>16364985.75</v>
      </c>
      <c r="I937" s="175">
        <v>10786072.001198299</v>
      </c>
      <c r="J937" s="175">
        <v>2649260.8360673031</v>
      </c>
      <c r="K937" s="175">
        <v>1673746.4290413633</v>
      </c>
      <c r="L937" s="175">
        <v>640077.86616172956</v>
      </c>
      <c r="M937" s="175">
        <v>0</v>
      </c>
      <c r="N937" s="175">
        <v>584139.87523262121</v>
      </c>
      <c r="O937" s="175">
        <v>31688.742298681409</v>
      </c>
      <c r="P937" s="175">
        <v>0</v>
      </c>
      <c r="Q937" s="175">
        <v>0</v>
      </c>
      <c r="R937" s="176">
        <f>ROUND(SUM(I937:Q937)-H937,0)</f>
        <v>0</v>
      </c>
    </row>
    <row r="938" spans="1:20" ht="13.5" customHeight="1">
      <c r="A938" s="174">
        <f t="shared" si="45"/>
        <v>938</v>
      </c>
      <c r="C938" s="151" t="s">
        <v>787</v>
      </c>
      <c r="D938" s="151" t="s">
        <v>766</v>
      </c>
      <c r="F938" s="193"/>
      <c r="G938" s="165"/>
      <c r="H938" s="161"/>
      <c r="I938" s="161"/>
      <c r="J938" s="161"/>
      <c r="K938" s="161"/>
      <c r="L938" s="161"/>
      <c r="M938" s="161"/>
      <c r="N938" s="161"/>
      <c r="O938" s="161"/>
      <c r="P938" s="175"/>
      <c r="Q938" s="175"/>
      <c r="R938" s="176"/>
    </row>
    <row r="939" spans="1:20" ht="13.5" customHeight="1">
      <c r="A939" s="174">
        <f t="shared" si="45"/>
        <v>939</v>
      </c>
      <c r="E939" s="151" t="s">
        <v>776</v>
      </c>
      <c r="F939" s="193" t="s">
        <v>777</v>
      </c>
      <c r="G939" s="165"/>
      <c r="H939" s="203">
        <v>9686956.9912418462</v>
      </c>
      <c r="I939" s="203">
        <v>4904409.9310092619</v>
      </c>
      <c r="J939" s="203">
        <v>1340659.27597135</v>
      </c>
      <c r="K939" s="203">
        <v>1966392.4566038221</v>
      </c>
      <c r="L939" s="203">
        <v>751992.21687384462</v>
      </c>
      <c r="M939" s="203">
        <v>0</v>
      </c>
      <c r="N939" s="203">
        <v>686273.75349610834</v>
      </c>
      <c r="O939" s="203">
        <v>37229.357287459017</v>
      </c>
      <c r="P939" s="175">
        <v>0</v>
      </c>
      <c r="Q939" s="175">
        <v>0</v>
      </c>
      <c r="R939" s="176">
        <f>ROUND(SUM(I939:Q939)-H939,0)</f>
        <v>0</v>
      </c>
    </row>
    <row r="940" spans="1:20" ht="13.5" customHeight="1">
      <c r="A940" s="174">
        <f t="shared" si="45"/>
        <v>940</v>
      </c>
      <c r="C940" s="163"/>
      <c r="E940" s="163" t="s">
        <v>783</v>
      </c>
      <c r="F940" s="193" t="s">
        <v>784</v>
      </c>
      <c r="G940" s="165"/>
      <c r="H940" s="203">
        <v>13077757.918758152</v>
      </c>
      <c r="I940" s="203">
        <v>10648736.274310302</v>
      </c>
      <c r="J940" s="203">
        <v>2429021.6444478487</v>
      </c>
      <c r="K940" s="203">
        <v>0</v>
      </c>
      <c r="L940" s="203">
        <v>0</v>
      </c>
      <c r="M940" s="203">
        <v>0</v>
      </c>
      <c r="N940" s="203">
        <v>0</v>
      </c>
      <c r="O940" s="203">
        <v>0</v>
      </c>
      <c r="P940" s="175">
        <v>0</v>
      </c>
      <c r="Q940" s="175">
        <v>0</v>
      </c>
      <c r="R940" s="176">
        <f>ROUND(SUM(I940:Q940)-H940,0)</f>
        <v>0</v>
      </c>
    </row>
    <row r="941" spans="1:20" ht="13.5" customHeight="1">
      <c r="A941" s="174">
        <f t="shared" si="45"/>
        <v>941</v>
      </c>
      <c r="E941" s="151" t="s">
        <v>778</v>
      </c>
      <c r="F941" s="193" t="s">
        <v>25</v>
      </c>
      <c r="G941" s="165"/>
      <c r="H941" s="218">
        <v>0</v>
      </c>
      <c r="I941" s="197">
        <v>0</v>
      </c>
      <c r="J941" s="197">
        <v>0</v>
      </c>
      <c r="K941" s="197">
        <v>0</v>
      </c>
      <c r="L941" s="197">
        <v>0</v>
      </c>
      <c r="M941" s="197">
        <v>0</v>
      </c>
      <c r="N941" s="197">
        <v>0</v>
      </c>
      <c r="O941" s="197">
        <v>0</v>
      </c>
      <c r="P941" s="175">
        <v>0</v>
      </c>
      <c r="Q941" s="175">
        <v>0</v>
      </c>
      <c r="R941" s="176">
        <f>ROUND(SUM(I941:Q941)-H941,0)</f>
        <v>0</v>
      </c>
    </row>
    <row r="942" spans="1:20" ht="13.5" customHeight="1">
      <c r="A942" s="174">
        <f t="shared" si="45"/>
        <v>942</v>
      </c>
      <c r="C942" s="163"/>
      <c r="F942" s="193"/>
      <c r="G942" s="165"/>
      <c r="H942" s="175">
        <v>22764714.909999996</v>
      </c>
      <c r="I942" s="175">
        <v>15553146.205319565</v>
      </c>
      <c r="J942" s="175">
        <v>3769680.9204191985</v>
      </c>
      <c r="K942" s="175">
        <v>1966392.4566038221</v>
      </c>
      <c r="L942" s="175">
        <v>751992.21687384462</v>
      </c>
      <c r="M942" s="175">
        <v>0</v>
      </c>
      <c r="N942" s="175">
        <v>686273.75349610834</v>
      </c>
      <c r="O942" s="175">
        <v>37229.357287459017</v>
      </c>
      <c r="P942" s="175">
        <v>0</v>
      </c>
      <c r="Q942" s="175">
        <v>0</v>
      </c>
      <c r="R942" s="176">
        <f>ROUND(SUM(I942:Q942)-H942,0)</f>
        <v>0</v>
      </c>
    </row>
    <row r="943" spans="1:20" ht="13.5" customHeight="1">
      <c r="A943" s="174">
        <f t="shared" si="45"/>
        <v>943</v>
      </c>
      <c r="C943" s="53" t="s">
        <v>788</v>
      </c>
      <c r="D943" s="170" t="s">
        <v>789</v>
      </c>
      <c r="E943" s="163"/>
      <c r="F943" s="193"/>
      <c r="G943" s="171"/>
      <c r="H943" s="161"/>
      <c r="I943" s="161"/>
      <c r="J943" s="161"/>
      <c r="K943" s="161"/>
      <c r="L943" s="161"/>
      <c r="M943" s="161"/>
      <c r="N943" s="161"/>
      <c r="O943" s="161"/>
      <c r="P943" s="175"/>
      <c r="Q943" s="175"/>
      <c r="R943" s="176"/>
    </row>
    <row r="944" spans="1:20" ht="13.5" customHeight="1">
      <c r="A944" s="174">
        <f t="shared" si="45"/>
        <v>944</v>
      </c>
      <c r="D944" s="161"/>
      <c r="E944" s="151" t="s">
        <v>783</v>
      </c>
      <c r="F944" s="193" t="s">
        <v>790</v>
      </c>
      <c r="G944" s="165"/>
      <c r="H944" s="203">
        <v>98870912.760000005</v>
      </c>
      <c r="I944" s="203">
        <v>59674733.132304892</v>
      </c>
      <c r="J944" s="203">
        <v>13612058.245325074</v>
      </c>
      <c r="K944" s="203">
        <v>15347754.802453144</v>
      </c>
      <c r="L944" s="203">
        <v>4523363.1487319972</v>
      </c>
      <c r="M944" s="203">
        <v>0</v>
      </c>
      <c r="N944" s="203">
        <v>5499784.793650534</v>
      </c>
      <c r="O944" s="203">
        <v>213218.63753437478</v>
      </c>
      <c r="P944" s="175">
        <v>0</v>
      </c>
      <c r="Q944" s="175">
        <v>0</v>
      </c>
      <c r="R944" s="176">
        <f>ROUND(SUM(I944:Q944)-H944,0)</f>
        <v>0</v>
      </c>
    </row>
    <row r="945" spans="1:20" ht="13.5" customHeight="1">
      <c r="A945" s="174">
        <f t="shared" si="45"/>
        <v>945</v>
      </c>
      <c r="E945" s="151" t="s">
        <v>778</v>
      </c>
      <c r="F945" s="193" t="s">
        <v>25</v>
      </c>
      <c r="G945" s="165"/>
      <c r="H945" s="218">
        <v>0</v>
      </c>
      <c r="I945" s="197">
        <v>0</v>
      </c>
      <c r="J945" s="197">
        <v>0</v>
      </c>
      <c r="K945" s="197">
        <v>0</v>
      </c>
      <c r="L945" s="197">
        <v>0</v>
      </c>
      <c r="M945" s="197">
        <v>0</v>
      </c>
      <c r="N945" s="197">
        <v>0</v>
      </c>
      <c r="O945" s="197">
        <v>0</v>
      </c>
      <c r="P945" s="175">
        <v>0</v>
      </c>
      <c r="Q945" s="175">
        <v>0</v>
      </c>
      <c r="R945" s="176">
        <f>ROUND(SUM(I945:Q945)-H945,0)</f>
        <v>0</v>
      </c>
      <c r="S945" s="160"/>
      <c r="T945" s="160"/>
    </row>
    <row r="946" spans="1:20" ht="13.5" customHeight="1">
      <c r="A946" s="174">
        <f t="shared" si="45"/>
        <v>946</v>
      </c>
      <c r="F946" s="193"/>
      <c r="G946" s="165"/>
      <c r="H946" s="175">
        <v>98870912.760000005</v>
      </c>
      <c r="I946" s="175">
        <v>59674733.132304892</v>
      </c>
      <c r="J946" s="175">
        <v>13612058.245325074</v>
      </c>
      <c r="K946" s="175">
        <v>15347754.802453144</v>
      </c>
      <c r="L946" s="175">
        <v>4523363.1487319972</v>
      </c>
      <c r="M946" s="175">
        <v>0</v>
      </c>
      <c r="N946" s="175">
        <v>5499784.793650534</v>
      </c>
      <c r="O946" s="175">
        <v>213218.63753437478</v>
      </c>
      <c r="P946" s="175">
        <v>0</v>
      </c>
      <c r="Q946" s="175">
        <v>0</v>
      </c>
      <c r="R946" s="176">
        <f>ROUND(SUM(I946:Q946)-H946,0)</f>
        <v>0</v>
      </c>
      <c r="S946" s="160"/>
      <c r="T946" s="160"/>
    </row>
    <row r="947" spans="1:20" ht="13.5" customHeight="1">
      <c r="A947" s="174">
        <f t="shared" si="45"/>
        <v>947</v>
      </c>
      <c r="C947" s="151" t="s">
        <v>791</v>
      </c>
      <c r="D947" s="151" t="s">
        <v>0</v>
      </c>
      <c r="F947" s="193"/>
      <c r="G947" s="165"/>
      <c r="H947" s="161"/>
      <c r="I947" s="161"/>
      <c r="J947" s="161"/>
      <c r="K947" s="161"/>
      <c r="L947" s="161"/>
      <c r="M947" s="161"/>
      <c r="N947" s="161"/>
      <c r="O947" s="161"/>
      <c r="P947" s="175"/>
      <c r="Q947" s="175"/>
      <c r="R947" s="176"/>
      <c r="S947" s="160"/>
      <c r="T947" s="160"/>
    </row>
    <row r="948" spans="1:20" ht="13.5" customHeight="1">
      <c r="A948" s="174">
        <f t="shared" si="45"/>
        <v>948</v>
      </c>
      <c r="E948" s="151" t="s">
        <v>282</v>
      </c>
      <c r="F948" s="193" t="s">
        <v>792</v>
      </c>
      <c r="G948" s="165"/>
      <c r="H948" s="203">
        <v>52234063.350000001</v>
      </c>
      <c r="I948" s="203">
        <v>38479576.845175616</v>
      </c>
      <c r="J948" s="203">
        <v>10514260.699397767</v>
      </c>
      <c r="K948" s="203">
        <v>2624041.1013416713</v>
      </c>
      <c r="L948" s="203">
        <v>616184.70408494654</v>
      </c>
      <c r="M948" s="203">
        <v>0</v>
      </c>
      <c r="N948" s="203">
        <v>0</v>
      </c>
      <c r="O948" s="203">
        <v>0</v>
      </c>
      <c r="P948" s="175">
        <v>0</v>
      </c>
      <c r="Q948" s="175">
        <v>0</v>
      </c>
      <c r="R948" s="176">
        <f>ROUND(SUM(I948:Q948)-H948,0)</f>
        <v>0</v>
      </c>
      <c r="S948" s="160"/>
      <c r="T948" s="160"/>
    </row>
    <row r="949" spans="1:20" ht="13.5" customHeight="1">
      <c r="A949" s="174">
        <f t="shared" si="45"/>
        <v>949</v>
      </c>
      <c r="E949" s="151" t="s">
        <v>778</v>
      </c>
      <c r="F949" s="193" t="s">
        <v>25</v>
      </c>
      <c r="G949" s="165"/>
      <c r="H949" s="218">
        <v>0</v>
      </c>
      <c r="I949" s="197">
        <v>0</v>
      </c>
      <c r="J949" s="197">
        <v>0</v>
      </c>
      <c r="K949" s="197">
        <v>0</v>
      </c>
      <c r="L949" s="197">
        <v>0</v>
      </c>
      <c r="M949" s="197">
        <v>0</v>
      </c>
      <c r="N949" s="197">
        <v>0</v>
      </c>
      <c r="O949" s="197">
        <v>0</v>
      </c>
      <c r="P949" s="175">
        <v>0</v>
      </c>
      <c r="Q949" s="175">
        <v>0</v>
      </c>
      <c r="R949" s="176">
        <f>ROUND(SUM(I949:Q949)-H949,0)</f>
        <v>0</v>
      </c>
      <c r="S949" s="160"/>
      <c r="T949" s="160"/>
    </row>
    <row r="950" spans="1:20" ht="13.5" customHeight="1">
      <c r="A950" s="174">
        <f t="shared" si="45"/>
        <v>950</v>
      </c>
      <c r="F950" s="193"/>
      <c r="G950" s="165"/>
      <c r="H950" s="175">
        <v>52234063.350000001</v>
      </c>
      <c r="I950" s="175">
        <v>38479576.845175616</v>
      </c>
      <c r="J950" s="175">
        <v>10514260.699397767</v>
      </c>
      <c r="K950" s="175">
        <v>2624041.1013416713</v>
      </c>
      <c r="L950" s="175">
        <v>616184.70408494654</v>
      </c>
      <c r="M950" s="175">
        <v>0</v>
      </c>
      <c r="N950" s="175">
        <v>0</v>
      </c>
      <c r="O950" s="175">
        <v>0</v>
      </c>
      <c r="P950" s="175">
        <v>0</v>
      </c>
      <c r="Q950" s="175">
        <v>0</v>
      </c>
      <c r="R950" s="176">
        <f>ROUND(SUM(I950:Q950)-H950,0)</f>
        <v>0</v>
      </c>
    </row>
    <row r="951" spans="1:20" ht="13.5" customHeight="1">
      <c r="A951" s="174">
        <f t="shared" si="45"/>
        <v>951</v>
      </c>
      <c r="C951" s="151" t="s">
        <v>793</v>
      </c>
      <c r="D951" s="161" t="s">
        <v>3</v>
      </c>
      <c r="F951" s="193"/>
      <c r="G951" s="165"/>
      <c r="H951" s="161"/>
      <c r="I951" s="161"/>
      <c r="J951" s="161"/>
      <c r="K951" s="161"/>
      <c r="L951" s="161"/>
      <c r="M951" s="161"/>
      <c r="N951" s="161"/>
      <c r="O951" s="161"/>
      <c r="P951" s="175"/>
      <c r="Q951" s="175"/>
      <c r="R951" s="176"/>
    </row>
    <row r="952" spans="1:20" ht="13.5" customHeight="1">
      <c r="A952" s="174">
        <f t="shared" si="45"/>
        <v>952</v>
      </c>
      <c r="E952" s="151" t="s">
        <v>282</v>
      </c>
      <c r="F952" s="193" t="s">
        <v>794</v>
      </c>
      <c r="G952" s="165"/>
      <c r="H952" s="203">
        <v>11341204.639999999</v>
      </c>
      <c r="I952" s="203">
        <v>7788813.0551659521</v>
      </c>
      <c r="J952" s="203">
        <v>1859106.2736633245</v>
      </c>
      <c r="K952" s="203">
        <v>875047.61912785866</v>
      </c>
      <c r="L952" s="203">
        <v>140678.14110871041</v>
      </c>
      <c r="M952" s="203">
        <v>0</v>
      </c>
      <c r="N952" s="203">
        <v>677559.55093415419</v>
      </c>
      <c r="O952" s="203">
        <v>0</v>
      </c>
      <c r="P952" s="175">
        <v>0</v>
      </c>
      <c r="Q952" s="175">
        <v>0</v>
      </c>
      <c r="R952" s="176">
        <f>ROUND(SUM(I952:Q952)-H952,0)</f>
        <v>0</v>
      </c>
      <c r="S952" s="160"/>
      <c r="T952" s="160"/>
    </row>
    <row r="953" spans="1:20" ht="13.5" customHeight="1">
      <c r="A953" s="174">
        <f t="shared" si="45"/>
        <v>953</v>
      </c>
      <c r="E953" s="151" t="s">
        <v>778</v>
      </c>
      <c r="F953" s="193" t="s">
        <v>25</v>
      </c>
      <c r="G953" s="165"/>
      <c r="H953" s="218">
        <v>110788.96</v>
      </c>
      <c r="I953" s="197">
        <v>0</v>
      </c>
      <c r="J953" s="197">
        <v>0</v>
      </c>
      <c r="K953" s="197">
        <v>0</v>
      </c>
      <c r="L953" s="197">
        <v>0</v>
      </c>
      <c r="M953" s="197">
        <v>110788.96</v>
      </c>
      <c r="N953" s="197">
        <v>0</v>
      </c>
      <c r="O953" s="197">
        <v>0</v>
      </c>
      <c r="P953" s="175">
        <v>0</v>
      </c>
      <c r="Q953" s="175">
        <v>0</v>
      </c>
      <c r="R953" s="176">
        <f>ROUND(SUM(I953:Q953)-H953,0)</f>
        <v>0</v>
      </c>
      <c r="S953" s="160"/>
      <c r="T953" s="160"/>
    </row>
    <row r="954" spans="1:20" ht="13.5" customHeight="1">
      <c r="A954" s="174">
        <f t="shared" si="45"/>
        <v>954</v>
      </c>
      <c r="F954" s="193"/>
      <c r="G954" s="165"/>
      <c r="H954" s="175">
        <v>11451993.6</v>
      </c>
      <c r="I954" s="175">
        <v>7788813.0551659521</v>
      </c>
      <c r="J954" s="175">
        <v>1859106.2736633245</v>
      </c>
      <c r="K954" s="175">
        <v>875047.61912785866</v>
      </c>
      <c r="L954" s="175">
        <v>140678.14110871041</v>
      </c>
      <c r="M954" s="175">
        <v>110788.96</v>
      </c>
      <c r="N954" s="175">
        <v>677559.55093415419</v>
      </c>
      <c r="O954" s="175">
        <v>0</v>
      </c>
      <c r="P954" s="175">
        <v>0</v>
      </c>
      <c r="Q954" s="175">
        <v>0</v>
      </c>
      <c r="R954" s="176">
        <f>ROUND(SUM(I954:Q954)-H954,0)</f>
        <v>0</v>
      </c>
      <c r="S954" s="160"/>
      <c r="T954" s="160"/>
    </row>
    <row r="955" spans="1:20" ht="13.5" customHeight="1">
      <c r="A955" s="174">
        <f t="shared" si="45"/>
        <v>955</v>
      </c>
      <c r="C955" s="151" t="s">
        <v>795</v>
      </c>
      <c r="D955" s="151" t="s">
        <v>796</v>
      </c>
      <c r="F955" s="193"/>
      <c r="G955" s="165"/>
      <c r="H955" s="161"/>
      <c r="I955" s="161"/>
      <c r="J955" s="161"/>
      <c r="K955" s="161"/>
      <c r="L955" s="161"/>
      <c r="M955" s="161"/>
      <c r="N955" s="161"/>
      <c r="O955" s="161"/>
      <c r="P955" s="175"/>
      <c r="Q955" s="175"/>
      <c r="R955" s="176"/>
      <c r="S955" s="160"/>
      <c r="T955" s="160"/>
    </row>
    <row r="956" spans="1:20" ht="13.5" customHeight="1">
      <c r="A956" s="174">
        <f t="shared" si="45"/>
        <v>956</v>
      </c>
      <c r="D956" s="161"/>
      <c r="E956" s="151" t="s">
        <v>776</v>
      </c>
      <c r="F956" s="193" t="s">
        <v>482</v>
      </c>
      <c r="G956" s="165"/>
      <c r="H956" s="203">
        <v>0</v>
      </c>
      <c r="I956" s="203">
        <v>0</v>
      </c>
      <c r="J956" s="203">
        <v>0</v>
      </c>
      <c r="K956" s="203">
        <v>0</v>
      </c>
      <c r="L956" s="203">
        <v>0</v>
      </c>
      <c r="M956" s="203">
        <v>0</v>
      </c>
      <c r="N956" s="203">
        <v>0</v>
      </c>
      <c r="O956" s="203">
        <v>0</v>
      </c>
      <c r="P956" s="175">
        <v>0</v>
      </c>
      <c r="Q956" s="175">
        <v>0</v>
      </c>
      <c r="R956" s="176">
        <f>ROUND(SUM(I956:Q956)-H956,0)</f>
        <v>0</v>
      </c>
      <c r="S956" s="160"/>
      <c r="T956" s="160"/>
    </row>
    <row r="957" spans="1:20" ht="13.5" customHeight="1">
      <c r="A957" s="174">
        <f t="shared" si="45"/>
        <v>957</v>
      </c>
      <c r="E957" s="151" t="s">
        <v>783</v>
      </c>
      <c r="F957" s="193" t="s">
        <v>784</v>
      </c>
      <c r="G957" s="165"/>
      <c r="H957" s="203">
        <v>0</v>
      </c>
      <c r="I957" s="203">
        <v>0</v>
      </c>
      <c r="J957" s="203">
        <v>0</v>
      </c>
      <c r="K957" s="203">
        <v>0</v>
      </c>
      <c r="L957" s="203">
        <v>0</v>
      </c>
      <c r="M957" s="203">
        <v>0</v>
      </c>
      <c r="N957" s="203">
        <v>0</v>
      </c>
      <c r="O957" s="203">
        <v>0</v>
      </c>
      <c r="P957" s="175">
        <v>0</v>
      </c>
      <c r="Q957" s="175">
        <v>0</v>
      </c>
      <c r="R957" s="176">
        <f>ROUND(SUM(I957:Q957)-H957,0)</f>
        <v>0</v>
      </c>
    </row>
    <row r="958" spans="1:20" ht="13.5" customHeight="1">
      <c r="A958" s="174">
        <f t="shared" si="45"/>
        <v>958</v>
      </c>
      <c r="D958" s="161"/>
      <c r="E958" s="151" t="s">
        <v>778</v>
      </c>
      <c r="F958" s="193" t="s">
        <v>25</v>
      </c>
      <c r="G958" s="165"/>
      <c r="H958" s="218">
        <v>518187.33</v>
      </c>
      <c r="I958" s="197">
        <v>0</v>
      </c>
      <c r="J958" s="197">
        <v>0</v>
      </c>
      <c r="K958" s="197">
        <v>0</v>
      </c>
      <c r="L958" s="197">
        <v>0</v>
      </c>
      <c r="M958" s="197">
        <v>0</v>
      </c>
      <c r="N958" s="197">
        <v>0</v>
      </c>
      <c r="O958" s="197">
        <v>518187.33</v>
      </c>
      <c r="P958" s="175">
        <v>0</v>
      </c>
      <c r="Q958" s="175">
        <v>0</v>
      </c>
      <c r="R958" s="176">
        <f>ROUND(SUM(I958:Q958)-H958,0)</f>
        <v>0</v>
      </c>
    </row>
    <row r="959" spans="1:20" ht="13.5" customHeight="1">
      <c r="A959" s="174">
        <f t="shared" si="45"/>
        <v>959</v>
      </c>
      <c r="F959" s="193"/>
      <c r="G959" s="165"/>
      <c r="H959" s="175">
        <v>518187.33</v>
      </c>
      <c r="I959" s="175">
        <v>0</v>
      </c>
      <c r="J959" s="175">
        <v>0</v>
      </c>
      <c r="K959" s="175">
        <v>0</v>
      </c>
      <c r="L959" s="175">
        <v>0</v>
      </c>
      <c r="M959" s="175">
        <v>0</v>
      </c>
      <c r="N959" s="175">
        <v>0</v>
      </c>
      <c r="O959" s="175">
        <v>518187.33</v>
      </c>
      <c r="P959" s="175">
        <v>0</v>
      </c>
      <c r="Q959" s="175">
        <v>0</v>
      </c>
      <c r="R959" s="176">
        <f>ROUND(SUM(I959:Q959)-H959,0)</f>
        <v>0</v>
      </c>
      <c r="S959" s="160"/>
      <c r="T959" s="160"/>
    </row>
    <row r="960" spans="1:20" ht="13.5" customHeight="1">
      <c r="A960" s="174">
        <f t="shared" si="45"/>
        <v>960</v>
      </c>
      <c r="C960" s="151" t="s">
        <v>797</v>
      </c>
      <c r="D960" s="151" t="s">
        <v>614</v>
      </c>
      <c r="F960" s="193"/>
      <c r="G960" s="165"/>
      <c r="H960" s="161"/>
      <c r="I960" s="161"/>
      <c r="J960" s="161"/>
      <c r="K960" s="161"/>
      <c r="L960" s="161"/>
      <c r="M960" s="161"/>
      <c r="N960" s="161"/>
      <c r="O960" s="161"/>
      <c r="P960" s="175"/>
      <c r="Q960" s="175"/>
      <c r="R960" s="176"/>
      <c r="S960" s="160"/>
      <c r="T960" s="160"/>
    </row>
    <row r="961" spans="1:23" ht="13.5" customHeight="1">
      <c r="A961" s="174">
        <f t="shared" ref="A961:A1024" si="46">+A960+1</f>
        <v>961</v>
      </c>
      <c r="E961" s="151" t="s">
        <v>776</v>
      </c>
      <c r="F961" s="193" t="s">
        <v>482</v>
      </c>
      <c r="G961" s="165"/>
      <c r="H961" s="203">
        <v>0</v>
      </c>
      <c r="I961" s="203">
        <v>0</v>
      </c>
      <c r="J961" s="203">
        <v>0</v>
      </c>
      <c r="K961" s="203">
        <v>0</v>
      </c>
      <c r="L961" s="203">
        <v>0</v>
      </c>
      <c r="M961" s="203">
        <v>0</v>
      </c>
      <c r="N961" s="203">
        <v>0</v>
      </c>
      <c r="O961" s="203">
        <v>0</v>
      </c>
      <c r="P961" s="175">
        <v>0</v>
      </c>
      <c r="Q961" s="175">
        <v>0</v>
      </c>
      <c r="R961" s="176">
        <f>ROUND(SUM(I961:Q961)-H961,0)</f>
        <v>0</v>
      </c>
      <c r="S961" s="160"/>
      <c r="T961" s="160"/>
    </row>
    <row r="962" spans="1:23" ht="13.5" customHeight="1">
      <c r="A962" s="174">
        <f t="shared" si="46"/>
        <v>962</v>
      </c>
      <c r="E962" s="151" t="s">
        <v>783</v>
      </c>
      <c r="F962" s="193" t="s">
        <v>784</v>
      </c>
      <c r="G962" s="165"/>
      <c r="H962" s="203">
        <v>0</v>
      </c>
      <c r="I962" s="203">
        <v>0</v>
      </c>
      <c r="J962" s="203">
        <v>0</v>
      </c>
      <c r="K962" s="203">
        <v>0</v>
      </c>
      <c r="L962" s="203">
        <v>0</v>
      </c>
      <c r="M962" s="203">
        <v>0</v>
      </c>
      <c r="N962" s="203">
        <v>0</v>
      </c>
      <c r="O962" s="203">
        <v>0</v>
      </c>
      <c r="P962" s="175">
        <v>0</v>
      </c>
      <c r="Q962" s="175">
        <v>0</v>
      </c>
      <c r="R962" s="176">
        <f>ROUND(SUM(I962:Q962)-H962,0)</f>
        <v>0</v>
      </c>
      <c r="S962" s="160"/>
      <c r="T962" s="160"/>
    </row>
    <row r="963" spans="1:23" ht="13.5" customHeight="1">
      <c r="A963" s="174">
        <f t="shared" si="46"/>
        <v>963</v>
      </c>
      <c r="E963" s="151" t="s">
        <v>778</v>
      </c>
      <c r="F963" s="193" t="s">
        <v>25</v>
      </c>
      <c r="G963" s="165"/>
      <c r="H963" s="218">
        <v>0</v>
      </c>
      <c r="I963" s="197">
        <v>0</v>
      </c>
      <c r="J963" s="197">
        <v>0</v>
      </c>
      <c r="K963" s="197">
        <v>0</v>
      </c>
      <c r="L963" s="197">
        <v>0</v>
      </c>
      <c r="M963" s="197">
        <v>0</v>
      </c>
      <c r="N963" s="197">
        <v>0</v>
      </c>
      <c r="O963" s="197">
        <v>0</v>
      </c>
      <c r="P963" s="175">
        <v>0</v>
      </c>
      <c r="Q963" s="175">
        <v>0</v>
      </c>
      <c r="R963" s="176">
        <f>ROUND(SUM(I963:Q963)-H963,0)</f>
        <v>0</v>
      </c>
      <c r="S963" s="160"/>
      <c r="T963" s="160"/>
      <c r="W963" s="154"/>
    </row>
    <row r="964" spans="1:23" ht="13.5" customHeight="1">
      <c r="A964" s="174">
        <f t="shared" si="46"/>
        <v>964</v>
      </c>
      <c r="F964" s="193"/>
      <c r="G964" s="165"/>
      <c r="H964" s="175">
        <v>0</v>
      </c>
      <c r="I964" s="175">
        <v>0</v>
      </c>
      <c r="J964" s="175">
        <v>0</v>
      </c>
      <c r="K964" s="175">
        <v>0</v>
      </c>
      <c r="L964" s="175">
        <v>0</v>
      </c>
      <c r="M964" s="175">
        <v>0</v>
      </c>
      <c r="N964" s="175">
        <v>0</v>
      </c>
      <c r="O964" s="175">
        <v>0</v>
      </c>
      <c r="P964" s="175">
        <v>0</v>
      </c>
      <c r="Q964" s="175">
        <v>0</v>
      </c>
      <c r="R964" s="176">
        <f>ROUND(SUM(I964:Q964)-H964,0)</f>
        <v>0</v>
      </c>
      <c r="S964" s="209"/>
      <c r="T964" s="209"/>
      <c r="U964" s="154"/>
      <c r="V964" s="154"/>
      <c r="W964" s="154"/>
    </row>
    <row r="965" spans="1:23" ht="13.5" customHeight="1">
      <c r="A965" s="174">
        <f t="shared" si="46"/>
        <v>965</v>
      </c>
      <c r="D965" s="161"/>
      <c r="F965" s="193"/>
      <c r="G965" s="165"/>
      <c r="H965" s="161"/>
      <c r="I965" s="161"/>
      <c r="J965" s="161"/>
      <c r="K965" s="161"/>
      <c r="L965" s="161"/>
      <c r="M965" s="161"/>
      <c r="N965" s="161"/>
      <c r="O965" s="161"/>
      <c r="P965" s="175"/>
      <c r="Q965" s="175"/>
      <c r="R965" s="176"/>
      <c r="S965" s="209"/>
      <c r="T965" s="209"/>
      <c r="U965" s="154"/>
      <c r="V965" s="154"/>
      <c r="W965" s="154"/>
    </row>
    <row r="966" spans="1:23" ht="13.5" customHeight="1">
      <c r="A966" s="174">
        <f t="shared" si="46"/>
        <v>966</v>
      </c>
      <c r="C966" s="151" t="s">
        <v>798</v>
      </c>
      <c r="D966" s="151" t="s">
        <v>799</v>
      </c>
      <c r="F966" s="193" t="s">
        <v>25</v>
      </c>
      <c r="G966" s="165"/>
      <c r="H966" s="218">
        <v>4036517</v>
      </c>
      <c r="I966" s="197">
        <v>0</v>
      </c>
      <c r="J966" s="197">
        <v>0</v>
      </c>
      <c r="K966" s="197">
        <v>0</v>
      </c>
      <c r="L966" s="197">
        <v>0</v>
      </c>
      <c r="M966" s="197">
        <v>0</v>
      </c>
      <c r="N966" s="197">
        <v>0</v>
      </c>
      <c r="O966" s="197">
        <v>4036517</v>
      </c>
      <c r="P966" s="175">
        <v>0</v>
      </c>
      <c r="Q966" s="175">
        <v>0</v>
      </c>
      <c r="R966" s="176">
        <f>ROUND(SUM(I966:Q966)-H966,0)</f>
        <v>0</v>
      </c>
    </row>
    <row r="967" spans="1:23" ht="13.5" customHeight="1">
      <c r="A967" s="174">
        <f t="shared" si="46"/>
        <v>967</v>
      </c>
      <c r="D967" s="161"/>
      <c r="F967" s="193"/>
      <c r="G967" s="165"/>
      <c r="P967" s="175"/>
      <c r="Q967" s="175"/>
      <c r="R967" s="176"/>
    </row>
    <row r="968" spans="1:23" ht="13.5" customHeight="1">
      <c r="A968" s="174">
        <f t="shared" si="46"/>
        <v>968</v>
      </c>
      <c r="F968" s="193"/>
      <c r="G968" s="165"/>
      <c r="H968" s="161"/>
      <c r="I968" s="161"/>
      <c r="J968" s="161"/>
      <c r="K968" s="161"/>
      <c r="L968" s="161"/>
      <c r="M968" s="161"/>
      <c r="N968" s="161"/>
      <c r="O968" s="161"/>
      <c r="P968" s="175"/>
      <c r="Q968" s="175"/>
      <c r="R968" s="176"/>
      <c r="S968" s="160"/>
      <c r="T968" s="160"/>
    </row>
    <row r="969" spans="1:23" ht="13.5" customHeight="1">
      <c r="A969" s="174">
        <f t="shared" si="46"/>
        <v>969</v>
      </c>
      <c r="C969" s="151" t="s">
        <v>800</v>
      </c>
      <c r="D969" s="151" t="s">
        <v>801</v>
      </c>
      <c r="F969" s="193" t="s">
        <v>784</v>
      </c>
      <c r="G969" s="165"/>
      <c r="H969" s="203">
        <v>882700.80000000005</v>
      </c>
      <c r="I969" s="203">
        <v>718750.72827585286</v>
      </c>
      <c r="J969" s="203">
        <v>163950.0717241471</v>
      </c>
      <c r="K969" s="203">
        <v>0</v>
      </c>
      <c r="L969" s="203">
        <v>0</v>
      </c>
      <c r="M969" s="203">
        <v>0</v>
      </c>
      <c r="N969" s="203">
        <v>0</v>
      </c>
      <c r="O969" s="203">
        <v>0</v>
      </c>
      <c r="P969" s="175">
        <v>0</v>
      </c>
      <c r="Q969" s="175">
        <v>0</v>
      </c>
      <c r="R969" s="176">
        <f>ROUND(SUM(I969:Q969)-H969,0)</f>
        <v>0</v>
      </c>
      <c r="S969" s="160"/>
      <c r="T969" s="160"/>
    </row>
    <row r="970" spans="1:23" ht="13.5" customHeight="1">
      <c r="A970" s="174">
        <f t="shared" si="46"/>
        <v>970</v>
      </c>
      <c r="C970" s="151" t="s">
        <v>802</v>
      </c>
      <c r="D970" s="151" t="s">
        <v>803</v>
      </c>
      <c r="F970" s="193" t="s">
        <v>482</v>
      </c>
      <c r="G970" s="165"/>
      <c r="H970" s="197">
        <v>0</v>
      </c>
      <c r="I970" s="197">
        <v>0</v>
      </c>
      <c r="J970" s="197">
        <v>0</v>
      </c>
      <c r="K970" s="197">
        <v>0</v>
      </c>
      <c r="L970" s="197">
        <v>0</v>
      </c>
      <c r="M970" s="197">
        <v>0</v>
      </c>
      <c r="N970" s="197">
        <v>0</v>
      </c>
      <c r="O970" s="197">
        <v>0</v>
      </c>
      <c r="P970" s="175">
        <v>0</v>
      </c>
      <c r="Q970" s="175">
        <v>0</v>
      </c>
      <c r="R970" s="176">
        <f>ROUND(SUM(I970:Q970)-H970,0)</f>
        <v>0</v>
      </c>
      <c r="S970" s="160"/>
      <c r="T970" s="160"/>
    </row>
    <row r="971" spans="1:23" ht="13.5" customHeight="1" thickBot="1">
      <c r="A971" s="174">
        <f t="shared" si="46"/>
        <v>971</v>
      </c>
      <c r="C971" s="151" t="s">
        <v>804</v>
      </c>
      <c r="F971" s="193"/>
      <c r="G971" s="165"/>
      <c r="H971" s="222">
        <v>409946000.73000008</v>
      </c>
      <c r="I971" s="222">
        <v>242701049.16630968</v>
      </c>
      <c r="J971" s="222">
        <v>61554457.248622246</v>
      </c>
      <c r="K971" s="222">
        <v>57599849.364403509</v>
      </c>
      <c r="L971" s="222">
        <v>20100237.469962139</v>
      </c>
      <c r="M971" s="222">
        <v>2786582.4811979746</v>
      </c>
      <c r="N971" s="222">
        <v>19702198.291605249</v>
      </c>
      <c r="O971" s="222">
        <v>5501626.707899238</v>
      </c>
      <c r="P971" s="175">
        <v>0</v>
      </c>
      <c r="Q971" s="175">
        <v>0</v>
      </c>
      <c r="R971" s="176">
        <f>ROUND(SUM(I971:Q971)-H971,0)</f>
        <v>0</v>
      </c>
      <c r="S971" s="160"/>
      <c r="T971" s="160"/>
    </row>
    <row r="972" spans="1:23" ht="13.5" customHeight="1" thickTop="1">
      <c r="A972" s="174">
        <f t="shared" si="46"/>
        <v>972</v>
      </c>
      <c r="F972" s="193"/>
      <c r="G972" s="165"/>
      <c r="H972" s="155"/>
      <c r="I972" s="155"/>
      <c r="J972" s="155"/>
      <c r="K972" s="62"/>
      <c r="L972" s="155"/>
      <c r="M972" s="155"/>
      <c r="N972" s="155"/>
      <c r="O972" s="155"/>
      <c r="P972" s="175"/>
      <c r="Q972" s="175"/>
      <c r="R972" s="176"/>
      <c r="S972" s="160"/>
      <c r="T972" s="160"/>
    </row>
    <row r="973" spans="1:23" ht="13.5" customHeight="1">
      <c r="A973" s="174">
        <f t="shared" si="46"/>
        <v>973</v>
      </c>
      <c r="F973" s="193"/>
      <c r="G973" s="165"/>
      <c r="H973" s="155" t="s">
        <v>805</v>
      </c>
      <c r="I973" s="155"/>
      <c r="J973" s="155"/>
      <c r="K973" s="155"/>
      <c r="L973" s="155"/>
      <c r="M973" s="155"/>
      <c r="N973" s="155"/>
      <c r="O973" s="155"/>
      <c r="P973" s="175"/>
      <c r="Q973" s="175"/>
      <c r="R973" s="176"/>
      <c r="S973" s="209"/>
      <c r="T973" s="209"/>
      <c r="U973" s="154"/>
      <c r="V973" s="154"/>
    </row>
    <row r="974" spans="1:23" ht="13.5" customHeight="1">
      <c r="A974" s="174">
        <f t="shared" si="46"/>
        <v>974</v>
      </c>
      <c r="D974" s="161"/>
      <c r="F974" s="193"/>
      <c r="G974" s="165"/>
      <c r="H974" s="151"/>
      <c r="I974" s="151"/>
      <c r="J974" s="151"/>
      <c r="K974" s="151"/>
      <c r="L974" s="151"/>
      <c r="M974" s="151"/>
      <c r="N974" s="151"/>
      <c r="O974" s="151"/>
      <c r="P974" s="175"/>
      <c r="Q974" s="175"/>
      <c r="R974" s="176"/>
      <c r="S974" s="209"/>
      <c r="T974" s="209"/>
      <c r="U974" s="154"/>
      <c r="V974" s="154"/>
    </row>
    <row r="975" spans="1:23" ht="13.5" customHeight="1">
      <c r="A975" s="174">
        <f t="shared" si="46"/>
        <v>975</v>
      </c>
      <c r="C975" s="163" t="s">
        <v>25</v>
      </c>
      <c r="E975" s="163" t="s">
        <v>26</v>
      </c>
      <c r="F975" s="193" t="s">
        <v>27</v>
      </c>
      <c r="G975" s="165"/>
      <c r="H975" s="163" t="s">
        <v>30</v>
      </c>
      <c r="I975" s="166" t="s">
        <v>31</v>
      </c>
      <c r="J975" s="163" t="s">
        <v>32</v>
      </c>
      <c r="K975" s="166" t="s">
        <v>33</v>
      </c>
      <c r="L975" s="163" t="s">
        <v>34</v>
      </c>
      <c r="M975" s="163" t="s">
        <v>35</v>
      </c>
      <c r="N975" s="166" t="s">
        <v>36</v>
      </c>
      <c r="O975" s="163" t="s">
        <v>37</v>
      </c>
      <c r="P975" s="163" t="s">
        <v>38</v>
      </c>
      <c r="Q975" s="163" t="s">
        <v>82</v>
      </c>
      <c r="R975" s="176"/>
    </row>
    <row r="976" spans="1:23" ht="13.5" customHeight="1">
      <c r="A976" s="174">
        <f t="shared" si="46"/>
        <v>976</v>
      </c>
      <c r="D976" s="161"/>
      <c r="F976" s="193"/>
      <c r="G976" s="165"/>
      <c r="H976" s="166" t="s">
        <v>1128</v>
      </c>
      <c r="I976" s="161"/>
      <c r="J976" s="166" t="s">
        <v>1129</v>
      </c>
      <c r="K976" s="166" t="s">
        <v>1130</v>
      </c>
      <c r="L976" s="166" t="s">
        <v>1130</v>
      </c>
      <c r="M976" s="166" t="s">
        <v>1130</v>
      </c>
      <c r="N976" s="163" t="s">
        <v>1131</v>
      </c>
      <c r="O976" s="166" t="s">
        <v>1132</v>
      </c>
      <c r="P976" s="175"/>
      <c r="Q976" s="175"/>
      <c r="R976" s="176"/>
    </row>
    <row r="977" spans="1:22" ht="13.5" customHeight="1">
      <c r="A977" s="174">
        <f t="shared" si="46"/>
        <v>977</v>
      </c>
      <c r="C977" s="151" t="s">
        <v>249</v>
      </c>
      <c r="F977" s="193" t="s">
        <v>227</v>
      </c>
      <c r="G977" s="165"/>
      <c r="H977" s="166" t="s">
        <v>1133</v>
      </c>
      <c r="I977" s="166" t="s">
        <v>115</v>
      </c>
      <c r="J977" s="166" t="s">
        <v>111</v>
      </c>
      <c r="K977" s="166" t="s">
        <v>1134</v>
      </c>
      <c r="L977" s="166" t="s">
        <v>1135</v>
      </c>
      <c r="M977" s="166" t="s">
        <v>122</v>
      </c>
      <c r="N977" s="166" t="s">
        <v>1136</v>
      </c>
      <c r="O977" s="166" t="s">
        <v>1137</v>
      </c>
      <c r="P977" s="175"/>
      <c r="Q977" s="175"/>
      <c r="R977" s="176"/>
      <c r="S977" s="160"/>
      <c r="T977" s="160"/>
    </row>
    <row r="978" spans="1:22" ht="13.5" customHeight="1">
      <c r="A978" s="174">
        <f t="shared" si="46"/>
        <v>978</v>
      </c>
      <c r="C978" s="151" t="s">
        <v>250</v>
      </c>
      <c r="E978" s="151" t="s">
        <v>40</v>
      </c>
      <c r="F978" s="194" t="s">
        <v>228</v>
      </c>
      <c r="G978" s="165"/>
      <c r="H978" s="172" t="s">
        <v>1139</v>
      </c>
      <c r="I978" s="172" t="s">
        <v>1140</v>
      </c>
      <c r="J978" s="172" t="s">
        <v>1141</v>
      </c>
      <c r="K978" s="172" t="s">
        <v>1142</v>
      </c>
      <c r="L978" s="172" t="s">
        <v>1143</v>
      </c>
      <c r="M978" s="172" t="s">
        <v>1143</v>
      </c>
      <c r="N978" s="172" t="s">
        <v>1144</v>
      </c>
      <c r="O978" s="172" t="s">
        <v>1145</v>
      </c>
      <c r="P978" s="175"/>
      <c r="Q978" s="175"/>
      <c r="R978" s="176"/>
      <c r="S978" s="160"/>
      <c r="T978" s="160"/>
    </row>
    <row r="979" spans="1:22" ht="13.5" customHeight="1">
      <c r="A979" s="174">
        <f t="shared" si="46"/>
        <v>979</v>
      </c>
      <c r="C979" s="151" t="s">
        <v>806</v>
      </c>
      <c r="D979" s="151" t="s">
        <v>681</v>
      </c>
      <c r="F979" s="193"/>
      <c r="G979" s="165"/>
      <c r="H979" s="161"/>
      <c r="I979" s="161"/>
      <c r="J979" s="161"/>
      <c r="K979" s="161"/>
      <c r="L979" s="161"/>
      <c r="M979" s="161"/>
      <c r="N979" s="161"/>
      <c r="O979" s="161"/>
      <c r="P979" s="175"/>
      <c r="Q979" s="175"/>
      <c r="R979" s="176"/>
      <c r="S979" s="160"/>
      <c r="T979" s="160"/>
    </row>
    <row r="980" spans="1:22" ht="13.5" customHeight="1">
      <c r="A980" s="174">
        <f t="shared" si="46"/>
        <v>980</v>
      </c>
      <c r="D980" s="161"/>
      <c r="E980" s="151" t="s">
        <v>619</v>
      </c>
      <c r="F980" s="193" t="s">
        <v>1120</v>
      </c>
      <c r="G980" s="165"/>
      <c r="H980" s="203">
        <v>1098826.3500000001</v>
      </c>
      <c r="I980" s="203">
        <v>603716.60386666702</v>
      </c>
      <c r="J980" s="203">
        <v>160748.58657933658</v>
      </c>
      <c r="K980" s="203">
        <v>174854.14293842833</v>
      </c>
      <c r="L980" s="203">
        <v>63774.767465053126</v>
      </c>
      <c r="M980" s="203">
        <v>34729.587441288691</v>
      </c>
      <c r="N980" s="203">
        <v>49332.227261584034</v>
      </c>
      <c r="O980" s="203">
        <v>11670.434447642239</v>
      </c>
      <c r="P980" s="175">
        <v>0</v>
      </c>
      <c r="Q980" s="175">
        <v>0</v>
      </c>
      <c r="R980" s="176">
        <f>ROUND(SUM(I980:Q980)-H980,0)</f>
        <v>0</v>
      </c>
      <c r="S980" s="160"/>
      <c r="T980" s="160"/>
    </row>
    <row r="981" spans="1:22" ht="13.5" customHeight="1">
      <c r="A981" s="174">
        <f t="shared" si="46"/>
        <v>981</v>
      </c>
      <c r="E981" s="151" t="s">
        <v>620</v>
      </c>
      <c r="F981" s="193" t="s">
        <v>1116</v>
      </c>
      <c r="G981" s="165"/>
      <c r="H981" s="203">
        <v>0</v>
      </c>
      <c r="I981" s="203">
        <v>0</v>
      </c>
      <c r="J981" s="203">
        <v>0</v>
      </c>
      <c r="K981" s="203">
        <v>0</v>
      </c>
      <c r="L981" s="203">
        <v>0</v>
      </c>
      <c r="M981" s="203">
        <v>0</v>
      </c>
      <c r="N981" s="203">
        <v>0</v>
      </c>
      <c r="O981" s="203">
        <v>0</v>
      </c>
      <c r="P981" s="175">
        <v>0</v>
      </c>
      <c r="Q981" s="175">
        <v>0</v>
      </c>
      <c r="R981" s="176">
        <f>ROUND(SUM(I981:Q981)-H981,0)</f>
        <v>0</v>
      </c>
    </row>
    <row r="982" spans="1:22" ht="13.5" customHeight="1">
      <c r="A982" s="174">
        <f t="shared" si="46"/>
        <v>982</v>
      </c>
      <c r="D982" s="161"/>
      <c r="E982" s="151" t="s">
        <v>621</v>
      </c>
      <c r="F982" s="193" t="s">
        <v>1114</v>
      </c>
      <c r="G982" s="165"/>
      <c r="H982" s="203">
        <v>383425.89821968507</v>
      </c>
      <c r="I982" s="203">
        <v>181597.42455370555</v>
      </c>
      <c r="J982" s="203">
        <v>53458.08189225354</v>
      </c>
      <c r="K982" s="203">
        <v>73715.304437009239</v>
      </c>
      <c r="L982" s="203">
        <v>28397.3691934284</v>
      </c>
      <c r="M982" s="203">
        <v>29039.629366599689</v>
      </c>
      <c r="N982" s="203">
        <v>15055.261386380311</v>
      </c>
      <c r="O982" s="203">
        <v>2162.8273903083668</v>
      </c>
      <c r="P982" s="175">
        <v>0</v>
      </c>
      <c r="Q982" s="175">
        <v>0</v>
      </c>
      <c r="R982" s="176">
        <f>ROUND(SUM(I982:Q982)-H982,0)</f>
        <v>0</v>
      </c>
    </row>
    <row r="983" spans="1:22" ht="13.5" customHeight="1">
      <c r="A983" s="174">
        <f t="shared" si="46"/>
        <v>983</v>
      </c>
      <c r="E983" s="151" t="s">
        <v>555</v>
      </c>
      <c r="F983" s="193" t="s">
        <v>528</v>
      </c>
      <c r="G983" s="165"/>
      <c r="H983" s="197">
        <v>78206.616385561385</v>
      </c>
      <c r="I983" s="197">
        <v>63102.481521892027</v>
      </c>
      <c r="J983" s="197">
        <v>10717.720772702183</v>
      </c>
      <c r="K983" s="197">
        <v>650.90569801867423</v>
      </c>
      <c r="L983" s="197">
        <v>133.49511539797351</v>
      </c>
      <c r="M983" s="197">
        <v>2.3051526489162972</v>
      </c>
      <c r="N983" s="197">
        <v>1909.2608322731824</v>
      </c>
      <c r="O983" s="197">
        <v>1690.4472926284247</v>
      </c>
      <c r="P983" s="175">
        <v>0</v>
      </c>
      <c r="Q983" s="175">
        <v>0</v>
      </c>
      <c r="R983" s="176">
        <f>ROUND(SUM(I983:Q983)-H983,0)</f>
        <v>0</v>
      </c>
      <c r="S983" s="160"/>
      <c r="T983" s="160"/>
    </row>
    <row r="984" spans="1:22" ht="13.5" customHeight="1">
      <c r="A984" s="174">
        <f t="shared" si="46"/>
        <v>984</v>
      </c>
      <c r="D984" s="151" t="s">
        <v>807</v>
      </c>
      <c r="F984" s="193"/>
      <c r="G984" s="165"/>
      <c r="H984" s="175">
        <v>1560458.8646052466</v>
      </c>
      <c r="I984" s="175">
        <v>848416.50994226465</v>
      </c>
      <c r="J984" s="175">
        <v>224924.38924429231</v>
      </c>
      <c r="K984" s="175">
        <v>249220.35307345624</v>
      </c>
      <c r="L984" s="175">
        <v>92305.63177387949</v>
      </c>
      <c r="M984" s="175">
        <v>63771.521960537291</v>
      </c>
      <c r="N984" s="175">
        <v>66296.749480237529</v>
      </c>
      <c r="O984" s="175">
        <v>15523.709130579031</v>
      </c>
      <c r="P984" s="175">
        <v>0</v>
      </c>
      <c r="Q984" s="175">
        <v>0</v>
      </c>
      <c r="R984" s="176">
        <f>ROUND(SUM(I984:Q984)-H984,0)</f>
        <v>0</v>
      </c>
      <c r="S984" s="160"/>
      <c r="T984" s="160"/>
    </row>
    <row r="985" spans="1:22" ht="13.5" customHeight="1">
      <c r="A985" s="174">
        <f t="shared" si="46"/>
        <v>985</v>
      </c>
      <c r="F985" s="193"/>
      <c r="G985" s="165"/>
      <c r="H985" s="151"/>
      <c r="I985" s="151"/>
      <c r="J985" s="151"/>
      <c r="K985" s="151"/>
      <c r="L985" s="151"/>
      <c r="M985" s="151"/>
      <c r="N985" s="151"/>
      <c r="O985" s="151"/>
      <c r="P985" s="175"/>
      <c r="Q985" s="175"/>
      <c r="R985" s="176"/>
      <c r="S985" s="160"/>
      <c r="T985" s="160"/>
    </row>
    <row r="986" spans="1:22" ht="13.5" customHeight="1">
      <c r="A986" s="174">
        <f t="shared" si="46"/>
        <v>986</v>
      </c>
      <c r="C986" s="151" t="s">
        <v>808</v>
      </c>
      <c r="D986" s="151" t="s">
        <v>684</v>
      </c>
      <c r="F986" s="193"/>
      <c r="G986" s="165"/>
      <c r="H986" s="161"/>
      <c r="I986" s="161"/>
      <c r="J986" s="161"/>
      <c r="K986" s="161"/>
      <c r="L986" s="161"/>
      <c r="M986" s="161"/>
      <c r="N986" s="161"/>
      <c r="O986" s="161"/>
      <c r="P986" s="175"/>
      <c r="Q986" s="175"/>
      <c r="R986" s="176"/>
      <c r="S986" s="160"/>
      <c r="T986" s="160"/>
    </row>
    <row r="987" spans="1:22" ht="13.5" customHeight="1">
      <c r="A987" s="174">
        <f t="shared" si="46"/>
        <v>987</v>
      </c>
      <c r="E987" s="151" t="s">
        <v>619</v>
      </c>
      <c r="F987" s="193" t="s">
        <v>1120</v>
      </c>
      <c r="G987" s="165"/>
      <c r="H987" s="203">
        <v>13912659.390000001</v>
      </c>
      <c r="I987" s="203">
        <v>7643886.1132921465</v>
      </c>
      <c r="J987" s="203">
        <v>2035299.1466779395</v>
      </c>
      <c r="K987" s="203">
        <v>2213894.9740627599</v>
      </c>
      <c r="L987" s="203">
        <v>807476.64762292767</v>
      </c>
      <c r="M987" s="203">
        <v>439724.54867493047</v>
      </c>
      <c r="N987" s="203">
        <v>624614.13929552294</v>
      </c>
      <c r="O987" s="203">
        <v>147763.82037377357</v>
      </c>
      <c r="P987" s="175">
        <v>0</v>
      </c>
      <c r="Q987" s="175">
        <v>0</v>
      </c>
      <c r="R987" s="176">
        <f>ROUND(SUM(I987:Q987)-H987,0)</f>
        <v>0</v>
      </c>
      <c r="S987" s="209"/>
      <c r="T987" s="209"/>
      <c r="U987" s="154"/>
      <c r="V987" s="154"/>
    </row>
    <row r="988" spans="1:22" ht="13.5" customHeight="1">
      <c r="A988" s="174">
        <f t="shared" si="46"/>
        <v>988</v>
      </c>
      <c r="D988" s="161"/>
      <c r="E988" s="151" t="s">
        <v>620</v>
      </c>
      <c r="F988" s="193" t="s">
        <v>1116</v>
      </c>
      <c r="G988" s="165"/>
      <c r="H988" s="203">
        <v>750390.95937115303</v>
      </c>
      <c r="I988" s="203">
        <v>318372.14084429957</v>
      </c>
      <c r="J988" s="203">
        <v>101265.8892974169</v>
      </c>
      <c r="K988" s="203">
        <v>160447.05911037276</v>
      </c>
      <c r="L988" s="203">
        <v>63402.440576570269</v>
      </c>
      <c r="M988" s="203">
        <v>78389.224955404236</v>
      </c>
      <c r="N988" s="203">
        <v>26713.982041901458</v>
      </c>
      <c r="O988" s="203">
        <v>1800.222545188044</v>
      </c>
      <c r="P988" s="175">
        <v>0</v>
      </c>
      <c r="Q988" s="175">
        <v>0</v>
      </c>
      <c r="R988" s="176">
        <f>ROUND(SUM(I988:Q988)-H988,0)</f>
        <v>0</v>
      </c>
      <c r="S988" s="209"/>
      <c r="T988" s="209"/>
      <c r="U988" s="154"/>
      <c r="V988" s="154"/>
    </row>
    <row r="989" spans="1:22" ht="13.5" customHeight="1">
      <c r="A989" s="174">
        <f t="shared" si="46"/>
        <v>989</v>
      </c>
      <c r="E989" s="151" t="s">
        <v>621</v>
      </c>
      <c r="F989" s="193" t="s">
        <v>1114</v>
      </c>
      <c r="G989" s="165"/>
      <c r="H989" s="203">
        <v>7063921.0498090349</v>
      </c>
      <c r="I989" s="203">
        <v>3345600.4820025233</v>
      </c>
      <c r="J989" s="203">
        <v>984867.40649100416</v>
      </c>
      <c r="K989" s="203">
        <v>1358069.6899282564</v>
      </c>
      <c r="L989" s="203">
        <v>523169.60053054348</v>
      </c>
      <c r="M989" s="203">
        <v>535002.06979718455</v>
      </c>
      <c r="N989" s="203">
        <v>277365.66129577387</v>
      </c>
      <c r="O989" s="203">
        <v>39846.139763749641</v>
      </c>
      <c r="P989" s="175">
        <v>0</v>
      </c>
      <c r="Q989" s="175">
        <v>0</v>
      </c>
      <c r="R989" s="176">
        <f>ROUND(SUM(I989:Q989)-H989,0)</f>
        <v>0</v>
      </c>
    </row>
    <row r="990" spans="1:22" ht="13.5" customHeight="1">
      <c r="A990" s="174">
        <f t="shared" si="46"/>
        <v>990</v>
      </c>
      <c r="E990" s="151" t="s">
        <v>555</v>
      </c>
      <c r="F990" s="193" t="s">
        <v>528</v>
      </c>
      <c r="G990" s="165"/>
      <c r="H990" s="197">
        <v>853641.7740140548</v>
      </c>
      <c r="I990" s="197">
        <v>688776.94446555816</v>
      </c>
      <c r="J990" s="197">
        <v>116986.19115154426</v>
      </c>
      <c r="K990" s="197">
        <v>7104.7734891532891</v>
      </c>
      <c r="L990" s="197">
        <v>1457.1274451860311</v>
      </c>
      <c r="M990" s="197">
        <v>25.161229158577928</v>
      </c>
      <c r="N990" s="197">
        <v>20839.986170506803</v>
      </c>
      <c r="O990" s="197">
        <v>18451.590062947667</v>
      </c>
      <c r="P990" s="175">
        <v>0</v>
      </c>
      <c r="Q990" s="175">
        <v>0</v>
      </c>
      <c r="R990" s="176">
        <f>ROUND(SUM(I990:Q990)-H990,0)</f>
        <v>0</v>
      </c>
    </row>
    <row r="991" spans="1:22" ht="13.5" customHeight="1">
      <c r="A991" s="174">
        <f t="shared" si="46"/>
        <v>991</v>
      </c>
      <c r="D991" s="151" t="s">
        <v>809</v>
      </c>
      <c r="F991" s="193"/>
      <c r="G991" s="165"/>
      <c r="H991" s="175">
        <v>22580613.173194245</v>
      </c>
      <c r="I991" s="175">
        <v>11996635.680604529</v>
      </c>
      <c r="J991" s="175">
        <v>3238418.633617905</v>
      </c>
      <c r="K991" s="175">
        <v>3739516.4965905426</v>
      </c>
      <c r="L991" s="175">
        <v>1395505.8161752275</v>
      </c>
      <c r="M991" s="175">
        <v>1053141.0046566778</v>
      </c>
      <c r="N991" s="175">
        <v>949533.76880370511</v>
      </c>
      <c r="O991" s="175">
        <v>207861.77274565893</v>
      </c>
      <c r="P991" s="175">
        <v>0</v>
      </c>
      <c r="Q991" s="175">
        <v>0</v>
      </c>
      <c r="R991" s="176">
        <f>ROUND(SUM(I991:Q991)-H991,0)</f>
        <v>0</v>
      </c>
      <c r="S991" s="160"/>
      <c r="T991" s="160"/>
    </row>
    <row r="992" spans="1:22" ht="13.5" customHeight="1">
      <c r="A992" s="174">
        <f t="shared" si="46"/>
        <v>992</v>
      </c>
      <c r="F992" s="193"/>
      <c r="G992" s="165"/>
      <c r="H992" s="151"/>
      <c r="I992" s="151"/>
      <c r="J992" s="151"/>
      <c r="K992" s="151"/>
      <c r="L992" s="151"/>
      <c r="M992" s="151"/>
      <c r="N992" s="151"/>
      <c r="O992" s="151"/>
      <c r="P992" s="175"/>
      <c r="Q992" s="175"/>
      <c r="R992" s="176"/>
      <c r="S992" s="160"/>
      <c r="T992" s="160"/>
    </row>
    <row r="993" spans="1:22" ht="13.5" customHeight="1">
      <c r="A993" s="174">
        <f t="shared" si="46"/>
        <v>993</v>
      </c>
      <c r="C993" s="151" t="s">
        <v>810</v>
      </c>
      <c r="D993" s="151" t="s">
        <v>811</v>
      </c>
      <c r="F993" s="193"/>
      <c r="G993" s="165"/>
      <c r="H993" s="161"/>
      <c r="I993" s="161"/>
      <c r="J993" s="161"/>
      <c r="K993" s="161"/>
      <c r="L993" s="161"/>
      <c r="M993" s="161"/>
      <c r="N993" s="161"/>
      <c r="O993" s="161"/>
      <c r="P993" s="175"/>
      <c r="Q993" s="175"/>
      <c r="R993" s="176"/>
      <c r="S993" s="160"/>
      <c r="T993" s="160"/>
    </row>
    <row r="994" spans="1:22" ht="13.5" customHeight="1">
      <c r="A994" s="174">
        <f t="shared" si="46"/>
        <v>994</v>
      </c>
      <c r="E994" s="151" t="s">
        <v>619</v>
      </c>
      <c r="F994" s="193" t="s">
        <v>1120</v>
      </c>
      <c r="G994" s="165"/>
      <c r="H994" s="203">
        <v>1361940.78</v>
      </c>
      <c r="I994" s="203">
        <v>748276.79766609124</v>
      </c>
      <c r="J994" s="203">
        <v>199239.9030017429</v>
      </c>
      <c r="K994" s="203">
        <v>216723.04074232891</v>
      </c>
      <c r="L994" s="203">
        <v>79045.662261077989</v>
      </c>
      <c r="M994" s="203">
        <v>43045.60170846551</v>
      </c>
      <c r="N994" s="203">
        <v>61144.849753356408</v>
      </c>
      <c r="O994" s="203">
        <v>14464.924866937108</v>
      </c>
      <c r="P994" s="175">
        <v>0</v>
      </c>
      <c r="Q994" s="175">
        <v>0</v>
      </c>
      <c r="R994" s="176">
        <f t="shared" ref="R994:R1001" si="47">ROUND(SUM(I994:Q994)-H994,0)</f>
        <v>0</v>
      </c>
      <c r="S994" s="160"/>
      <c r="T994" s="160"/>
    </row>
    <row r="995" spans="1:22" ht="13.5" customHeight="1">
      <c r="A995" s="174">
        <f t="shared" si="46"/>
        <v>995</v>
      </c>
      <c r="E995" s="151" t="s">
        <v>620</v>
      </c>
      <c r="F995" s="193" t="s">
        <v>1116</v>
      </c>
      <c r="G995" s="165"/>
      <c r="H995" s="203">
        <v>260652.68361920427</v>
      </c>
      <c r="I995" s="203">
        <v>110588.42309374455</v>
      </c>
      <c r="J995" s="203">
        <v>35175.29825596093</v>
      </c>
      <c r="K995" s="203">
        <v>55732.223334586539</v>
      </c>
      <c r="L995" s="203">
        <v>22023.208139580194</v>
      </c>
      <c r="M995" s="203">
        <v>27228.955248312766</v>
      </c>
      <c r="N995" s="203">
        <v>9279.2577288138928</v>
      </c>
      <c r="O995" s="203">
        <v>625.31781820544199</v>
      </c>
      <c r="P995" s="175">
        <v>0</v>
      </c>
      <c r="Q995" s="175">
        <v>0</v>
      </c>
      <c r="R995" s="176">
        <f t="shared" si="47"/>
        <v>0</v>
      </c>
      <c r="S995" s="209"/>
      <c r="T995" s="209"/>
      <c r="U995" s="154"/>
      <c r="V995" s="154"/>
    </row>
    <row r="996" spans="1:22" ht="13.5" customHeight="1">
      <c r="A996" s="174">
        <f t="shared" si="46"/>
        <v>996</v>
      </c>
      <c r="E996" s="151" t="s">
        <v>621</v>
      </c>
      <c r="F996" s="193" t="s">
        <v>1114</v>
      </c>
      <c r="G996" s="165"/>
      <c r="H996" s="203">
        <v>3788468.7021789225</v>
      </c>
      <c r="I996" s="203">
        <v>1794287.1426067147</v>
      </c>
      <c r="J996" s="203">
        <v>528196.63738854532</v>
      </c>
      <c r="K996" s="203">
        <v>728349.66294111148</v>
      </c>
      <c r="L996" s="203">
        <v>280582.36262351699</v>
      </c>
      <c r="M996" s="203">
        <v>286928.26303351315</v>
      </c>
      <c r="N996" s="203">
        <v>148754.65332481399</v>
      </c>
      <c r="O996" s="203">
        <v>21369.980260707111</v>
      </c>
      <c r="P996" s="175">
        <v>0</v>
      </c>
      <c r="Q996" s="175">
        <v>0</v>
      </c>
      <c r="R996" s="176">
        <f t="shared" si="47"/>
        <v>0</v>
      </c>
      <c r="S996" s="209"/>
      <c r="T996" s="209"/>
      <c r="U996" s="154"/>
      <c r="V996" s="154"/>
    </row>
    <row r="997" spans="1:22" ht="13.5" customHeight="1">
      <c r="A997" s="174">
        <f t="shared" si="46"/>
        <v>997</v>
      </c>
      <c r="E997" s="151" t="s">
        <v>555</v>
      </c>
      <c r="F997" s="193" t="s">
        <v>528</v>
      </c>
      <c r="G997" s="165"/>
      <c r="H997" s="203">
        <v>598562.21153627359</v>
      </c>
      <c r="I997" s="203">
        <v>482961.19482985104</v>
      </c>
      <c r="J997" s="203">
        <v>82029.154882620205</v>
      </c>
      <c r="K997" s="203">
        <v>4981.7722862070968</v>
      </c>
      <c r="L997" s="203">
        <v>1021.7183045992674</v>
      </c>
      <c r="M997" s="203">
        <v>17.642717857293395</v>
      </c>
      <c r="N997" s="203">
        <v>14612.7199843415</v>
      </c>
      <c r="O997" s="203">
        <v>12938.008530797186</v>
      </c>
      <c r="P997" s="175">
        <v>0</v>
      </c>
      <c r="Q997" s="175">
        <v>0</v>
      </c>
      <c r="R997" s="176">
        <f t="shared" si="47"/>
        <v>0</v>
      </c>
    </row>
    <row r="998" spans="1:22" ht="13.5" customHeight="1">
      <c r="A998" s="174">
        <f t="shared" si="46"/>
        <v>998</v>
      </c>
      <c r="E998" s="151" t="s">
        <v>267</v>
      </c>
      <c r="F998" s="196" t="s">
        <v>269</v>
      </c>
      <c r="G998" s="165"/>
      <c r="H998" s="203">
        <v>1363.1532752806384</v>
      </c>
      <c r="I998" s="203">
        <v>578.35188594717397</v>
      </c>
      <c r="J998" s="203">
        <v>183.95867773468674</v>
      </c>
      <c r="K998" s="203">
        <v>291.46664335980097</v>
      </c>
      <c r="L998" s="203">
        <v>115.1762870453104</v>
      </c>
      <c r="M998" s="203">
        <v>142.4011409122233</v>
      </c>
      <c r="N998" s="203">
        <v>48.528372658864441</v>
      </c>
      <c r="O998" s="203">
        <v>3.2702676225785381</v>
      </c>
      <c r="P998" s="175">
        <v>0</v>
      </c>
      <c r="Q998" s="175">
        <v>0</v>
      </c>
      <c r="R998" s="176">
        <f t="shared" si="47"/>
        <v>0</v>
      </c>
    </row>
    <row r="999" spans="1:22" ht="13.5" customHeight="1">
      <c r="A999" s="174">
        <f t="shared" si="46"/>
        <v>999</v>
      </c>
      <c r="E999" s="151" t="s">
        <v>592</v>
      </c>
      <c r="F999" s="193" t="s">
        <v>1116</v>
      </c>
      <c r="G999" s="165"/>
      <c r="H999" s="203">
        <v>0</v>
      </c>
      <c r="I999" s="203">
        <v>0</v>
      </c>
      <c r="J999" s="203">
        <v>0</v>
      </c>
      <c r="K999" s="203">
        <v>0</v>
      </c>
      <c r="L999" s="203">
        <v>0</v>
      </c>
      <c r="M999" s="203">
        <v>0</v>
      </c>
      <c r="N999" s="203">
        <v>0</v>
      </c>
      <c r="O999" s="203">
        <v>0</v>
      </c>
      <c r="P999" s="175">
        <v>0</v>
      </c>
      <c r="Q999" s="175">
        <v>0</v>
      </c>
      <c r="R999" s="176">
        <f t="shared" si="47"/>
        <v>0</v>
      </c>
      <c r="S999" s="160"/>
      <c r="T999" s="160"/>
    </row>
    <row r="1000" spans="1:22" ht="13.5" customHeight="1">
      <c r="A1000" s="174">
        <f t="shared" si="46"/>
        <v>1000</v>
      </c>
      <c r="E1000" s="151" t="s">
        <v>622</v>
      </c>
      <c r="F1000" s="193" t="s">
        <v>1116</v>
      </c>
      <c r="G1000" s="165"/>
      <c r="H1000" s="197">
        <v>0</v>
      </c>
      <c r="I1000" s="197">
        <v>0</v>
      </c>
      <c r="J1000" s="197">
        <v>0</v>
      </c>
      <c r="K1000" s="197">
        <v>0</v>
      </c>
      <c r="L1000" s="197">
        <v>0</v>
      </c>
      <c r="M1000" s="197">
        <v>0</v>
      </c>
      <c r="N1000" s="197">
        <v>0</v>
      </c>
      <c r="O1000" s="197">
        <v>0</v>
      </c>
      <c r="P1000" s="175">
        <v>0</v>
      </c>
      <c r="Q1000" s="175">
        <v>0</v>
      </c>
      <c r="R1000" s="176">
        <f t="shared" si="47"/>
        <v>0</v>
      </c>
      <c r="S1000" s="160"/>
      <c r="T1000" s="160"/>
    </row>
    <row r="1001" spans="1:22" ht="13.5" customHeight="1">
      <c r="A1001" s="174">
        <f t="shared" si="46"/>
        <v>1001</v>
      </c>
      <c r="D1001" s="151" t="s">
        <v>812</v>
      </c>
      <c r="F1001" s="193"/>
      <c r="G1001" s="165"/>
      <c r="H1001" s="175">
        <v>6010987.5306096803</v>
      </c>
      <c r="I1001" s="175">
        <v>3136691.9100823482</v>
      </c>
      <c r="J1001" s="175">
        <v>844824.95220660407</v>
      </c>
      <c r="K1001" s="175">
        <v>1006078.1659475939</v>
      </c>
      <c r="L1001" s="175">
        <v>382788.1276158198</v>
      </c>
      <c r="M1001" s="175">
        <v>357362.86384906102</v>
      </c>
      <c r="N1001" s="175">
        <v>233840.00916398462</v>
      </c>
      <c r="O1001" s="175">
        <v>49401.501744269422</v>
      </c>
      <c r="P1001" s="175">
        <v>0</v>
      </c>
      <c r="Q1001" s="175">
        <v>0</v>
      </c>
      <c r="R1001" s="176">
        <f t="shared" si="47"/>
        <v>0</v>
      </c>
      <c r="S1001" s="160"/>
      <c r="T1001" s="160"/>
    </row>
    <row r="1002" spans="1:22" ht="13.5" customHeight="1">
      <c r="A1002" s="174">
        <f t="shared" si="46"/>
        <v>1002</v>
      </c>
      <c r="F1002" s="193"/>
      <c r="G1002" s="165"/>
      <c r="H1002" s="151"/>
      <c r="I1002" s="151"/>
      <c r="J1002" s="151"/>
      <c r="K1002" s="151"/>
      <c r="L1002" s="151"/>
      <c r="M1002" s="151"/>
      <c r="N1002" s="151"/>
      <c r="O1002" s="151"/>
      <c r="P1002" s="175"/>
      <c r="Q1002" s="175"/>
      <c r="R1002" s="176"/>
      <c r="S1002" s="160"/>
      <c r="T1002" s="160"/>
    </row>
    <row r="1003" spans="1:22" ht="13.5" customHeight="1">
      <c r="A1003" s="174">
        <f t="shared" si="46"/>
        <v>1003</v>
      </c>
      <c r="C1003" s="151" t="s">
        <v>813</v>
      </c>
      <c r="D1003" s="151" t="s">
        <v>814</v>
      </c>
      <c r="F1003" s="193"/>
      <c r="G1003" s="165"/>
      <c r="H1003" s="161"/>
      <c r="I1003" s="161"/>
      <c r="J1003" s="161"/>
      <c r="K1003" s="161"/>
      <c r="L1003" s="161"/>
      <c r="M1003" s="161"/>
      <c r="N1003" s="161"/>
      <c r="O1003" s="161"/>
      <c r="P1003" s="175"/>
      <c r="Q1003" s="175"/>
      <c r="R1003" s="176"/>
      <c r="S1003" s="209"/>
      <c r="T1003" s="209"/>
      <c r="U1003" s="154"/>
      <c r="V1003" s="154"/>
    </row>
    <row r="1004" spans="1:22" ht="13.5" customHeight="1">
      <c r="A1004" s="174">
        <f t="shared" si="46"/>
        <v>1004</v>
      </c>
      <c r="E1004" s="151" t="s">
        <v>619</v>
      </c>
      <c r="F1004" s="193" t="s">
        <v>1120</v>
      </c>
      <c r="G1004" s="165"/>
      <c r="H1004" s="203">
        <v>5157969.76</v>
      </c>
      <c r="I1004" s="203">
        <v>2833889.0729678692</v>
      </c>
      <c r="J1004" s="203">
        <v>754565.40384107083</v>
      </c>
      <c r="K1004" s="203">
        <v>820777.89787906955</v>
      </c>
      <c r="L1004" s="203">
        <v>299363.33619572903</v>
      </c>
      <c r="M1004" s="203">
        <v>163023.17631848092</v>
      </c>
      <c r="N1004" s="203">
        <v>231569.01580372368</v>
      </c>
      <c r="O1004" s="203">
        <v>54781.856994056398</v>
      </c>
      <c r="P1004" s="175">
        <v>0</v>
      </c>
      <c r="Q1004" s="175">
        <v>0</v>
      </c>
      <c r="R1004" s="176">
        <f t="shared" ref="R1004:R1011" si="48">ROUND(SUM(I1004:Q1004)-H1004,0)</f>
        <v>0</v>
      </c>
      <c r="S1004" s="209"/>
      <c r="T1004" s="209"/>
      <c r="U1004" s="154"/>
      <c r="V1004" s="154"/>
    </row>
    <row r="1005" spans="1:22" ht="13.5" customHeight="1">
      <c r="A1005" s="174">
        <f t="shared" si="46"/>
        <v>1005</v>
      </c>
      <c r="E1005" s="151" t="s">
        <v>620</v>
      </c>
      <c r="F1005" s="193" t="s">
        <v>1116</v>
      </c>
      <c r="G1005" s="165"/>
      <c r="H1005" s="203">
        <v>1364970.4383902599</v>
      </c>
      <c r="I1005" s="203">
        <v>579122.86286560376</v>
      </c>
      <c r="J1005" s="203">
        <v>184203.90542033015</v>
      </c>
      <c r="K1005" s="203">
        <v>291855.18545671937</v>
      </c>
      <c r="L1005" s="203">
        <v>115329.82377791216</v>
      </c>
      <c r="M1005" s="203">
        <v>142590.96996866635</v>
      </c>
      <c r="N1005" s="203">
        <v>48593.063820280244</v>
      </c>
      <c r="O1005" s="203">
        <v>3274.6270807481383</v>
      </c>
      <c r="P1005" s="175">
        <v>0</v>
      </c>
      <c r="Q1005" s="175">
        <v>0</v>
      </c>
      <c r="R1005" s="176">
        <f t="shared" si="48"/>
        <v>0</v>
      </c>
    </row>
    <row r="1006" spans="1:22" ht="13.5" customHeight="1">
      <c r="A1006" s="174">
        <f t="shared" si="46"/>
        <v>1006</v>
      </c>
      <c r="E1006" s="151" t="s">
        <v>621</v>
      </c>
      <c r="F1006" s="193" t="s">
        <v>1114</v>
      </c>
      <c r="G1006" s="165"/>
      <c r="H1006" s="203">
        <v>505567.10562972917</v>
      </c>
      <c r="I1006" s="203">
        <v>239445.70449653713</v>
      </c>
      <c r="J1006" s="203">
        <v>70487.277620716835</v>
      </c>
      <c r="K1006" s="203">
        <v>97197.485297355306</v>
      </c>
      <c r="L1006" s="203">
        <v>37443.416882588019</v>
      </c>
      <c r="M1006" s="203">
        <v>38290.270520589846</v>
      </c>
      <c r="N1006" s="203">
        <v>19851.149750062832</v>
      </c>
      <c r="O1006" s="203">
        <v>2851.8010618792464</v>
      </c>
      <c r="P1006" s="175">
        <v>0</v>
      </c>
      <c r="Q1006" s="175">
        <v>0</v>
      </c>
      <c r="R1006" s="176">
        <f t="shared" si="48"/>
        <v>0</v>
      </c>
    </row>
    <row r="1007" spans="1:22" ht="13.5" customHeight="1">
      <c r="A1007" s="174">
        <f t="shared" si="46"/>
        <v>1007</v>
      </c>
      <c r="E1007" s="151" t="s">
        <v>555</v>
      </c>
      <c r="F1007" s="193" t="s">
        <v>528</v>
      </c>
      <c r="G1007" s="165"/>
      <c r="H1007" s="203">
        <v>0</v>
      </c>
      <c r="I1007" s="203">
        <v>0</v>
      </c>
      <c r="J1007" s="203">
        <v>0</v>
      </c>
      <c r="K1007" s="203">
        <v>0</v>
      </c>
      <c r="L1007" s="203">
        <v>0</v>
      </c>
      <c r="M1007" s="203">
        <v>0</v>
      </c>
      <c r="N1007" s="203">
        <v>0</v>
      </c>
      <c r="O1007" s="203">
        <v>0</v>
      </c>
      <c r="P1007" s="175">
        <v>0</v>
      </c>
      <c r="Q1007" s="175">
        <v>0</v>
      </c>
      <c r="R1007" s="176">
        <f t="shared" si="48"/>
        <v>0</v>
      </c>
      <c r="S1007" s="160"/>
      <c r="T1007" s="160"/>
    </row>
    <row r="1008" spans="1:22" ht="13.5" customHeight="1">
      <c r="A1008" s="174">
        <f t="shared" si="46"/>
        <v>1008</v>
      </c>
      <c r="E1008" s="151" t="s">
        <v>267</v>
      </c>
      <c r="F1008" s="196" t="s">
        <v>269</v>
      </c>
      <c r="G1008" s="165"/>
      <c r="H1008" s="203">
        <v>0</v>
      </c>
      <c r="I1008" s="203">
        <v>0</v>
      </c>
      <c r="J1008" s="203">
        <v>0</v>
      </c>
      <c r="K1008" s="203">
        <v>0</v>
      </c>
      <c r="L1008" s="203">
        <v>0</v>
      </c>
      <c r="M1008" s="203">
        <v>0</v>
      </c>
      <c r="N1008" s="203">
        <v>0</v>
      </c>
      <c r="O1008" s="203">
        <v>0</v>
      </c>
      <c r="P1008" s="175">
        <v>0</v>
      </c>
      <c r="Q1008" s="175">
        <v>0</v>
      </c>
      <c r="R1008" s="176">
        <f t="shared" si="48"/>
        <v>0</v>
      </c>
      <c r="S1008" s="160"/>
      <c r="T1008" s="160"/>
    </row>
    <row r="1009" spans="1:22" ht="13.5" customHeight="1">
      <c r="A1009" s="174">
        <f t="shared" si="46"/>
        <v>1009</v>
      </c>
      <c r="E1009" s="151" t="s">
        <v>592</v>
      </c>
      <c r="F1009" s="193" t="s">
        <v>1116</v>
      </c>
      <c r="G1009" s="165"/>
      <c r="H1009" s="203">
        <v>0</v>
      </c>
      <c r="I1009" s="203">
        <v>0</v>
      </c>
      <c r="J1009" s="203">
        <v>0</v>
      </c>
      <c r="K1009" s="203">
        <v>0</v>
      </c>
      <c r="L1009" s="203">
        <v>0</v>
      </c>
      <c r="M1009" s="203">
        <v>0</v>
      </c>
      <c r="N1009" s="203">
        <v>0</v>
      </c>
      <c r="O1009" s="203">
        <v>0</v>
      </c>
      <c r="P1009" s="175">
        <v>0</v>
      </c>
      <c r="Q1009" s="175">
        <v>0</v>
      </c>
      <c r="R1009" s="176">
        <f t="shared" si="48"/>
        <v>0</v>
      </c>
      <c r="S1009" s="160"/>
      <c r="T1009" s="160"/>
    </row>
    <row r="1010" spans="1:22" ht="13.5" customHeight="1">
      <c r="A1010" s="174">
        <f t="shared" si="46"/>
        <v>1010</v>
      </c>
      <c r="E1010" s="151" t="s">
        <v>622</v>
      </c>
      <c r="F1010" s="193" t="s">
        <v>1116</v>
      </c>
      <c r="G1010" s="165"/>
      <c r="H1010" s="197">
        <v>0</v>
      </c>
      <c r="I1010" s="197">
        <v>0</v>
      </c>
      <c r="J1010" s="197">
        <v>0</v>
      </c>
      <c r="K1010" s="197">
        <v>0</v>
      </c>
      <c r="L1010" s="197">
        <v>0</v>
      </c>
      <c r="M1010" s="197">
        <v>0</v>
      </c>
      <c r="N1010" s="197">
        <v>0</v>
      </c>
      <c r="O1010" s="197">
        <v>0</v>
      </c>
      <c r="P1010" s="175">
        <v>0</v>
      </c>
      <c r="Q1010" s="175">
        <v>0</v>
      </c>
      <c r="R1010" s="176">
        <f t="shared" si="48"/>
        <v>0</v>
      </c>
      <c r="S1010" s="160"/>
      <c r="T1010" s="160"/>
    </row>
    <row r="1011" spans="1:22" ht="13.5" customHeight="1">
      <c r="A1011" s="174">
        <f t="shared" si="46"/>
        <v>1011</v>
      </c>
      <c r="D1011" s="151" t="s">
        <v>815</v>
      </c>
      <c r="F1011" s="193"/>
      <c r="G1011" s="165"/>
      <c r="H1011" s="175">
        <v>7028507.3040199885</v>
      </c>
      <c r="I1011" s="175">
        <v>3652457.6403300101</v>
      </c>
      <c r="J1011" s="175">
        <v>1009256.5868821177</v>
      </c>
      <c r="K1011" s="175">
        <v>1209830.5686331443</v>
      </c>
      <c r="L1011" s="175">
        <v>452136.57685622922</v>
      </c>
      <c r="M1011" s="175">
        <v>343904.41680773709</v>
      </c>
      <c r="N1011" s="175">
        <v>300013.22937406675</v>
      </c>
      <c r="O1011" s="175">
        <v>60908.285136683779</v>
      </c>
      <c r="P1011" s="175">
        <v>0</v>
      </c>
      <c r="Q1011" s="175">
        <v>0</v>
      </c>
      <c r="R1011" s="176">
        <f t="shared" si="48"/>
        <v>0</v>
      </c>
      <c r="S1011" s="160"/>
      <c r="T1011" s="160"/>
    </row>
    <row r="1012" spans="1:22" ht="13.5" customHeight="1">
      <c r="A1012" s="174">
        <f t="shared" si="46"/>
        <v>1012</v>
      </c>
      <c r="F1012" s="193"/>
      <c r="G1012" s="165"/>
      <c r="H1012" s="151"/>
      <c r="I1012" s="151"/>
      <c r="J1012" s="151"/>
      <c r="K1012" s="151"/>
      <c r="L1012" s="151"/>
      <c r="M1012" s="151"/>
      <c r="N1012" s="151"/>
      <c r="O1012" s="151"/>
      <c r="P1012" s="175"/>
      <c r="Q1012" s="175"/>
      <c r="R1012" s="176"/>
      <c r="S1012" s="209"/>
      <c r="T1012" s="209"/>
      <c r="U1012" s="154"/>
      <c r="V1012" s="154"/>
    </row>
    <row r="1013" spans="1:22" ht="13.5" customHeight="1">
      <c r="A1013" s="174">
        <f t="shared" si="46"/>
        <v>1013</v>
      </c>
      <c r="C1013" s="151" t="s">
        <v>816</v>
      </c>
      <c r="D1013" s="151" t="s">
        <v>817</v>
      </c>
      <c r="F1013" s="193"/>
      <c r="G1013" s="165"/>
      <c r="H1013" s="161"/>
      <c r="I1013" s="161"/>
      <c r="J1013" s="161"/>
      <c r="K1013" s="161"/>
      <c r="L1013" s="161"/>
      <c r="M1013" s="161"/>
      <c r="N1013" s="161"/>
      <c r="O1013" s="161"/>
      <c r="P1013" s="175"/>
      <c r="Q1013" s="175"/>
      <c r="R1013" s="176"/>
      <c r="S1013" s="209"/>
      <c r="T1013" s="209"/>
      <c r="U1013" s="154"/>
      <c r="V1013" s="154"/>
    </row>
    <row r="1014" spans="1:22" ht="13.5" customHeight="1">
      <c r="A1014" s="174">
        <f t="shared" si="46"/>
        <v>1014</v>
      </c>
      <c r="E1014" s="151" t="s">
        <v>619</v>
      </c>
      <c r="F1014" s="193" t="s">
        <v>1120</v>
      </c>
      <c r="H1014" s="203">
        <v>597931.29</v>
      </c>
      <c r="I1014" s="203">
        <v>328515.09953726101</v>
      </c>
      <c r="J1014" s="203">
        <v>87472.064843602813</v>
      </c>
      <c r="K1014" s="203">
        <v>95147.666643613731</v>
      </c>
      <c r="L1014" s="203">
        <v>34703.325943930307</v>
      </c>
      <c r="M1014" s="203">
        <v>18898.260876195356</v>
      </c>
      <c r="N1014" s="203">
        <v>26844.352872582742</v>
      </c>
      <c r="O1014" s="203">
        <v>6350.5192828140325</v>
      </c>
      <c r="P1014" s="175">
        <v>0</v>
      </c>
      <c r="Q1014" s="175">
        <v>0</v>
      </c>
      <c r="R1014" s="176">
        <f>ROUND(SUM(I1014:Q1014)-H1014,0)</f>
        <v>0</v>
      </c>
    </row>
    <row r="1015" spans="1:22" ht="13.5" customHeight="1">
      <c r="A1015" s="174">
        <f t="shared" si="46"/>
        <v>1015</v>
      </c>
      <c r="E1015" s="151" t="s">
        <v>620</v>
      </c>
      <c r="F1015" s="193" t="s">
        <v>1116</v>
      </c>
      <c r="G1015" s="165"/>
      <c r="H1015" s="203">
        <v>271595.7755212558</v>
      </c>
      <c r="I1015" s="203">
        <v>115231.3036519428</v>
      </c>
      <c r="J1015" s="203">
        <v>36652.077685784119</v>
      </c>
      <c r="K1015" s="203">
        <v>58072.052847897961</v>
      </c>
      <c r="L1015" s="203">
        <v>22947.817805220628</v>
      </c>
      <c r="M1015" s="203">
        <v>28372.119997440946</v>
      </c>
      <c r="N1015" s="203">
        <v>9668.8327322218029</v>
      </c>
      <c r="O1015" s="203">
        <v>651.57080074756493</v>
      </c>
      <c r="P1015" s="175">
        <v>0</v>
      </c>
      <c r="Q1015" s="175">
        <v>0</v>
      </c>
      <c r="R1015" s="176">
        <f>ROUND(SUM(I1015:Q1015)-H1015,0)</f>
        <v>0</v>
      </c>
    </row>
    <row r="1016" spans="1:22" ht="13.5" customHeight="1">
      <c r="A1016" s="174">
        <f t="shared" si="46"/>
        <v>1016</v>
      </c>
      <c r="E1016" s="151" t="s">
        <v>621</v>
      </c>
      <c r="F1016" s="193" t="s">
        <v>1114</v>
      </c>
      <c r="G1016" s="165"/>
      <c r="H1016" s="203">
        <v>21834.236139759705</v>
      </c>
      <c r="I1016" s="203">
        <v>10341.088248050532</v>
      </c>
      <c r="J1016" s="203">
        <v>3044.1772165982275</v>
      </c>
      <c r="K1016" s="203">
        <v>4197.7273096710805</v>
      </c>
      <c r="L1016" s="203">
        <v>1617.0917707859221</v>
      </c>
      <c r="M1016" s="203">
        <v>1653.6653573623569</v>
      </c>
      <c r="N1016" s="203">
        <v>857.3237587297574</v>
      </c>
      <c r="O1016" s="203">
        <v>123.16247856183193</v>
      </c>
      <c r="P1016" s="175">
        <v>0</v>
      </c>
      <c r="Q1016" s="175">
        <v>0</v>
      </c>
      <c r="R1016" s="176">
        <f>ROUND(SUM(I1016:Q1016)-H1016,0)</f>
        <v>0</v>
      </c>
    </row>
    <row r="1017" spans="1:22" ht="13.5" customHeight="1">
      <c r="A1017" s="174">
        <f t="shared" si="46"/>
        <v>1017</v>
      </c>
      <c r="C1017" s="163"/>
      <c r="E1017" s="53" t="s">
        <v>622</v>
      </c>
      <c r="F1017" s="193" t="s">
        <v>1116</v>
      </c>
      <c r="G1017" s="165"/>
      <c r="H1017" s="197">
        <v>0</v>
      </c>
      <c r="I1017" s="197">
        <v>0</v>
      </c>
      <c r="J1017" s="197">
        <v>0</v>
      </c>
      <c r="K1017" s="197">
        <v>0</v>
      </c>
      <c r="L1017" s="197">
        <v>0</v>
      </c>
      <c r="M1017" s="197">
        <v>0</v>
      </c>
      <c r="N1017" s="197">
        <v>0</v>
      </c>
      <c r="O1017" s="197">
        <v>0</v>
      </c>
      <c r="P1017" s="175">
        <v>0</v>
      </c>
      <c r="Q1017" s="175">
        <v>0</v>
      </c>
      <c r="R1017" s="176">
        <f>ROUND(SUM(I1017:Q1017)-H1017,0)</f>
        <v>0</v>
      </c>
    </row>
    <row r="1018" spans="1:22" ht="13.5" customHeight="1">
      <c r="A1018" s="174">
        <f t="shared" si="46"/>
        <v>1018</v>
      </c>
      <c r="D1018" s="151" t="s">
        <v>818</v>
      </c>
      <c r="F1018" s="193"/>
      <c r="G1018" s="165"/>
      <c r="H1018" s="175">
        <v>891361.30166101549</v>
      </c>
      <c r="I1018" s="175">
        <v>454087.49143725436</v>
      </c>
      <c r="J1018" s="175">
        <v>127168.31974598515</v>
      </c>
      <c r="K1018" s="175">
        <v>157417.44680118276</v>
      </c>
      <c r="L1018" s="175">
        <v>59268.235519936854</v>
      </c>
      <c r="M1018" s="175">
        <v>48924.046230998661</v>
      </c>
      <c r="N1018" s="175">
        <v>37370.5093635343</v>
      </c>
      <c r="O1018" s="175">
        <v>7125.252562123429</v>
      </c>
      <c r="P1018" s="175">
        <v>0</v>
      </c>
      <c r="Q1018" s="175">
        <v>0</v>
      </c>
      <c r="R1018" s="176">
        <f>ROUND(SUM(I1018:Q1018)-H1018,0)</f>
        <v>0</v>
      </c>
    </row>
    <row r="1019" spans="1:22" ht="13.5" customHeight="1">
      <c r="A1019" s="174">
        <f t="shared" si="46"/>
        <v>1019</v>
      </c>
      <c r="C1019" s="163"/>
      <c r="F1019" s="193"/>
      <c r="G1019" s="165"/>
      <c r="H1019" s="151"/>
      <c r="I1019" s="151"/>
      <c r="J1019" s="151"/>
      <c r="K1019" s="151"/>
      <c r="L1019" s="151"/>
      <c r="M1019" s="151"/>
      <c r="N1019" s="151"/>
      <c r="O1019" s="151"/>
      <c r="P1019" s="175"/>
      <c r="Q1019" s="175"/>
      <c r="R1019" s="176"/>
    </row>
    <row r="1020" spans="1:22" ht="13.5" customHeight="1">
      <c r="A1020" s="174">
        <f t="shared" si="46"/>
        <v>1020</v>
      </c>
      <c r="C1020" s="53" t="s">
        <v>819</v>
      </c>
      <c r="D1020" s="151" t="s">
        <v>820</v>
      </c>
      <c r="E1020" s="163"/>
      <c r="F1020" s="193"/>
      <c r="G1020" s="171"/>
      <c r="H1020" s="161"/>
      <c r="I1020" s="161"/>
      <c r="J1020" s="161"/>
      <c r="K1020" s="161"/>
      <c r="L1020" s="161"/>
      <c r="M1020" s="161"/>
      <c r="N1020" s="161"/>
      <c r="O1020" s="161"/>
      <c r="P1020" s="175"/>
      <c r="Q1020" s="175"/>
      <c r="R1020" s="176"/>
    </row>
    <row r="1021" spans="1:22" ht="13.5" customHeight="1">
      <c r="A1021" s="174">
        <f t="shared" si="46"/>
        <v>1021</v>
      </c>
      <c r="E1021" s="151" t="s">
        <v>619</v>
      </c>
      <c r="F1021" s="193" t="s">
        <v>1120</v>
      </c>
      <c r="G1021" s="165"/>
      <c r="H1021" s="203">
        <v>2904081.83</v>
      </c>
      <c r="I1021" s="203">
        <v>1595559.1343058851</v>
      </c>
      <c r="J1021" s="203">
        <v>424841.51338674501</v>
      </c>
      <c r="K1021" s="203">
        <v>462121.00702509773</v>
      </c>
      <c r="L1021" s="203">
        <v>168549.96552251949</v>
      </c>
      <c r="M1021" s="203">
        <v>91786.626569014014</v>
      </c>
      <c r="N1021" s="203">
        <v>130379.85922324928</v>
      </c>
      <c r="O1021" s="203">
        <v>30843.723967489412</v>
      </c>
      <c r="P1021" s="175">
        <v>0</v>
      </c>
      <c r="Q1021" s="175">
        <v>0</v>
      </c>
      <c r="R1021" s="176">
        <f t="shared" ref="R1021:R1027" si="49">ROUND(SUM(I1021:Q1021)-H1021,0)</f>
        <v>0</v>
      </c>
    </row>
    <row r="1022" spans="1:22" ht="13.5" customHeight="1">
      <c r="A1022" s="174">
        <f t="shared" si="46"/>
        <v>1022</v>
      </c>
      <c r="E1022" s="151" t="s">
        <v>620</v>
      </c>
      <c r="F1022" s="193" t="s">
        <v>1116</v>
      </c>
      <c r="G1022" s="165"/>
      <c r="H1022" s="203">
        <v>1256119.9990852596</v>
      </c>
      <c r="I1022" s="203">
        <v>532940.34032772947</v>
      </c>
      <c r="J1022" s="203">
        <v>169514.44734653784</v>
      </c>
      <c r="K1022" s="203">
        <v>268581.00730831083</v>
      </c>
      <c r="L1022" s="203">
        <v>106132.77332896701</v>
      </c>
      <c r="M1022" s="203">
        <v>131219.96200726333</v>
      </c>
      <c r="N1022" s="203">
        <v>44717.978913495521</v>
      </c>
      <c r="O1022" s="203">
        <v>3013.4898529559755</v>
      </c>
      <c r="P1022" s="175">
        <v>0</v>
      </c>
      <c r="Q1022" s="175">
        <v>0</v>
      </c>
      <c r="R1022" s="176">
        <f t="shared" si="49"/>
        <v>0</v>
      </c>
      <c r="S1022" s="160"/>
      <c r="T1022" s="160"/>
    </row>
    <row r="1023" spans="1:22" ht="13.5" customHeight="1">
      <c r="A1023" s="174">
        <f t="shared" si="46"/>
        <v>1023</v>
      </c>
      <c r="E1023" s="151" t="s">
        <v>621</v>
      </c>
      <c r="F1023" s="193" t="s">
        <v>1114</v>
      </c>
      <c r="G1023" s="165"/>
      <c r="H1023" s="203">
        <v>258603.51782296374</v>
      </c>
      <c r="I1023" s="203">
        <v>122479.29270096315</v>
      </c>
      <c r="J1023" s="203">
        <v>36055.071130025972</v>
      </c>
      <c r="K1023" s="203">
        <v>49717.656353716331</v>
      </c>
      <c r="L1023" s="203">
        <v>19152.747908881393</v>
      </c>
      <c r="M1023" s="203">
        <v>19585.92350007351</v>
      </c>
      <c r="N1023" s="203">
        <v>10154.096461244972</v>
      </c>
      <c r="O1023" s="203">
        <v>1458.7297680584497</v>
      </c>
      <c r="P1023" s="175">
        <v>0</v>
      </c>
      <c r="Q1023" s="175">
        <v>0</v>
      </c>
      <c r="R1023" s="176">
        <f t="shared" si="49"/>
        <v>0</v>
      </c>
      <c r="S1023" s="160"/>
      <c r="T1023" s="160"/>
    </row>
    <row r="1024" spans="1:22" ht="13.5" customHeight="1">
      <c r="A1024" s="174">
        <f t="shared" si="46"/>
        <v>1024</v>
      </c>
      <c r="E1024" s="151" t="s">
        <v>267</v>
      </c>
      <c r="F1024" s="196" t="s">
        <v>269</v>
      </c>
      <c r="G1024" s="165"/>
      <c r="H1024" s="203">
        <v>0</v>
      </c>
      <c r="I1024" s="203">
        <v>0</v>
      </c>
      <c r="J1024" s="203">
        <v>0</v>
      </c>
      <c r="K1024" s="203">
        <v>0</v>
      </c>
      <c r="L1024" s="203">
        <v>0</v>
      </c>
      <c r="M1024" s="203">
        <v>0</v>
      </c>
      <c r="N1024" s="203">
        <v>0</v>
      </c>
      <c r="O1024" s="203">
        <v>0</v>
      </c>
      <c r="P1024" s="175">
        <v>0</v>
      </c>
      <c r="Q1024" s="175">
        <v>0</v>
      </c>
      <c r="R1024" s="176">
        <f t="shared" si="49"/>
        <v>0</v>
      </c>
      <c r="S1024" s="160"/>
      <c r="T1024" s="160"/>
    </row>
    <row r="1025" spans="1:20" ht="13.5" customHeight="1">
      <c r="A1025" s="174">
        <f t="shared" ref="A1025:A1088" si="50">+A1024+1</f>
        <v>1025</v>
      </c>
      <c r="E1025" s="151" t="s">
        <v>592</v>
      </c>
      <c r="F1025" s="193" t="s">
        <v>1116</v>
      </c>
      <c r="G1025" s="165"/>
      <c r="H1025" s="203">
        <v>0</v>
      </c>
      <c r="I1025" s="203">
        <v>0</v>
      </c>
      <c r="J1025" s="203">
        <v>0</v>
      </c>
      <c r="K1025" s="203">
        <v>0</v>
      </c>
      <c r="L1025" s="203">
        <v>0</v>
      </c>
      <c r="M1025" s="203">
        <v>0</v>
      </c>
      <c r="N1025" s="203">
        <v>0</v>
      </c>
      <c r="O1025" s="203">
        <v>0</v>
      </c>
      <c r="P1025" s="175">
        <v>0</v>
      </c>
      <c r="Q1025" s="175">
        <v>0</v>
      </c>
      <c r="R1025" s="176">
        <f t="shared" si="49"/>
        <v>0</v>
      </c>
      <c r="S1025" s="160"/>
      <c r="T1025" s="160"/>
    </row>
    <row r="1026" spans="1:20" ht="13.5" customHeight="1">
      <c r="A1026" s="174">
        <f t="shared" si="50"/>
        <v>1026</v>
      </c>
      <c r="E1026" s="151" t="s">
        <v>622</v>
      </c>
      <c r="F1026" s="193" t="s">
        <v>1116</v>
      </c>
      <c r="G1026" s="165"/>
      <c r="H1026" s="197">
        <v>0</v>
      </c>
      <c r="I1026" s="197">
        <v>0</v>
      </c>
      <c r="J1026" s="197">
        <v>0</v>
      </c>
      <c r="K1026" s="197">
        <v>0</v>
      </c>
      <c r="L1026" s="197">
        <v>0</v>
      </c>
      <c r="M1026" s="197">
        <v>0</v>
      </c>
      <c r="N1026" s="197">
        <v>0</v>
      </c>
      <c r="O1026" s="197">
        <v>0</v>
      </c>
      <c r="P1026" s="175">
        <v>0</v>
      </c>
      <c r="Q1026" s="175">
        <v>0</v>
      </c>
      <c r="R1026" s="176">
        <f t="shared" si="49"/>
        <v>0</v>
      </c>
      <c r="S1026" s="160"/>
      <c r="T1026" s="160"/>
    </row>
    <row r="1027" spans="1:20" ht="13.5" customHeight="1">
      <c r="A1027" s="174">
        <f t="shared" si="50"/>
        <v>1027</v>
      </c>
      <c r="D1027" s="151" t="s">
        <v>821</v>
      </c>
      <c r="F1027" s="193"/>
      <c r="G1027" s="165"/>
      <c r="H1027" s="175">
        <v>4418805.3469082238</v>
      </c>
      <c r="I1027" s="175">
        <v>2250978.7673345776</v>
      </c>
      <c r="J1027" s="175">
        <v>630411.03186330874</v>
      </c>
      <c r="K1027" s="175">
        <v>780419.67068712483</v>
      </c>
      <c r="L1027" s="175">
        <v>293835.48676036787</v>
      </c>
      <c r="M1027" s="175">
        <v>242592.51207635086</v>
      </c>
      <c r="N1027" s="175">
        <v>185251.93459798978</v>
      </c>
      <c r="O1027" s="175">
        <v>35315.94358850384</v>
      </c>
      <c r="P1027" s="175">
        <v>0</v>
      </c>
      <c r="Q1027" s="175">
        <v>0</v>
      </c>
      <c r="R1027" s="176">
        <f t="shared" si="49"/>
        <v>0</v>
      </c>
      <c r="S1027" s="160"/>
      <c r="T1027" s="160"/>
    </row>
    <row r="1028" spans="1:20" ht="13.5" customHeight="1">
      <c r="A1028" s="174">
        <f t="shared" si="50"/>
        <v>1028</v>
      </c>
      <c r="F1028" s="193"/>
      <c r="G1028" s="165"/>
      <c r="H1028" s="151"/>
      <c r="I1028" s="151"/>
      <c r="J1028" s="151"/>
      <c r="K1028" s="151"/>
      <c r="L1028" s="151"/>
      <c r="M1028" s="151"/>
      <c r="N1028" s="151"/>
      <c r="O1028" s="151"/>
      <c r="P1028" s="175"/>
      <c r="Q1028" s="175"/>
      <c r="R1028" s="176"/>
    </row>
    <row r="1029" spans="1:20" ht="13.5" customHeight="1">
      <c r="A1029" s="174">
        <f t="shared" si="50"/>
        <v>1029</v>
      </c>
      <c r="C1029" s="151" t="s">
        <v>822</v>
      </c>
      <c r="D1029" s="151" t="s">
        <v>823</v>
      </c>
      <c r="F1029" s="193"/>
      <c r="G1029" s="165"/>
      <c r="H1029" s="161"/>
      <c r="I1029" s="161"/>
      <c r="J1029" s="161"/>
      <c r="K1029" s="161"/>
      <c r="L1029" s="161"/>
      <c r="M1029" s="161"/>
      <c r="N1029" s="161"/>
      <c r="O1029" s="161"/>
      <c r="P1029" s="175"/>
      <c r="Q1029" s="175"/>
      <c r="R1029" s="176"/>
      <c r="S1029" s="160"/>
      <c r="T1029" s="160"/>
    </row>
    <row r="1030" spans="1:20" ht="13.5" customHeight="1">
      <c r="A1030" s="174">
        <f t="shared" si="50"/>
        <v>1030</v>
      </c>
      <c r="E1030" s="151" t="s">
        <v>619</v>
      </c>
      <c r="F1030" s="193" t="s">
        <v>1120</v>
      </c>
      <c r="G1030" s="165"/>
      <c r="H1030" s="203">
        <v>1918525.8</v>
      </c>
      <c r="I1030" s="203">
        <v>1054075.450963276</v>
      </c>
      <c r="J1030" s="203">
        <v>280663.37384973606</v>
      </c>
      <c r="K1030" s="203">
        <v>305291.3542383312</v>
      </c>
      <c r="L1030" s="203">
        <v>111349.29260724864</v>
      </c>
      <c r="M1030" s="203">
        <v>60637.069296225323</v>
      </c>
      <c r="N1030" s="203">
        <v>86132.946095452033</v>
      </c>
      <c r="O1030" s="203">
        <v>20376.312949730756</v>
      </c>
      <c r="P1030" s="175">
        <v>0</v>
      </c>
      <c r="Q1030" s="175">
        <v>0</v>
      </c>
      <c r="R1030" s="176">
        <f t="shared" ref="R1030:R1036" si="51">ROUND(SUM(I1030:Q1030)-H1030,0)</f>
        <v>0</v>
      </c>
      <c r="S1030" s="160"/>
      <c r="T1030" s="160"/>
    </row>
    <row r="1031" spans="1:20" ht="13.5" customHeight="1">
      <c r="A1031" s="174">
        <f t="shared" si="50"/>
        <v>1031</v>
      </c>
      <c r="E1031" s="151" t="s">
        <v>620</v>
      </c>
      <c r="F1031" s="193" t="s">
        <v>1116</v>
      </c>
      <c r="G1031" s="165"/>
      <c r="H1031" s="203">
        <v>423910.44688532391</v>
      </c>
      <c r="I1031" s="203">
        <v>179854.61420570064</v>
      </c>
      <c r="J1031" s="203">
        <v>57207.070328089008</v>
      </c>
      <c r="K1031" s="203">
        <v>90639.664137095358</v>
      </c>
      <c r="L1031" s="203">
        <v>35817.271760520242</v>
      </c>
      <c r="M1031" s="203">
        <v>44283.597725760446</v>
      </c>
      <c r="N1031" s="203">
        <v>15091.248000854181</v>
      </c>
      <c r="O1031" s="203">
        <v>1016.9807273041031</v>
      </c>
      <c r="P1031" s="175">
        <v>0</v>
      </c>
      <c r="Q1031" s="175">
        <v>0</v>
      </c>
      <c r="R1031" s="176">
        <f t="shared" si="51"/>
        <v>0</v>
      </c>
      <c r="S1031" s="160"/>
      <c r="T1031" s="160"/>
    </row>
    <row r="1032" spans="1:20" ht="13.5" customHeight="1">
      <c r="A1032" s="174">
        <f t="shared" si="50"/>
        <v>1032</v>
      </c>
      <c r="E1032" s="151" t="s">
        <v>621</v>
      </c>
      <c r="F1032" s="193" t="s">
        <v>1114</v>
      </c>
      <c r="G1032" s="165"/>
      <c r="H1032" s="203">
        <v>361774.96550747193</v>
      </c>
      <c r="I1032" s="203">
        <v>171343.15211676451</v>
      </c>
      <c r="J1032" s="203">
        <v>50439.461242612349</v>
      </c>
      <c r="K1032" s="203">
        <v>69552.818012287986</v>
      </c>
      <c r="L1032" s="203">
        <v>26793.853279491559</v>
      </c>
      <c r="M1032" s="203">
        <v>27399.846909746389</v>
      </c>
      <c r="N1032" s="203">
        <v>14205.135057525653</v>
      </c>
      <c r="O1032" s="203">
        <v>2040.6988890435198</v>
      </c>
      <c r="P1032" s="175">
        <v>0</v>
      </c>
      <c r="Q1032" s="175">
        <v>0</v>
      </c>
      <c r="R1032" s="176">
        <f t="shared" si="51"/>
        <v>0</v>
      </c>
    </row>
    <row r="1033" spans="1:20" ht="13.5" customHeight="1">
      <c r="A1033" s="174">
        <f t="shared" si="50"/>
        <v>1033</v>
      </c>
      <c r="E1033" s="151" t="s">
        <v>267</v>
      </c>
      <c r="F1033" s="196" t="s">
        <v>269</v>
      </c>
      <c r="G1033" s="165"/>
      <c r="H1033" s="203">
        <v>0</v>
      </c>
      <c r="I1033" s="203">
        <v>0</v>
      </c>
      <c r="J1033" s="203">
        <v>0</v>
      </c>
      <c r="K1033" s="203">
        <v>0</v>
      </c>
      <c r="L1033" s="203">
        <v>0</v>
      </c>
      <c r="M1033" s="203">
        <v>0</v>
      </c>
      <c r="N1033" s="203">
        <v>0</v>
      </c>
      <c r="O1033" s="203">
        <v>0</v>
      </c>
      <c r="P1033" s="175">
        <v>0</v>
      </c>
      <c r="Q1033" s="175">
        <v>0</v>
      </c>
      <c r="R1033" s="176">
        <f t="shared" si="51"/>
        <v>0</v>
      </c>
      <c r="S1033" s="160"/>
      <c r="T1033" s="160"/>
    </row>
    <row r="1034" spans="1:20" ht="13.5" customHeight="1">
      <c r="A1034" s="174">
        <f t="shared" si="50"/>
        <v>1034</v>
      </c>
      <c r="E1034" s="151" t="s">
        <v>592</v>
      </c>
      <c r="F1034" s="193" t="s">
        <v>1116</v>
      </c>
      <c r="G1034" s="165"/>
      <c r="H1034" s="203">
        <v>0</v>
      </c>
      <c r="I1034" s="203">
        <v>0</v>
      </c>
      <c r="J1034" s="203">
        <v>0</v>
      </c>
      <c r="K1034" s="203">
        <v>0</v>
      </c>
      <c r="L1034" s="203">
        <v>0</v>
      </c>
      <c r="M1034" s="203">
        <v>0</v>
      </c>
      <c r="N1034" s="203">
        <v>0</v>
      </c>
      <c r="O1034" s="203">
        <v>0</v>
      </c>
      <c r="P1034" s="175">
        <v>0</v>
      </c>
      <c r="Q1034" s="175">
        <v>0</v>
      </c>
      <c r="R1034" s="176">
        <f t="shared" si="51"/>
        <v>0</v>
      </c>
      <c r="S1034" s="160"/>
      <c r="T1034" s="160"/>
    </row>
    <row r="1035" spans="1:20" ht="13.5" customHeight="1">
      <c r="A1035" s="174">
        <f t="shared" si="50"/>
        <v>1035</v>
      </c>
      <c r="E1035" s="151" t="s">
        <v>622</v>
      </c>
      <c r="F1035" s="193" t="s">
        <v>1116</v>
      </c>
      <c r="G1035" s="165"/>
      <c r="H1035" s="197">
        <v>0</v>
      </c>
      <c r="I1035" s="197">
        <v>0</v>
      </c>
      <c r="J1035" s="197">
        <v>0</v>
      </c>
      <c r="K1035" s="197">
        <v>0</v>
      </c>
      <c r="L1035" s="197">
        <v>0</v>
      </c>
      <c r="M1035" s="197">
        <v>0</v>
      </c>
      <c r="N1035" s="197">
        <v>0</v>
      </c>
      <c r="O1035" s="197">
        <v>0</v>
      </c>
      <c r="P1035" s="175">
        <v>0</v>
      </c>
      <c r="Q1035" s="175">
        <v>0</v>
      </c>
      <c r="R1035" s="176">
        <f t="shared" si="51"/>
        <v>0</v>
      </c>
    </row>
    <row r="1036" spans="1:20" ht="13.5" customHeight="1">
      <c r="A1036" s="174">
        <f t="shared" si="50"/>
        <v>1036</v>
      </c>
      <c r="D1036" s="151" t="s">
        <v>824</v>
      </c>
      <c r="F1036" s="193"/>
      <c r="G1036" s="165"/>
      <c r="H1036" s="175">
        <v>2704211.2123927958</v>
      </c>
      <c r="I1036" s="175">
        <v>1405273.2172857414</v>
      </c>
      <c r="J1036" s="175">
        <v>388309.90542043751</v>
      </c>
      <c r="K1036" s="175">
        <v>465483.8363877146</v>
      </c>
      <c r="L1036" s="175">
        <v>173960.41764726042</v>
      </c>
      <c r="M1036" s="175">
        <v>132320.51393173216</v>
      </c>
      <c r="N1036" s="175">
        <v>115429.32915383186</v>
      </c>
      <c r="O1036" s="175">
        <v>23433.992566078377</v>
      </c>
      <c r="P1036" s="175">
        <v>0</v>
      </c>
      <c r="Q1036" s="175">
        <v>0</v>
      </c>
      <c r="R1036" s="176">
        <f t="shared" si="51"/>
        <v>0</v>
      </c>
      <c r="S1036" s="160"/>
      <c r="T1036" s="160"/>
    </row>
    <row r="1037" spans="1:20" ht="13.5" customHeight="1">
      <c r="A1037" s="174">
        <f t="shared" si="50"/>
        <v>1037</v>
      </c>
      <c r="F1037" s="193"/>
      <c r="G1037" s="165"/>
      <c r="H1037" s="151"/>
      <c r="I1037" s="151"/>
      <c r="J1037" s="151"/>
      <c r="K1037" s="151"/>
      <c r="L1037" s="151"/>
      <c r="M1037" s="151"/>
      <c r="N1037" s="151"/>
      <c r="O1037" s="151"/>
      <c r="P1037" s="175"/>
      <c r="Q1037" s="175"/>
      <c r="R1037" s="176"/>
      <c r="S1037" s="160"/>
      <c r="T1037" s="160"/>
    </row>
    <row r="1038" spans="1:20" ht="13.5" customHeight="1">
      <c r="A1038" s="174">
        <f t="shared" si="50"/>
        <v>1038</v>
      </c>
      <c r="C1038" s="151" t="s">
        <v>825</v>
      </c>
      <c r="D1038" s="151" t="s">
        <v>826</v>
      </c>
      <c r="F1038" s="193"/>
      <c r="H1038" s="161"/>
      <c r="I1038" s="161"/>
      <c r="J1038" s="161"/>
      <c r="K1038" s="161"/>
      <c r="L1038" s="161"/>
      <c r="M1038" s="161"/>
      <c r="N1038" s="161"/>
      <c r="O1038" s="161"/>
      <c r="P1038" s="175"/>
      <c r="Q1038" s="175"/>
      <c r="R1038" s="176"/>
    </row>
    <row r="1039" spans="1:20" ht="13.5" customHeight="1">
      <c r="A1039" s="174">
        <f t="shared" si="50"/>
        <v>1039</v>
      </c>
      <c r="E1039" s="151" t="s">
        <v>619</v>
      </c>
      <c r="F1039" s="193" t="s">
        <v>1120</v>
      </c>
      <c r="G1039" s="165"/>
      <c r="H1039" s="203">
        <v>8092450.5</v>
      </c>
      <c r="I1039" s="203">
        <v>4446149.9606549405</v>
      </c>
      <c r="J1039" s="203">
        <v>1183854.0091782887</v>
      </c>
      <c r="K1039" s="203">
        <v>1287736.2255183957</v>
      </c>
      <c r="L1039" s="203">
        <v>469677.62363903341</v>
      </c>
      <c r="M1039" s="203">
        <v>255770.59310058446</v>
      </c>
      <c r="N1039" s="203">
        <v>363313.64566304703</v>
      </c>
      <c r="O1039" s="203">
        <v>85948.442245710292</v>
      </c>
      <c r="P1039" s="175">
        <v>0</v>
      </c>
      <c r="Q1039" s="175">
        <v>0</v>
      </c>
      <c r="R1039" s="176">
        <f t="shared" ref="R1039:R1045" si="52">ROUND(SUM(I1039:Q1039)-H1039,0)</f>
        <v>0</v>
      </c>
      <c r="S1039" s="160"/>
      <c r="T1039" s="160"/>
    </row>
    <row r="1040" spans="1:20" ht="13.5" customHeight="1">
      <c r="A1040" s="174">
        <f t="shared" si="50"/>
        <v>1040</v>
      </c>
      <c r="E1040" s="151" t="s">
        <v>620</v>
      </c>
      <c r="F1040" s="193" t="s">
        <v>1116</v>
      </c>
      <c r="G1040" s="165"/>
      <c r="H1040" s="203">
        <v>2054027.1535158879</v>
      </c>
      <c r="I1040" s="203">
        <v>871472.41587931546</v>
      </c>
      <c r="J1040" s="203">
        <v>277192.68701763148</v>
      </c>
      <c r="K1040" s="203">
        <v>439187.88199508202</v>
      </c>
      <c r="L1040" s="203">
        <v>173549.97807088352</v>
      </c>
      <c r="M1040" s="203">
        <v>214572.94306477133</v>
      </c>
      <c r="N1040" s="203">
        <v>73123.541545043277</v>
      </c>
      <c r="O1040" s="203">
        <v>4927.7059431612788</v>
      </c>
      <c r="P1040" s="175">
        <v>0</v>
      </c>
      <c r="Q1040" s="175">
        <v>0</v>
      </c>
      <c r="R1040" s="176">
        <f t="shared" si="52"/>
        <v>0</v>
      </c>
      <c r="S1040" s="160"/>
      <c r="T1040" s="160"/>
    </row>
    <row r="1041" spans="1:20" ht="13.5" customHeight="1">
      <c r="A1041" s="174">
        <f t="shared" si="50"/>
        <v>1041</v>
      </c>
      <c r="E1041" s="151" t="s">
        <v>621</v>
      </c>
      <c r="F1041" s="193" t="s">
        <v>1114</v>
      </c>
      <c r="G1041" s="165"/>
      <c r="H1041" s="203">
        <v>131485.49561286398</v>
      </c>
      <c r="I1041" s="203">
        <v>62273.903459132031</v>
      </c>
      <c r="J1041" s="203">
        <v>18331.996938007458</v>
      </c>
      <c r="K1041" s="203">
        <v>25278.661100247242</v>
      </c>
      <c r="L1041" s="203">
        <v>9738.1063194643466</v>
      </c>
      <c r="M1041" s="203">
        <v>9958.3519981572499</v>
      </c>
      <c r="N1041" s="203">
        <v>5162.7928999079777</v>
      </c>
      <c r="O1041" s="203">
        <v>741.68289794769214</v>
      </c>
      <c r="P1041" s="175">
        <v>0</v>
      </c>
      <c r="Q1041" s="175">
        <v>0</v>
      </c>
      <c r="R1041" s="176">
        <f t="shared" si="52"/>
        <v>0</v>
      </c>
    </row>
    <row r="1042" spans="1:20" ht="13.5" customHeight="1">
      <c r="A1042" s="174">
        <f t="shared" si="50"/>
        <v>1042</v>
      </c>
      <c r="E1042" s="151" t="s">
        <v>267</v>
      </c>
      <c r="F1042" s="196" t="s">
        <v>269</v>
      </c>
      <c r="G1042" s="165"/>
      <c r="H1042" s="203">
        <v>0</v>
      </c>
      <c r="I1042" s="203">
        <v>0</v>
      </c>
      <c r="J1042" s="203">
        <v>0</v>
      </c>
      <c r="K1042" s="203">
        <v>0</v>
      </c>
      <c r="L1042" s="203">
        <v>0</v>
      </c>
      <c r="M1042" s="203">
        <v>0</v>
      </c>
      <c r="N1042" s="203">
        <v>0</v>
      </c>
      <c r="O1042" s="203">
        <v>0</v>
      </c>
      <c r="P1042" s="175">
        <v>0</v>
      </c>
      <c r="Q1042" s="175">
        <v>0</v>
      </c>
      <c r="R1042" s="176">
        <f t="shared" si="52"/>
        <v>0</v>
      </c>
      <c r="S1042" s="160"/>
      <c r="T1042" s="160"/>
    </row>
    <row r="1043" spans="1:20" ht="13.5" customHeight="1">
      <c r="A1043" s="174">
        <f t="shared" si="50"/>
        <v>1043</v>
      </c>
      <c r="E1043" s="151" t="s">
        <v>622</v>
      </c>
      <c r="F1043" s="193" t="s">
        <v>646</v>
      </c>
      <c r="G1043" s="165"/>
      <c r="H1043" s="203">
        <v>0</v>
      </c>
      <c r="I1043" s="203">
        <v>0</v>
      </c>
      <c r="J1043" s="203">
        <v>0</v>
      </c>
      <c r="K1043" s="203">
        <v>0</v>
      </c>
      <c r="L1043" s="203">
        <v>0</v>
      </c>
      <c r="M1043" s="203">
        <v>0</v>
      </c>
      <c r="N1043" s="203">
        <v>0</v>
      </c>
      <c r="O1043" s="203">
        <v>0</v>
      </c>
      <c r="P1043" s="175">
        <v>0</v>
      </c>
      <c r="Q1043" s="175">
        <v>0</v>
      </c>
      <c r="R1043" s="176">
        <f t="shared" si="52"/>
        <v>0</v>
      </c>
      <c r="S1043" s="160"/>
      <c r="T1043" s="160"/>
    </row>
    <row r="1044" spans="1:20" ht="13.5" customHeight="1">
      <c r="A1044" s="174">
        <f t="shared" si="50"/>
        <v>1044</v>
      </c>
      <c r="E1044" s="151" t="s">
        <v>592</v>
      </c>
      <c r="F1044" s="193" t="s">
        <v>1116</v>
      </c>
      <c r="G1044" s="165"/>
      <c r="H1044" s="197">
        <v>0</v>
      </c>
      <c r="I1044" s="197">
        <v>0</v>
      </c>
      <c r="J1044" s="197">
        <v>0</v>
      </c>
      <c r="K1044" s="197">
        <v>0</v>
      </c>
      <c r="L1044" s="197">
        <v>0</v>
      </c>
      <c r="M1044" s="197">
        <v>0</v>
      </c>
      <c r="N1044" s="197">
        <v>0</v>
      </c>
      <c r="O1044" s="197">
        <v>0</v>
      </c>
      <c r="P1044" s="175">
        <v>0</v>
      </c>
      <c r="Q1044" s="175">
        <v>0</v>
      </c>
      <c r="R1044" s="176">
        <f t="shared" si="52"/>
        <v>0</v>
      </c>
    </row>
    <row r="1045" spans="1:20" ht="13.5" customHeight="1">
      <c r="A1045" s="174">
        <f t="shared" si="50"/>
        <v>1045</v>
      </c>
      <c r="C1045" s="56"/>
      <c r="D1045" s="56" t="s">
        <v>827</v>
      </c>
      <c r="E1045" s="56"/>
      <c r="F1045" s="193"/>
      <c r="H1045" s="175">
        <v>10277963.149128752</v>
      </c>
      <c r="I1045" s="175">
        <v>5379896.2799933879</v>
      </c>
      <c r="J1045" s="175">
        <v>1479378.6931339274</v>
      </c>
      <c r="K1045" s="175">
        <v>1752202.768613725</v>
      </c>
      <c r="L1045" s="175">
        <v>652965.70802938123</v>
      </c>
      <c r="M1045" s="175">
        <v>480301.88816351304</v>
      </c>
      <c r="N1045" s="175">
        <v>441599.98010799824</v>
      </c>
      <c r="O1045" s="175">
        <v>91617.831086819264</v>
      </c>
      <c r="P1045" s="175">
        <v>0</v>
      </c>
      <c r="Q1045" s="175">
        <v>0</v>
      </c>
      <c r="R1045" s="176">
        <f t="shared" si="52"/>
        <v>0</v>
      </c>
    </row>
    <row r="1046" spans="1:20" ht="13.5" customHeight="1">
      <c r="A1046" s="174">
        <f t="shared" si="50"/>
        <v>1046</v>
      </c>
      <c r="F1046" s="193"/>
      <c r="G1046" s="165"/>
      <c r="H1046" s="151"/>
      <c r="I1046" s="151"/>
      <c r="J1046" s="151"/>
      <c r="K1046" s="151"/>
      <c r="L1046" s="151"/>
      <c r="M1046" s="151"/>
      <c r="N1046" s="151"/>
      <c r="O1046" s="151"/>
      <c r="P1046" s="175"/>
      <c r="Q1046" s="175"/>
      <c r="R1046" s="176"/>
    </row>
    <row r="1047" spans="1:20" ht="13.5" customHeight="1">
      <c r="A1047" s="174">
        <f t="shared" si="50"/>
        <v>1047</v>
      </c>
      <c r="C1047" s="151" t="s">
        <v>828</v>
      </c>
      <c r="D1047" s="151" t="s">
        <v>829</v>
      </c>
      <c r="F1047" s="193"/>
      <c r="G1047" s="165"/>
      <c r="H1047" s="161"/>
      <c r="I1047" s="161"/>
      <c r="J1047" s="161"/>
      <c r="K1047" s="161"/>
      <c r="L1047" s="161"/>
      <c r="M1047" s="161"/>
      <c r="N1047" s="161"/>
      <c r="O1047" s="161"/>
      <c r="P1047" s="175"/>
      <c r="Q1047" s="175"/>
      <c r="R1047" s="176"/>
    </row>
    <row r="1048" spans="1:20" ht="13.5" customHeight="1">
      <c r="A1048" s="174">
        <f t="shared" si="50"/>
        <v>1048</v>
      </c>
      <c r="E1048" s="151" t="s">
        <v>619</v>
      </c>
      <c r="F1048" s="193" t="s">
        <v>1120</v>
      </c>
      <c r="H1048" s="203">
        <v>11881586.869999997</v>
      </c>
      <c r="I1048" s="203">
        <v>6527975.3017418822</v>
      </c>
      <c r="J1048" s="203">
        <v>1738171.1820726753</v>
      </c>
      <c r="K1048" s="203">
        <v>1890694.2747617336</v>
      </c>
      <c r="L1048" s="203">
        <v>689595.25747637753</v>
      </c>
      <c r="M1048" s="203">
        <v>375530.31936568732</v>
      </c>
      <c r="N1048" s="203">
        <v>533428.36536372907</v>
      </c>
      <c r="O1048" s="203">
        <v>126192.16921791299</v>
      </c>
      <c r="P1048" s="175">
        <v>0</v>
      </c>
      <c r="Q1048" s="175">
        <v>0</v>
      </c>
      <c r="R1048" s="176">
        <f t="shared" ref="R1048:R1055" si="53">ROUND(SUM(I1048:Q1048)-H1048,0)</f>
        <v>0</v>
      </c>
    </row>
    <row r="1049" spans="1:20" ht="13.5" customHeight="1">
      <c r="A1049" s="174">
        <f t="shared" si="50"/>
        <v>1049</v>
      </c>
      <c r="E1049" s="151" t="s">
        <v>620</v>
      </c>
      <c r="F1049" s="193" t="s">
        <v>1116</v>
      </c>
      <c r="G1049" s="165"/>
      <c r="H1049" s="203">
        <v>7224750.9578293664</v>
      </c>
      <c r="I1049" s="203">
        <v>3065281.3720445568</v>
      </c>
      <c r="J1049" s="203">
        <v>974986.20093993738</v>
      </c>
      <c r="K1049" s="203">
        <v>1544781.4629323382</v>
      </c>
      <c r="L1049" s="203">
        <v>610437.58265447035</v>
      </c>
      <c r="M1049" s="203">
        <v>754730.07904395345</v>
      </c>
      <c r="N1049" s="203">
        <v>257201.74921404244</v>
      </c>
      <c r="O1049" s="203">
        <v>17332.51100006967</v>
      </c>
      <c r="P1049" s="175">
        <v>0</v>
      </c>
      <c r="Q1049" s="175">
        <v>0</v>
      </c>
      <c r="R1049" s="176">
        <f t="shared" si="53"/>
        <v>0</v>
      </c>
    </row>
    <row r="1050" spans="1:20" ht="13.5" customHeight="1">
      <c r="A1050" s="174">
        <f t="shared" si="50"/>
        <v>1050</v>
      </c>
      <c r="E1050" s="151" t="s">
        <v>621</v>
      </c>
      <c r="F1050" s="193" t="s">
        <v>1114</v>
      </c>
      <c r="G1050" s="165"/>
      <c r="H1050" s="203">
        <v>3991231.5533585837</v>
      </c>
      <c r="I1050" s="203">
        <v>1890319.2879061331</v>
      </c>
      <c r="J1050" s="203">
        <v>556466.27998023783</v>
      </c>
      <c r="K1050" s="203">
        <v>767331.7071186828</v>
      </c>
      <c r="L1050" s="203">
        <v>295599.42738204304</v>
      </c>
      <c r="M1050" s="203">
        <v>302284.96709266031</v>
      </c>
      <c r="N1050" s="203">
        <v>156716.15967618857</v>
      </c>
      <c r="O1050" s="203">
        <v>22513.724202638565</v>
      </c>
      <c r="P1050" s="175">
        <v>0</v>
      </c>
      <c r="Q1050" s="175">
        <v>0</v>
      </c>
      <c r="R1050" s="176">
        <f t="shared" si="53"/>
        <v>0</v>
      </c>
      <c r="S1050" s="160"/>
      <c r="T1050" s="160"/>
    </row>
    <row r="1051" spans="1:20" ht="13.5" customHeight="1">
      <c r="A1051" s="174">
        <f t="shared" si="50"/>
        <v>1051</v>
      </c>
      <c r="E1051" s="151" t="s">
        <v>555</v>
      </c>
      <c r="F1051" s="193" t="s">
        <v>528</v>
      </c>
      <c r="G1051" s="165"/>
      <c r="H1051" s="203">
        <v>197863.12208726082</v>
      </c>
      <c r="I1051" s="203">
        <v>159649.58698405421</v>
      </c>
      <c r="J1051" s="203">
        <v>27115.885992196683</v>
      </c>
      <c r="K1051" s="203">
        <v>1646.7946005926437</v>
      </c>
      <c r="L1051" s="203">
        <v>337.74329509182996</v>
      </c>
      <c r="M1051" s="203">
        <v>5.8320474798920552</v>
      </c>
      <c r="N1051" s="203">
        <v>4830.4392468542947</v>
      </c>
      <c r="O1051" s="203">
        <v>4276.8399209912523</v>
      </c>
      <c r="P1051" s="175">
        <v>0</v>
      </c>
      <c r="Q1051" s="175">
        <v>0</v>
      </c>
      <c r="R1051" s="176">
        <f t="shared" si="53"/>
        <v>0</v>
      </c>
      <c r="S1051" s="160"/>
      <c r="T1051" s="160"/>
    </row>
    <row r="1052" spans="1:20" ht="13.5" customHeight="1">
      <c r="A1052" s="174">
        <f t="shared" si="50"/>
        <v>1052</v>
      </c>
      <c r="E1052" s="151" t="s">
        <v>267</v>
      </c>
      <c r="F1052" s="196" t="s">
        <v>269</v>
      </c>
      <c r="G1052" s="165"/>
      <c r="H1052" s="203">
        <v>0</v>
      </c>
      <c r="I1052" s="203">
        <v>0</v>
      </c>
      <c r="J1052" s="203">
        <v>0</v>
      </c>
      <c r="K1052" s="203">
        <v>0</v>
      </c>
      <c r="L1052" s="203">
        <v>0</v>
      </c>
      <c r="M1052" s="203">
        <v>0</v>
      </c>
      <c r="N1052" s="203">
        <v>0</v>
      </c>
      <c r="O1052" s="203">
        <v>0</v>
      </c>
      <c r="P1052" s="175">
        <v>0</v>
      </c>
      <c r="Q1052" s="175">
        <v>0</v>
      </c>
      <c r="R1052" s="176">
        <f t="shared" si="53"/>
        <v>0</v>
      </c>
      <c r="S1052" s="160"/>
      <c r="T1052" s="160"/>
    </row>
    <row r="1053" spans="1:20" ht="13.5" customHeight="1">
      <c r="A1053" s="174">
        <f t="shared" si="50"/>
        <v>1053</v>
      </c>
      <c r="E1053" s="151" t="s">
        <v>592</v>
      </c>
      <c r="F1053" s="193" t="s">
        <v>1116</v>
      </c>
      <c r="G1053" s="165"/>
      <c r="H1053" s="203">
        <v>0</v>
      </c>
      <c r="I1053" s="203">
        <v>0</v>
      </c>
      <c r="J1053" s="203">
        <v>0</v>
      </c>
      <c r="K1053" s="203">
        <v>0</v>
      </c>
      <c r="L1053" s="203">
        <v>0</v>
      </c>
      <c r="M1053" s="203">
        <v>0</v>
      </c>
      <c r="N1053" s="203">
        <v>0</v>
      </c>
      <c r="O1053" s="203">
        <v>0</v>
      </c>
      <c r="P1053" s="175">
        <v>0</v>
      </c>
      <c r="Q1053" s="175">
        <v>0</v>
      </c>
      <c r="R1053" s="176">
        <f t="shared" si="53"/>
        <v>0</v>
      </c>
      <c r="S1053" s="160"/>
      <c r="T1053" s="160"/>
    </row>
    <row r="1054" spans="1:20" ht="13.5" customHeight="1">
      <c r="A1054" s="174">
        <f t="shared" si="50"/>
        <v>1054</v>
      </c>
      <c r="E1054" s="151" t="s">
        <v>622</v>
      </c>
      <c r="F1054" s="193" t="s">
        <v>1116</v>
      </c>
      <c r="G1054" s="165"/>
      <c r="H1054" s="197">
        <v>0</v>
      </c>
      <c r="I1054" s="197">
        <v>0</v>
      </c>
      <c r="J1054" s="197">
        <v>0</v>
      </c>
      <c r="K1054" s="197">
        <v>0</v>
      </c>
      <c r="L1054" s="197">
        <v>0</v>
      </c>
      <c r="M1054" s="197">
        <v>0</v>
      </c>
      <c r="N1054" s="197">
        <v>0</v>
      </c>
      <c r="O1054" s="197">
        <v>0</v>
      </c>
      <c r="P1054" s="175">
        <v>0</v>
      </c>
      <c r="Q1054" s="175">
        <v>0</v>
      </c>
      <c r="R1054" s="176">
        <f t="shared" si="53"/>
        <v>0</v>
      </c>
    </row>
    <row r="1055" spans="1:20" ht="13.5" customHeight="1">
      <c r="A1055" s="174">
        <f t="shared" si="50"/>
        <v>1055</v>
      </c>
      <c r="D1055" s="151" t="s">
        <v>830</v>
      </c>
      <c r="F1055" s="193"/>
      <c r="H1055" s="175">
        <v>23295432.503275212</v>
      </c>
      <c r="I1055" s="175">
        <v>11643225.548676627</v>
      </c>
      <c r="J1055" s="175">
        <v>3296739.5489850477</v>
      </c>
      <c r="K1055" s="175">
        <v>4204454.2394133471</v>
      </c>
      <c r="L1055" s="175">
        <v>1595970.0108079829</v>
      </c>
      <c r="M1055" s="175">
        <v>1432551.1975497811</v>
      </c>
      <c r="N1055" s="175">
        <v>952176.71350081428</v>
      </c>
      <c r="O1055" s="175">
        <v>170315.24434161247</v>
      </c>
      <c r="P1055" s="175">
        <v>0</v>
      </c>
      <c r="Q1055" s="175">
        <v>0</v>
      </c>
      <c r="R1055" s="176">
        <f t="shared" si="53"/>
        <v>0</v>
      </c>
    </row>
    <row r="1056" spans="1:20" ht="13.5" customHeight="1">
      <c r="A1056" s="174">
        <f t="shared" si="50"/>
        <v>1056</v>
      </c>
      <c r="F1056" s="193"/>
      <c r="G1056" s="165"/>
      <c r="H1056" s="155"/>
      <c r="I1056" s="155"/>
      <c r="J1056" s="155"/>
      <c r="K1056" s="62"/>
      <c r="L1056" s="155"/>
      <c r="M1056" s="155"/>
      <c r="N1056" s="155"/>
      <c r="O1056" s="155"/>
      <c r="P1056" s="175"/>
      <c r="Q1056" s="175"/>
      <c r="R1056" s="176"/>
      <c r="S1056" s="160"/>
      <c r="T1056" s="160"/>
    </row>
    <row r="1057" spans="1:20" ht="13.5" customHeight="1">
      <c r="A1057" s="174">
        <f t="shared" si="50"/>
        <v>1057</v>
      </c>
      <c r="F1057" s="193"/>
      <c r="G1057" s="165"/>
      <c r="H1057" s="155" t="s">
        <v>831</v>
      </c>
      <c r="I1057" s="155"/>
      <c r="J1057" s="155"/>
      <c r="K1057" s="155"/>
      <c r="L1057" s="155"/>
      <c r="M1057" s="155"/>
      <c r="N1057" s="155"/>
      <c r="O1057" s="155"/>
      <c r="P1057" s="175"/>
      <c r="Q1057" s="175"/>
      <c r="R1057" s="176"/>
      <c r="S1057" s="160"/>
      <c r="T1057" s="160"/>
    </row>
    <row r="1058" spans="1:20" ht="13.5" customHeight="1">
      <c r="A1058" s="174">
        <f t="shared" si="50"/>
        <v>1058</v>
      </c>
      <c r="F1058" s="193"/>
      <c r="G1058" s="165"/>
      <c r="H1058" s="151"/>
      <c r="I1058" s="151"/>
      <c r="J1058" s="151"/>
      <c r="K1058" s="151"/>
      <c r="L1058" s="151"/>
      <c r="M1058" s="151"/>
      <c r="N1058" s="151"/>
      <c r="O1058" s="151"/>
      <c r="P1058" s="175"/>
      <c r="Q1058" s="175"/>
      <c r="R1058" s="176"/>
      <c r="S1058" s="160"/>
      <c r="T1058" s="160"/>
    </row>
    <row r="1059" spans="1:20" ht="13.5" customHeight="1">
      <c r="A1059" s="174">
        <f t="shared" si="50"/>
        <v>1059</v>
      </c>
      <c r="C1059" s="163" t="s">
        <v>25</v>
      </c>
      <c r="E1059" s="163" t="s">
        <v>26</v>
      </c>
      <c r="F1059" s="193" t="s">
        <v>27</v>
      </c>
      <c r="G1059" s="165"/>
      <c r="H1059" s="163" t="s">
        <v>30</v>
      </c>
      <c r="I1059" s="166" t="s">
        <v>31</v>
      </c>
      <c r="J1059" s="163" t="s">
        <v>32</v>
      </c>
      <c r="K1059" s="166" t="s">
        <v>33</v>
      </c>
      <c r="L1059" s="163" t="s">
        <v>34</v>
      </c>
      <c r="M1059" s="163" t="s">
        <v>35</v>
      </c>
      <c r="N1059" s="166" t="s">
        <v>36</v>
      </c>
      <c r="O1059" s="163" t="s">
        <v>37</v>
      </c>
      <c r="P1059" s="163" t="s">
        <v>38</v>
      </c>
      <c r="Q1059" s="163" t="s">
        <v>82</v>
      </c>
      <c r="R1059" s="176"/>
    </row>
    <row r="1060" spans="1:20" ht="13.5" customHeight="1">
      <c r="A1060" s="174">
        <f t="shared" si="50"/>
        <v>1060</v>
      </c>
      <c r="F1060" s="193"/>
      <c r="G1060" s="165"/>
      <c r="H1060" s="166" t="s">
        <v>1128</v>
      </c>
      <c r="I1060" s="161"/>
      <c r="J1060" s="166" t="s">
        <v>1129</v>
      </c>
      <c r="K1060" s="166" t="s">
        <v>1130</v>
      </c>
      <c r="L1060" s="166" t="s">
        <v>1130</v>
      </c>
      <c r="M1060" s="166" t="s">
        <v>1130</v>
      </c>
      <c r="N1060" s="163" t="s">
        <v>1131</v>
      </c>
      <c r="O1060" s="166" t="s">
        <v>1132</v>
      </c>
      <c r="P1060" s="175"/>
      <c r="Q1060" s="175"/>
      <c r="R1060" s="176"/>
    </row>
    <row r="1061" spans="1:20" ht="13.5" customHeight="1">
      <c r="A1061" s="174">
        <f t="shared" si="50"/>
        <v>1061</v>
      </c>
      <c r="C1061" s="151" t="s">
        <v>249</v>
      </c>
      <c r="F1061" s="193" t="s">
        <v>227</v>
      </c>
      <c r="G1061" s="165"/>
      <c r="H1061" s="166" t="s">
        <v>1133</v>
      </c>
      <c r="I1061" s="166" t="s">
        <v>115</v>
      </c>
      <c r="J1061" s="166" t="s">
        <v>111</v>
      </c>
      <c r="K1061" s="166" t="s">
        <v>1134</v>
      </c>
      <c r="L1061" s="166" t="s">
        <v>1135</v>
      </c>
      <c r="M1061" s="166" t="s">
        <v>122</v>
      </c>
      <c r="N1061" s="166" t="s">
        <v>1136</v>
      </c>
      <c r="O1061" s="166" t="s">
        <v>1137</v>
      </c>
      <c r="P1061" s="175"/>
      <c r="Q1061" s="175"/>
      <c r="R1061" s="176"/>
      <c r="S1061" s="160"/>
      <c r="T1061" s="160"/>
    </row>
    <row r="1062" spans="1:20" ht="13.5" customHeight="1">
      <c r="A1062" s="174">
        <f t="shared" si="50"/>
        <v>1062</v>
      </c>
      <c r="C1062" s="151" t="s">
        <v>250</v>
      </c>
      <c r="E1062" s="151" t="s">
        <v>40</v>
      </c>
      <c r="F1062" s="194" t="s">
        <v>228</v>
      </c>
      <c r="G1062" s="165"/>
      <c r="H1062" s="172" t="s">
        <v>1139</v>
      </c>
      <c r="I1062" s="172" t="s">
        <v>1140</v>
      </c>
      <c r="J1062" s="172" t="s">
        <v>1141</v>
      </c>
      <c r="K1062" s="172" t="s">
        <v>1142</v>
      </c>
      <c r="L1062" s="172" t="s">
        <v>1143</v>
      </c>
      <c r="M1062" s="172" t="s">
        <v>1143</v>
      </c>
      <c r="N1062" s="172" t="s">
        <v>1144</v>
      </c>
      <c r="O1062" s="172" t="s">
        <v>1145</v>
      </c>
      <c r="P1062" s="175"/>
      <c r="Q1062" s="175"/>
      <c r="R1062" s="176"/>
      <c r="S1062" s="160"/>
      <c r="T1062" s="160"/>
    </row>
    <row r="1063" spans="1:20" ht="13.5" customHeight="1">
      <c r="A1063" s="174">
        <f t="shared" si="50"/>
        <v>1063</v>
      </c>
      <c r="C1063" s="151" t="s">
        <v>832</v>
      </c>
      <c r="D1063" s="151" t="s">
        <v>833</v>
      </c>
      <c r="F1063" s="193"/>
      <c r="G1063" s="165"/>
      <c r="H1063" s="161"/>
      <c r="I1063" s="161"/>
      <c r="J1063" s="161"/>
      <c r="K1063" s="161"/>
      <c r="L1063" s="161"/>
      <c r="M1063" s="161"/>
      <c r="N1063" s="161"/>
      <c r="O1063" s="161"/>
      <c r="P1063" s="175"/>
      <c r="Q1063" s="175"/>
      <c r="R1063" s="176"/>
      <c r="S1063" s="160"/>
      <c r="T1063" s="160"/>
    </row>
    <row r="1064" spans="1:20" ht="13.5" customHeight="1">
      <c r="A1064" s="174">
        <f t="shared" si="50"/>
        <v>1064</v>
      </c>
      <c r="E1064" s="151" t="s">
        <v>619</v>
      </c>
      <c r="F1064" s="193" t="s">
        <v>1120</v>
      </c>
      <c r="G1064" s="165"/>
      <c r="H1064" s="203">
        <v>204481.76</v>
      </c>
      <c r="I1064" s="203">
        <v>112346.26262819316</v>
      </c>
      <c r="J1064" s="203">
        <v>29913.874836779371</v>
      </c>
      <c r="K1064" s="203">
        <v>32538.792768612977</v>
      </c>
      <c r="L1064" s="203">
        <v>11867.914065625382</v>
      </c>
      <c r="M1064" s="203">
        <v>6462.8657331238992</v>
      </c>
      <c r="N1064" s="203">
        <v>9180.2864530584684</v>
      </c>
      <c r="O1064" s="203">
        <v>2171.7635146067555</v>
      </c>
      <c r="P1064" s="175">
        <v>0</v>
      </c>
      <c r="Q1064" s="175">
        <v>0</v>
      </c>
      <c r="R1064" s="176">
        <f t="shared" ref="R1064:R1070" si="54">ROUND(SUM(I1064:Q1064)-H1064,0)</f>
        <v>0</v>
      </c>
      <c r="S1064" s="160"/>
      <c r="T1064" s="160"/>
    </row>
    <row r="1065" spans="1:20" ht="13.5" customHeight="1">
      <c r="A1065" s="174">
        <f t="shared" si="50"/>
        <v>1065</v>
      </c>
      <c r="E1065" s="151" t="s">
        <v>620</v>
      </c>
      <c r="F1065" s="193" t="s">
        <v>1116</v>
      </c>
      <c r="G1065" s="165"/>
      <c r="H1065" s="203">
        <v>108861.799801107</v>
      </c>
      <c r="I1065" s="203">
        <v>46187.342512610689</v>
      </c>
      <c r="J1065" s="203">
        <v>14690.991182269636</v>
      </c>
      <c r="K1065" s="203">
        <v>23276.607226434608</v>
      </c>
      <c r="L1065" s="203">
        <v>9198.0103261536042</v>
      </c>
      <c r="M1065" s="203">
        <v>11372.194730078474</v>
      </c>
      <c r="N1065" s="203">
        <v>3875.4893414133526</v>
      </c>
      <c r="O1065" s="203">
        <v>261.16448214665678</v>
      </c>
      <c r="P1065" s="175">
        <v>0</v>
      </c>
      <c r="Q1065" s="175">
        <v>0</v>
      </c>
      <c r="R1065" s="176">
        <f t="shared" si="54"/>
        <v>0</v>
      </c>
      <c r="S1065" s="160"/>
      <c r="T1065" s="160"/>
    </row>
    <row r="1066" spans="1:20" ht="13.5" customHeight="1">
      <c r="A1066" s="174">
        <f t="shared" si="50"/>
        <v>1066</v>
      </c>
      <c r="E1066" s="151" t="s">
        <v>621</v>
      </c>
      <c r="F1066" s="193" t="s">
        <v>1114</v>
      </c>
      <c r="G1066" s="165"/>
      <c r="H1066" s="203">
        <v>202854.08909738791</v>
      </c>
      <c r="I1066" s="203">
        <v>96075.357223698142</v>
      </c>
      <c r="J1066" s="203">
        <v>28282.363182816218</v>
      </c>
      <c r="K1066" s="203">
        <v>38999.585065948049</v>
      </c>
      <c r="L1066" s="203">
        <v>15023.82204030108</v>
      </c>
      <c r="M1066" s="203">
        <v>15363.614169620278</v>
      </c>
      <c r="N1066" s="203">
        <v>7965.0888185634358</v>
      </c>
      <c r="O1066" s="203">
        <v>1144.2585964407338</v>
      </c>
      <c r="P1066" s="175">
        <v>0</v>
      </c>
      <c r="Q1066" s="175">
        <v>0</v>
      </c>
      <c r="R1066" s="176">
        <f t="shared" si="54"/>
        <v>0</v>
      </c>
      <c r="S1066" s="160"/>
      <c r="T1066" s="160"/>
    </row>
    <row r="1067" spans="1:20" ht="13.5" customHeight="1">
      <c r="A1067" s="174">
        <f t="shared" si="50"/>
        <v>1067</v>
      </c>
      <c r="E1067" s="151" t="s">
        <v>555</v>
      </c>
      <c r="F1067" s="193" t="s">
        <v>528</v>
      </c>
      <c r="G1067" s="165"/>
      <c r="H1067" s="203">
        <v>14940.554147506919</v>
      </c>
      <c r="I1067" s="203">
        <v>12055.067532546276</v>
      </c>
      <c r="J1067" s="203">
        <v>2047.5081897543882</v>
      </c>
      <c r="K1067" s="203">
        <v>124.34870955450532</v>
      </c>
      <c r="L1067" s="203">
        <v>25.502842242888971</v>
      </c>
      <c r="M1067" s="203">
        <v>0.44037524650870014</v>
      </c>
      <c r="N1067" s="203">
        <v>364.74426544245694</v>
      </c>
      <c r="O1067" s="203">
        <v>322.94223271989415</v>
      </c>
      <c r="P1067" s="175">
        <v>0</v>
      </c>
      <c r="Q1067" s="175">
        <v>0</v>
      </c>
      <c r="R1067" s="176">
        <f t="shared" si="54"/>
        <v>0</v>
      </c>
    </row>
    <row r="1068" spans="1:20" ht="13.5" customHeight="1">
      <c r="A1068" s="174">
        <f t="shared" si="50"/>
        <v>1068</v>
      </c>
      <c r="E1068" s="151" t="s">
        <v>267</v>
      </c>
      <c r="F1068" s="196" t="s">
        <v>269</v>
      </c>
      <c r="G1068" s="165"/>
      <c r="H1068" s="203">
        <v>0</v>
      </c>
      <c r="I1068" s="203">
        <v>0</v>
      </c>
      <c r="J1068" s="203">
        <v>0</v>
      </c>
      <c r="K1068" s="203">
        <v>0</v>
      </c>
      <c r="L1068" s="203">
        <v>0</v>
      </c>
      <c r="M1068" s="203">
        <v>0</v>
      </c>
      <c r="N1068" s="203">
        <v>0</v>
      </c>
      <c r="O1068" s="203">
        <v>0</v>
      </c>
      <c r="P1068" s="175">
        <v>0</v>
      </c>
      <c r="Q1068" s="175">
        <v>0</v>
      </c>
      <c r="R1068" s="176">
        <f t="shared" si="54"/>
        <v>0</v>
      </c>
      <c r="S1068" s="160"/>
      <c r="T1068" s="160"/>
    </row>
    <row r="1069" spans="1:20" ht="13.5" customHeight="1">
      <c r="A1069" s="174">
        <f t="shared" si="50"/>
        <v>1069</v>
      </c>
      <c r="E1069" s="151" t="s">
        <v>622</v>
      </c>
      <c r="F1069" s="193" t="s">
        <v>1116</v>
      </c>
      <c r="G1069" s="165"/>
      <c r="H1069" s="197">
        <v>0</v>
      </c>
      <c r="I1069" s="197">
        <v>0</v>
      </c>
      <c r="J1069" s="197">
        <v>0</v>
      </c>
      <c r="K1069" s="197">
        <v>0</v>
      </c>
      <c r="L1069" s="197">
        <v>0</v>
      </c>
      <c r="M1069" s="197">
        <v>0</v>
      </c>
      <c r="N1069" s="197">
        <v>0</v>
      </c>
      <c r="O1069" s="197">
        <v>0</v>
      </c>
      <c r="P1069" s="175">
        <v>0</v>
      </c>
      <c r="Q1069" s="175">
        <v>0</v>
      </c>
      <c r="R1069" s="176">
        <f t="shared" si="54"/>
        <v>0</v>
      </c>
    </row>
    <row r="1070" spans="1:20" ht="13.5" customHeight="1">
      <c r="A1070" s="174">
        <f t="shared" si="50"/>
        <v>1070</v>
      </c>
      <c r="D1070" s="151" t="s">
        <v>834</v>
      </c>
      <c r="F1070" s="193"/>
      <c r="G1070" s="165"/>
      <c r="H1070" s="175">
        <v>531138.20304600184</v>
      </c>
      <c r="I1070" s="175">
        <v>266664.02989704825</v>
      </c>
      <c r="J1070" s="175">
        <v>74934.737391619608</v>
      </c>
      <c r="K1070" s="175">
        <v>94939.333770550147</v>
      </c>
      <c r="L1070" s="175">
        <v>36115.249274322952</v>
      </c>
      <c r="M1070" s="175">
        <v>33199.115008069159</v>
      </c>
      <c r="N1070" s="175">
        <v>21385.608878477713</v>
      </c>
      <c r="O1070" s="175">
        <v>3900.1288259140401</v>
      </c>
      <c r="P1070" s="175">
        <v>0</v>
      </c>
      <c r="Q1070" s="175">
        <v>0</v>
      </c>
      <c r="R1070" s="176">
        <f t="shared" si="54"/>
        <v>0</v>
      </c>
      <c r="S1070" s="160"/>
      <c r="T1070" s="160"/>
    </row>
    <row r="1071" spans="1:20" ht="13.5" customHeight="1">
      <c r="A1071" s="174">
        <f t="shared" si="50"/>
        <v>1071</v>
      </c>
      <c r="F1071" s="193"/>
      <c r="G1071" s="165"/>
      <c r="H1071" s="161"/>
      <c r="I1071" s="161"/>
      <c r="J1071" s="161"/>
      <c r="K1071" s="161"/>
      <c r="L1071" s="161"/>
      <c r="M1071" s="161"/>
      <c r="N1071" s="161"/>
      <c r="O1071" s="161"/>
      <c r="P1071" s="175"/>
      <c r="Q1071" s="175"/>
      <c r="R1071" s="176"/>
    </row>
    <row r="1072" spans="1:20" ht="13.5" customHeight="1">
      <c r="A1072" s="174">
        <f t="shared" si="50"/>
        <v>1072</v>
      </c>
      <c r="C1072" s="151" t="s">
        <v>835</v>
      </c>
      <c r="D1072" s="151" t="s">
        <v>836</v>
      </c>
      <c r="F1072" s="196" t="s">
        <v>269</v>
      </c>
      <c r="G1072" s="165"/>
      <c r="H1072" s="203">
        <v>66750666.843093663</v>
      </c>
      <c r="I1072" s="203">
        <v>28320640.647682745</v>
      </c>
      <c r="J1072" s="203">
        <v>9008058.472247811</v>
      </c>
      <c r="K1072" s="203">
        <v>14272490.966050362</v>
      </c>
      <c r="L1072" s="203">
        <v>5639933.6040939763</v>
      </c>
      <c r="M1072" s="203">
        <v>6973075.7996758213</v>
      </c>
      <c r="N1072" s="203">
        <v>2376329.4227660983</v>
      </c>
      <c r="O1072" s="203">
        <v>160137.93057684955</v>
      </c>
      <c r="P1072" s="175">
        <v>0</v>
      </c>
      <c r="Q1072" s="175">
        <v>0</v>
      </c>
      <c r="R1072" s="176">
        <f>ROUND(SUM(I1072:Q1072)-H1072,0)</f>
        <v>0</v>
      </c>
    </row>
    <row r="1073" spans="1:20" ht="13.5" customHeight="1">
      <c r="A1073" s="174">
        <f t="shared" si="50"/>
        <v>1073</v>
      </c>
      <c r="C1073" s="151" t="s">
        <v>837</v>
      </c>
      <c r="D1073" s="151" t="s">
        <v>838</v>
      </c>
      <c r="F1073" s="196" t="s">
        <v>269</v>
      </c>
      <c r="G1073" s="165"/>
      <c r="H1073" s="203">
        <v>0</v>
      </c>
      <c r="I1073" s="203">
        <v>0</v>
      </c>
      <c r="J1073" s="203">
        <v>0</v>
      </c>
      <c r="K1073" s="203">
        <v>0</v>
      </c>
      <c r="L1073" s="203">
        <v>0</v>
      </c>
      <c r="M1073" s="203">
        <v>0</v>
      </c>
      <c r="N1073" s="203">
        <v>0</v>
      </c>
      <c r="O1073" s="203">
        <v>0</v>
      </c>
      <c r="P1073" s="175">
        <v>0</v>
      </c>
      <c r="Q1073" s="175">
        <v>0</v>
      </c>
      <c r="R1073" s="176">
        <f>ROUND(SUM(I1073:Q1073)-H1073,0)</f>
        <v>0</v>
      </c>
      <c r="S1073" s="160"/>
      <c r="T1073" s="160"/>
    </row>
    <row r="1074" spans="1:20" ht="13.5" customHeight="1">
      <c r="A1074" s="174">
        <f t="shared" si="50"/>
        <v>1074</v>
      </c>
      <c r="D1074" s="151" t="s">
        <v>839</v>
      </c>
      <c r="F1074" s="196" t="s">
        <v>269</v>
      </c>
      <c r="G1074" s="165"/>
      <c r="H1074" s="203">
        <v>0</v>
      </c>
      <c r="I1074" s="203">
        <v>0</v>
      </c>
      <c r="J1074" s="203">
        <v>0</v>
      </c>
      <c r="K1074" s="203">
        <v>0</v>
      </c>
      <c r="L1074" s="203">
        <v>0</v>
      </c>
      <c r="M1074" s="203">
        <v>0</v>
      </c>
      <c r="N1074" s="203">
        <v>0</v>
      </c>
      <c r="O1074" s="203">
        <v>0</v>
      </c>
      <c r="P1074" s="175">
        <v>0</v>
      </c>
      <c r="Q1074" s="175">
        <v>0</v>
      </c>
      <c r="R1074" s="176">
        <f>ROUND(SUM(I1074:Q1074)-H1074,0)</f>
        <v>0</v>
      </c>
    </row>
    <row r="1075" spans="1:20" ht="13.5" customHeight="1">
      <c r="A1075" s="174">
        <f t="shared" si="50"/>
        <v>1075</v>
      </c>
      <c r="F1075" s="193"/>
      <c r="H1075" s="161"/>
      <c r="I1075" s="161"/>
      <c r="J1075" s="161"/>
      <c r="K1075" s="161"/>
      <c r="L1075" s="161"/>
      <c r="M1075" s="161"/>
      <c r="N1075" s="161"/>
      <c r="O1075" s="161"/>
      <c r="P1075" s="175"/>
      <c r="Q1075" s="175"/>
      <c r="R1075" s="176"/>
    </row>
    <row r="1076" spans="1:20" ht="13.5" customHeight="1">
      <c r="A1076" s="174">
        <f t="shared" si="50"/>
        <v>1076</v>
      </c>
      <c r="C1076" s="223" t="s">
        <v>840</v>
      </c>
      <c r="D1076" s="151" t="s">
        <v>841</v>
      </c>
      <c r="F1076" s="196" t="s">
        <v>269</v>
      </c>
      <c r="G1076" s="165"/>
      <c r="H1076" s="203">
        <v>1894858.6553097195</v>
      </c>
      <c r="I1076" s="203">
        <v>803941.19779089803</v>
      </c>
      <c r="J1076" s="203">
        <v>255712.7646948871</v>
      </c>
      <c r="K1076" s="203">
        <v>405154.79947820836</v>
      </c>
      <c r="L1076" s="203">
        <v>160101.42685481388</v>
      </c>
      <c r="M1076" s="203">
        <v>197945.48366393661</v>
      </c>
      <c r="N1076" s="203">
        <v>67457.129457297298</v>
      </c>
      <c r="O1076" s="203">
        <v>4545.8533696779923</v>
      </c>
      <c r="P1076" s="175">
        <v>0</v>
      </c>
      <c r="Q1076" s="175">
        <v>0</v>
      </c>
      <c r="R1076" s="176">
        <f>ROUND(SUM(I1076:Q1076)-H1076,0)</f>
        <v>0</v>
      </c>
    </row>
    <row r="1077" spans="1:20" ht="13.5" customHeight="1">
      <c r="A1077" s="174">
        <f t="shared" si="50"/>
        <v>1077</v>
      </c>
      <c r="D1077" s="151" t="s">
        <v>839</v>
      </c>
      <c r="F1077" s="196" t="s">
        <v>269</v>
      </c>
      <c r="G1077" s="165"/>
      <c r="H1077" s="203">
        <v>-1894858.6553097195</v>
      </c>
      <c r="I1077" s="203">
        <v>-803941.19779089803</v>
      </c>
      <c r="J1077" s="203">
        <v>-255712.7646948871</v>
      </c>
      <c r="K1077" s="203">
        <v>-405154.79947820836</v>
      </c>
      <c r="L1077" s="203">
        <v>-160101.42685481388</v>
      </c>
      <c r="M1077" s="203">
        <v>-197945.48366393661</v>
      </c>
      <c r="N1077" s="203">
        <v>-67457.129457297298</v>
      </c>
      <c r="O1077" s="203">
        <v>-4545.8533696779923</v>
      </c>
      <c r="P1077" s="175">
        <v>0</v>
      </c>
      <c r="Q1077" s="175">
        <v>0</v>
      </c>
      <c r="R1077" s="176">
        <f>ROUND(SUM(I1077:Q1077)-H1077,0)</f>
        <v>0</v>
      </c>
    </row>
    <row r="1078" spans="1:20" ht="13.5" customHeight="1">
      <c r="A1078" s="174">
        <f t="shared" si="50"/>
        <v>1078</v>
      </c>
      <c r="C1078" s="163"/>
      <c r="E1078" s="163"/>
      <c r="F1078" s="193"/>
      <c r="G1078" s="165"/>
      <c r="H1078" s="161"/>
      <c r="I1078" s="161"/>
      <c r="J1078" s="161"/>
      <c r="K1078" s="161"/>
      <c r="L1078" s="161"/>
      <c r="M1078" s="161"/>
      <c r="N1078" s="161"/>
      <c r="O1078" s="161"/>
      <c r="P1078" s="175"/>
      <c r="Q1078" s="175"/>
      <c r="R1078" s="176"/>
    </row>
    <row r="1079" spans="1:20" ht="13.5" customHeight="1">
      <c r="A1079" s="174">
        <f t="shared" si="50"/>
        <v>1079</v>
      </c>
      <c r="C1079" s="223" t="s">
        <v>842</v>
      </c>
      <c r="D1079" s="151" t="s">
        <v>843</v>
      </c>
      <c r="F1079" s="196" t="s">
        <v>269</v>
      </c>
      <c r="G1079" s="165"/>
      <c r="H1079" s="203">
        <v>0</v>
      </c>
      <c r="I1079" s="203">
        <v>0</v>
      </c>
      <c r="J1079" s="203">
        <v>0</v>
      </c>
      <c r="K1079" s="203">
        <v>0</v>
      </c>
      <c r="L1079" s="203">
        <v>0</v>
      </c>
      <c r="M1079" s="203">
        <v>0</v>
      </c>
      <c r="N1079" s="203">
        <v>0</v>
      </c>
      <c r="O1079" s="203">
        <v>0</v>
      </c>
      <c r="P1079" s="175">
        <v>0</v>
      </c>
      <c r="Q1079" s="175">
        <v>0</v>
      </c>
      <c r="R1079" s="176">
        <f>ROUND(SUM(I1079:Q1079)-H1079,0)</f>
        <v>0</v>
      </c>
    </row>
    <row r="1080" spans="1:20" ht="13.5" customHeight="1">
      <c r="A1080" s="174">
        <f t="shared" si="50"/>
        <v>1080</v>
      </c>
      <c r="C1080" s="163"/>
      <c r="D1080" s="151" t="s">
        <v>839</v>
      </c>
      <c r="F1080" s="196" t="s">
        <v>269</v>
      </c>
      <c r="G1080" s="165"/>
      <c r="H1080" s="203">
        <v>0</v>
      </c>
      <c r="I1080" s="203">
        <v>0</v>
      </c>
      <c r="J1080" s="203">
        <v>0</v>
      </c>
      <c r="K1080" s="203">
        <v>0</v>
      </c>
      <c r="L1080" s="203">
        <v>0</v>
      </c>
      <c r="M1080" s="203">
        <v>0</v>
      </c>
      <c r="N1080" s="203">
        <v>0</v>
      </c>
      <c r="O1080" s="203">
        <v>0</v>
      </c>
      <c r="P1080" s="175">
        <v>0</v>
      </c>
      <c r="Q1080" s="175">
        <v>0</v>
      </c>
      <c r="R1080" s="176">
        <f>ROUND(SUM(I1080:Q1080)-H1080,0)</f>
        <v>0</v>
      </c>
    </row>
    <row r="1081" spans="1:20" ht="13.5" customHeight="1">
      <c r="A1081" s="174">
        <f t="shared" si="50"/>
        <v>1081</v>
      </c>
      <c r="C1081" s="163"/>
      <c r="D1081" s="170"/>
      <c r="E1081" s="163"/>
      <c r="F1081" s="198"/>
      <c r="G1081" s="171"/>
      <c r="P1081" s="175"/>
      <c r="Q1081" s="175"/>
      <c r="R1081" s="176"/>
    </row>
    <row r="1082" spans="1:20" ht="13.5" customHeight="1">
      <c r="A1082" s="174">
        <f t="shared" si="50"/>
        <v>1082</v>
      </c>
      <c r="C1082" s="151" t="s">
        <v>844</v>
      </c>
      <c r="D1082" s="151" t="s">
        <v>845</v>
      </c>
      <c r="F1082" s="193" t="s">
        <v>1114</v>
      </c>
      <c r="G1082" s="165"/>
      <c r="H1082" s="203">
        <v>507064.38688910217</v>
      </c>
      <c r="I1082" s="203">
        <v>240154.84392034018</v>
      </c>
      <c r="J1082" s="203">
        <v>70696.031866454927</v>
      </c>
      <c r="K1082" s="203">
        <v>97485.344162327645</v>
      </c>
      <c r="L1082" s="203">
        <v>37554.308840867947</v>
      </c>
      <c r="M1082" s="203">
        <v>38403.670510083604</v>
      </c>
      <c r="N1082" s="203">
        <v>19909.94066855179</v>
      </c>
      <c r="O1082" s="203">
        <v>2860.2469204761846</v>
      </c>
      <c r="P1082" s="175">
        <v>0</v>
      </c>
      <c r="Q1082" s="175">
        <v>0</v>
      </c>
      <c r="R1082" s="176">
        <f>ROUND(SUM(I1082:Q1082)-H1082,0)</f>
        <v>0</v>
      </c>
    </row>
    <row r="1083" spans="1:20" ht="13.5" customHeight="1">
      <c r="A1083" s="174">
        <f t="shared" si="50"/>
        <v>1083</v>
      </c>
      <c r="C1083" s="151" t="s">
        <v>846</v>
      </c>
      <c r="D1083" s="151" t="s">
        <v>847</v>
      </c>
      <c r="F1083" s="193" t="s">
        <v>1114</v>
      </c>
      <c r="G1083" s="165"/>
      <c r="H1083" s="197">
        <v>0</v>
      </c>
      <c r="I1083" s="197">
        <v>0</v>
      </c>
      <c r="J1083" s="197">
        <v>0</v>
      </c>
      <c r="K1083" s="197">
        <v>0</v>
      </c>
      <c r="L1083" s="197">
        <v>0</v>
      </c>
      <c r="M1083" s="197">
        <v>0</v>
      </c>
      <c r="N1083" s="197">
        <v>0</v>
      </c>
      <c r="O1083" s="197">
        <v>0</v>
      </c>
      <c r="P1083" s="175">
        <v>0</v>
      </c>
      <c r="Q1083" s="175">
        <v>0</v>
      </c>
      <c r="R1083" s="176">
        <f>ROUND(SUM(I1083:Q1083)-H1083,0)</f>
        <v>0</v>
      </c>
      <c r="S1083" s="160"/>
      <c r="T1083" s="160"/>
    </row>
    <row r="1084" spans="1:20" ht="13.5" customHeight="1">
      <c r="A1084" s="174">
        <f t="shared" si="50"/>
        <v>1084</v>
      </c>
      <c r="F1084" s="193"/>
      <c r="G1084" s="165"/>
      <c r="H1084" s="161"/>
      <c r="I1084" s="161"/>
      <c r="J1084" s="161"/>
      <c r="K1084" s="161"/>
      <c r="L1084" s="161"/>
      <c r="M1084" s="161"/>
      <c r="N1084" s="161"/>
      <c r="O1084" s="161"/>
      <c r="P1084" s="175"/>
      <c r="Q1084" s="175"/>
      <c r="R1084" s="176"/>
      <c r="S1084" s="160"/>
      <c r="T1084" s="160"/>
    </row>
    <row r="1085" spans="1:20" ht="13.5" customHeight="1" thickBot="1">
      <c r="A1085" s="174">
        <f t="shared" si="50"/>
        <v>1085</v>
      </c>
      <c r="C1085" s="151" t="s">
        <v>848</v>
      </c>
      <c r="F1085" s="193"/>
      <c r="G1085" s="165"/>
      <c r="H1085" s="207">
        <v>146557209.81882393</v>
      </c>
      <c r="I1085" s="207">
        <v>69595122.567186877</v>
      </c>
      <c r="J1085" s="207">
        <v>20393121.30260551</v>
      </c>
      <c r="K1085" s="207">
        <v>28029539.190131072</v>
      </c>
      <c r="L1085" s="207">
        <v>10812339.173395252</v>
      </c>
      <c r="M1085" s="207">
        <v>11199548.550420361</v>
      </c>
      <c r="N1085" s="207">
        <v>5699137.1958592907</v>
      </c>
      <c r="O1085" s="207">
        <v>828401.83922556823</v>
      </c>
      <c r="P1085" s="175">
        <v>0</v>
      </c>
      <c r="Q1085" s="175">
        <v>0</v>
      </c>
      <c r="R1085" s="176">
        <f>ROUND(SUM(I1085:Q1085)-H1085,0)</f>
        <v>0</v>
      </c>
      <c r="S1085" s="160"/>
      <c r="T1085" s="160"/>
    </row>
    <row r="1086" spans="1:20" ht="13.5" customHeight="1" thickTop="1">
      <c r="A1086" s="174">
        <f t="shared" si="50"/>
        <v>1086</v>
      </c>
      <c r="F1086" s="193"/>
      <c r="G1086" s="165"/>
      <c r="H1086" s="161"/>
      <c r="I1086" s="161"/>
      <c r="J1086" s="161"/>
      <c r="K1086" s="161"/>
      <c r="L1086" s="161"/>
      <c r="M1086" s="161"/>
      <c r="N1086" s="161"/>
      <c r="O1086" s="161"/>
      <c r="P1086" s="175"/>
      <c r="Q1086" s="175"/>
      <c r="R1086" s="176"/>
      <c r="S1086" s="160"/>
      <c r="T1086" s="160"/>
    </row>
    <row r="1087" spans="1:20" ht="13.5" customHeight="1">
      <c r="A1087" s="174">
        <f t="shared" si="50"/>
        <v>1087</v>
      </c>
      <c r="F1087" s="193"/>
      <c r="G1087" s="165"/>
      <c r="H1087" s="161"/>
      <c r="J1087" s="161"/>
      <c r="L1087" s="161"/>
      <c r="M1087" s="161"/>
      <c r="N1087" s="161"/>
      <c r="O1087" s="161"/>
      <c r="P1087" s="175"/>
      <c r="Q1087" s="175"/>
      <c r="R1087" s="176"/>
      <c r="S1087" s="160"/>
      <c r="T1087" s="160"/>
    </row>
    <row r="1088" spans="1:20" ht="13.5" customHeight="1">
      <c r="A1088" s="174">
        <f t="shared" si="50"/>
        <v>1088</v>
      </c>
      <c r="F1088" s="193"/>
      <c r="G1088" s="165"/>
      <c r="H1088" s="56"/>
      <c r="I1088" s="56"/>
      <c r="J1088" s="56"/>
      <c r="K1088" s="56"/>
      <c r="L1088" s="56"/>
      <c r="M1088" s="56"/>
      <c r="N1088" s="56"/>
      <c r="O1088" s="56"/>
      <c r="P1088" s="175"/>
      <c r="Q1088" s="175"/>
      <c r="R1088" s="176"/>
      <c r="S1088" s="160"/>
      <c r="T1088" s="160"/>
    </row>
    <row r="1089" spans="1:20" ht="13.5" customHeight="1">
      <c r="A1089" s="174">
        <f t="shared" ref="A1089:A1152" si="55">+A1088+1</f>
        <v>1089</v>
      </c>
      <c r="F1089" s="193"/>
      <c r="G1089" s="165"/>
      <c r="H1089" s="155"/>
      <c r="I1089" s="62"/>
      <c r="J1089" s="155"/>
      <c r="K1089" s="155"/>
      <c r="L1089" s="155"/>
      <c r="M1089" s="155"/>
      <c r="N1089" s="155"/>
      <c r="O1089" s="155"/>
      <c r="P1089" s="175"/>
      <c r="Q1089" s="175"/>
      <c r="R1089" s="176"/>
    </row>
    <row r="1090" spans="1:20" ht="13.5" customHeight="1">
      <c r="A1090" s="174">
        <f t="shared" si="55"/>
        <v>1090</v>
      </c>
      <c r="F1090" s="198"/>
      <c r="G1090" s="165"/>
      <c r="H1090" s="155" t="s">
        <v>849</v>
      </c>
      <c r="I1090" s="155"/>
      <c r="J1090" s="155"/>
      <c r="K1090" s="155"/>
      <c r="L1090" s="155"/>
      <c r="M1090" s="155"/>
      <c r="N1090" s="155"/>
      <c r="O1090" s="155"/>
      <c r="P1090" s="175"/>
      <c r="Q1090" s="175"/>
      <c r="R1090" s="176"/>
      <c r="S1090" s="160"/>
      <c r="T1090" s="160"/>
    </row>
    <row r="1091" spans="1:20" ht="13.5" customHeight="1">
      <c r="A1091" s="174">
        <f t="shared" si="55"/>
        <v>1091</v>
      </c>
      <c r="C1091" s="151" t="s">
        <v>850</v>
      </c>
      <c r="D1091" s="151" t="s">
        <v>851</v>
      </c>
      <c r="F1091" s="193"/>
      <c r="G1091" s="165"/>
      <c r="H1091" s="161"/>
      <c r="I1091" s="161"/>
      <c r="J1091" s="161"/>
      <c r="K1091" s="161"/>
      <c r="L1091" s="161"/>
      <c r="M1091" s="161"/>
      <c r="N1091" s="161"/>
      <c r="O1091" s="161"/>
      <c r="P1091" s="175"/>
      <c r="Q1091" s="175"/>
      <c r="R1091" s="176"/>
    </row>
    <row r="1092" spans="1:20" ht="13.5" customHeight="1">
      <c r="A1092" s="174">
        <f t="shared" si="55"/>
        <v>1092</v>
      </c>
      <c r="E1092" s="151" t="s">
        <v>619</v>
      </c>
      <c r="F1092" s="193" t="s">
        <v>1120</v>
      </c>
      <c r="G1092" s="165"/>
      <c r="H1092" s="203">
        <v>0</v>
      </c>
      <c r="I1092" s="203">
        <v>0</v>
      </c>
      <c r="J1092" s="203">
        <v>0</v>
      </c>
      <c r="K1092" s="203">
        <v>0</v>
      </c>
      <c r="L1092" s="203">
        <v>0</v>
      </c>
      <c r="M1092" s="203">
        <v>0</v>
      </c>
      <c r="N1092" s="203">
        <v>0</v>
      </c>
      <c r="O1092" s="203">
        <v>0</v>
      </c>
      <c r="P1092" s="175">
        <v>0</v>
      </c>
      <c r="Q1092" s="175">
        <v>0</v>
      </c>
      <c r="R1092" s="176">
        <f>ROUND(SUM(I1092:Q1092)-H1092,0)</f>
        <v>0</v>
      </c>
      <c r="S1092" s="160"/>
      <c r="T1092" s="160"/>
    </row>
    <row r="1093" spans="1:20" ht="13.5" customHeight="1">
      <c r="A1093" s="174">
        <f t="shared" si="55"/>
        <v>1093</v>
      </c>
      <c r="E1093" s="151" t="s">
        <v>620</v>
      </c>
      <c r="F1093" s="193" t="s">
        <v>1116</v>
      </c>
      <c r="G1093" s="165"/>
      <c r="H1093" s="203">
        <v>0</v>
      </c>
      <c r="I1093" s="203">
        <v>0</v>
      </c>
      <c r="J1093" s="203">
        <v>0</v>
      </c>
      <c r="K1093" s="203">
        <v>0</v>
      </c>
      <c r="L1093" s="203">
        <v>0</v>
      </c>
      <c r="M1093" s="203">
        <v>0</v>
      </c>
      <c r="N1093" s="203">
        <v>0</v>
      </c>
      <c r="O1093" s="203">
        <v>0</v>
      </c>
      <c r="P1093" s="175">
        <v>0</v>
      </c>
      <c r="Q1093" s="175">
        <v>0</v>
      </c>
      <c r="R1093" s="176">
        <f>ROUND(SUM(I1093:Q1093)-H1093,0)</f>
        <v>0</v>
      </c>
    </row>
    <row r="1094" spans="1:20" ht="13.5" customHeight="1">
      <c r="A1094" s="174">
        <f t="shared" si="55"/>
        <v>1094</v>
      </c>
      <c r="E1094" s="151" t="s">
        <v>621</v>
      </c>
      <c r="F1094" s="193" t="s">
        <v>1114</v>
      </c>
      <c r="G1094" s="165"/>
      <c r="H1094" s="197">
        <v>0</v>
      </c>
      <c r="I1094" s="197">
        <v>0</v>
      </c>
      <c r="J1094" s="197">
        <v>0</v>
      </c>
      <c r="K1094" s="197">
        <v>0</v>
      </c>
      <c r="L1094" s="197">
        <v>0</v>
      </c>
      <c r="M1094" s="197">
        <v>0</v>
      </c>
      <c r="N1094" s="197">
        <v>0</v>
      </c>
      <c r="O1094" s="197">
        <v>0</v>
      </c>
      <c r="P1094" s="175">
        <v>0</v>
      </c>
      <c r="Q1094" s="175">
        <v>0</v>
      </c>
      <c r="R1094" s="176">
        <f>ROUND(SUM(I1094:Q1094)-H1094,0)</f>
        <v>0</v>
      </c>
      <c r="S1094" s="160"/>
      <c r="T1094" s="160"/>
    </row>
    <row r="1095" spans="1:20" ht="13.5" customHeight="1">
      <c r="A1095" s="174">
        <f t="shared" si="55"/>
        <v>1095</v>
      </c>
      <c r="D1095" s="151" t="s">
        <v>852</v>
      </c>
      <c r="F1095" s="193"/>
      <c r="G1095" s="165"/>
      <c r="H1095" s="175">
        <v>0</v>
      </c>
      <c r="I1095" s="175">
        <v>0</v>
      </c>
      <c r="J1095" s="175">
        <v>0</v>
      </c>
      <c r="K1095" s="175">
        <v>0</v>
      </c>
      <c r="L1095" s="175">
        <v>0</v>
      </c>
      <c r="M1095" s="175">
        <v>0</v>
      </c>
      <c r="N1095" s="175">
        <v>0</v>
      </c>
      <c r="O1095" s="175">
        <v>0</v>
      </c>
      <c r="P1095" s="175">
        <v>0</v>
      </c>
      <c r="Q1095" s="175">
        <v>0</v>
      </c>
      <c r="R1095" s="176">
        <f>ROUND(SUM(I1095:Q1095)-H1095,0)</f>
        <v>0</v>
      </c>
    </row>
    <row r="1096" spans="1:20" ht="13.5" customHeight="1">
      <c r="A1096" s="174">
        <f t="shared" si="55"/>
        <v>1096</v>
      </c>
      <c r="F1096" s="193"/>
      <c r="G1096" s="165"/>
      <c r="H1096" s="161"/>
      <c r="I1096" s="161"/>
      <c r="J1096" s="161"/>
      <c r="K1096" s="161"/>
      <c r="L1096" s="161"/>
      <c r="M1096" s="161"/>
      <c r="N1096" s="161"/>
      <c r="O1096" s="161"/>
      <c r="P1096" s="175"/>
      <c r="Q1096" s="175"/>
      <c r="R1096" s="176"/>
      <c r="S1096" s="160"/>
      <c r="T1096" s="160"/>
    </row>
    <row r="1097" spans="1:20" ht="13.5" customHeight="1">
      <c r="A1097" s="174">
        <f t="shared" si="55"/>
        <v>1097</v>
      </c>
      <c r="C1097" s="151" t="s">
        <v>853</v>
      </c>
      <c r="D1097" s="151" t="s">
        <v>854</v>
      </c>
      <c r="F1097" s="193"/>
      <c r="G1097" s="165"/>
      <c r="P1097" s="175"/>
      <c r="Q1097" s="175"/>
      <c r="R1097" s="176"/>
      <c r="S1097" s="160"/>
      <c r="T1097" s="160"/>
    </row>
    <row r="1098" spans="1:20" ht="13.5" customHeight="1">
      <c r="A1098" s="174">
        <f t="shared" si="55"/>
        <v>1098</v>
      </c>
      <c r="E1098" s="151" t="s">
        <v>619</v>
      </c>
      <c r="F1098" s="193" t="s">
        <v>1120</v>
      </c>
      <c r="G1098" s="165"/>
      <c r="H1098" s="203">
        <v>0</v>
      </c>
      <c r="I1098" s="203">
        <v>0</v>
      </c>
      <c r="J1098" s="203">
        <v>0</v>
      </c>
      <c r="K1098" s="203">
        <v>0</v>
      </c>
      <c r="L1098" s="203">
        <v>0</v>
      </c>
      <c r="M1098" s="203">
        <v>0</v>
      </c>
      <c r="N1098" s="203">
        <v>0</v>
      </c>
      <c r="O1098" s="203">
        <v>0</v>
      </c>
      <c r="P1098" s="175">
        <v>0</v>
      </c>
      <c r="Q1098" s="175">
        <v>0</v>
      </c>
      <c r="R1098" s="176">
        <f>ROUND(SUM(I1098:Q1098)-H1098,0)</f>
        <v>0</v>
      </c>
      <c r="S1098" s="160"/>
      <c r="T1098" s="160"/>
    </row>
    <row r="1099" spans="1:20" ht="13.5" customHeight="1">
      <c r="A1099" s="174">
        <f t="shared" si="55"/>
        <v>1099</v>
      </c>
      <c r="E1099" s="151" t="s">
        <v>620</v>
      </c>
      <c r="F1099" s="193" t="s">
        <v>1116</v>
      </c>
      <c r="G1099" s="165"/>
      <c r="H1099" s="197">
        <v>40603923.427147947</v>
      </c>
      <c r="I1099" s="197">
        <v>17227230.507964</v>
      </c>
      <c r="J1099" s="197">
        <v>5479533.519780335</v>
      </c>
      <c r="K1099" s="197">
        <v>8681847.8032947108</v>
      </c>
      <c r="L1099" s="197">
        <v>3430728.7556112888</v>
      </c>
      <c r="M1099" s="197">
        <v>4241669.0231317142</v>
      </c>
      <c r="N1099" s="197">
        <v>1445503.1310246226</v>
      </c>
      <c r="O1099" s="197">
        <v>97410.68634128687</v>
      </c>
      <c r="P1099" s="175">
        <v>0</v>
      </c>
      <c r="Q1099" s="175">
        <v>0</v>
      </c>
      <c r="R1099" s="176">
        <f>ROUND(SUM(I1099:Q1099)-H1099,0)</f>
        <v>0</v>
      </c>
    </row>
    <row r="1100" spans="1:20" ht="13.5" customHeight="1">
      <c r="A1100" s="174">
        <f t="shared" si="55"/>
        <v>1100</v>
      </c>
      <c r="C1100" s="224"/>
      <c r="D1100" s="151" t="s">
        <v>855</v>
      </c>
      <c r="F1100" s="193"/>
      <c r="G1100" s="165"/>
      <c r="H1100" s="175">
        <v>40603923.427147947</v>
      </c>
      <c r="I1100" s="175">
        <v>17227230.507964</v>
      </c>
      <c r="J1100" s="175">
        <v>5479533.519780335</v>
      </c>
      <c r="K1100" s="175">
        <v>8681847.8032947108</v>
      </c>
      <c r="L1100" s="175">
        <v>3430728.7556112888</v>
      </c>
      <c r="M1100" s="175">
        <v>4241669.0231317142</v>
      </c>
      <c r="N1100" s="175">
        <v>1445503.1310246226</v>
      </c>
      <c r="O1100" s="175">
        <v>97410.68634128687</v>
      </c>
      <c r="P1100" s="175">
        <v>0</v>
      </c>
      <c r="Q1100" s="175">
        <v>0</v>
      </c>
      <c r="R1100" s="176">
        <f>ROUND(SUM(I1100:Q1100)-H1100,0)</f>
        <v>0</v>
      </c>
      <c r="S1100" s="160"/>
      <c r="T1100" s="160"/>
    </row>
    <row r="1101" spans="1:20" ht="13.5" customHeight="1">
      <c r="A1101" s="174">
        <f t="shared" si="55"/>
        <v>1101</v>
      </c>
      <c r="F1101" s="193"/>
      <c r="G1101" s="165"/>
      <c r="H1101" s="161"/>
      <c r="I1101" s="161"/>
      <c r="J1101" s="161"/>
      <c r="K1101" s="161"/>
      <c r="L1101" s="161"/>
      <c r="M1101" s="161"/>
      <c r="N1101" s="161"/>
      <c r="O1101" s="161"/>
      <c r="P1101" s="175"/>
      <c r="Q1101" s="175"/>
      <c r="R1101" s="176"/>
    </row>
    <row r="1102" spans="1:20" ht="13.5" customHeight="1">
      <c r="A1102" s="174">
        <f t="shared" si="55"/>
        <v>1102</v>
      </c>
      <c r="C1102" s="151" t="s">
        <v>856</v>
      </c>
      <c r="D1102" s="151" t="s">
        <v>857</v>
      </c>
      <c r="F1102" s="193"/>
      <c r="G1102" s="165"/>
      <c r="H1102" s="161"/>
      <c r="I1102" s="161"/>
      <c r="J1102" s="161"/>
      <c r="K1102" s="161"/>
      <c r="L1102" s="161"/>
      <c r="M1102" s="161"/>
      <c r="N1102" s="161"/>
      <c r="O1102" s="161"/>
      <c r="P1102" s="175"/>
      <c r="Q1102" s="175"/>
      <c r="R1102" s="176"/>
      <c r="S1102" s="160"/>
      <c r="T1102" s="160"/>
    </row>
    <row r="1103" spans="1:20" ht="13.5" customHeight="1">
      <c r="A1103" s="174">
        <f t="shared" si="55"/>
        <v>1103</v>
      </c>
      <c r="E1103" s="151" t="s">
        <v>619</v>
      </c>
      <c r="F1103" s="193" t="s">
        <v>1120</v>
      </c>
      <c r="G1103" s="165"/>
      <c r="H1103" s="203">
        <v>1465231.81</v>
      </c>
      <c r="I1103" s="203">
        <v>748568.07564681524</v>
      </c>
      <c r="J1103" s="203">
        <v>209234.28875876073</v>
      </c>
      <c r="K1103" s="203">
        <v>257832.83310969092</v>
      </c>
      <c r="L1103" s="203">
        <v>96975.070680501172</v>
      </c>
      <c r="M1103" s="203">
        <v>79180.25315776201</v>
      </c>
      <c r="N1103" s="203">
        <v>61588.574482799071</v>
      </c>
      <c r="O1103" s="203">
        <v>11852.714163670964</v>
      </c>
      <c r="P1103" s="175">
        <v>0</v>
      </c>
      <c r="Q1103" s="175">
        <v>0</v>
      </c>
      <c r="R1103" s="176">
        <f t="shared" ref="R1103:R1110" si="56">ROUND(SUM(I1103:Q1103)-H1103,0)</f>
        <v>0</v>
      </c>
    </row>
    <row r="1104" spans="1:20" ht="13.5" customHeight="1">
      <c r="A1104" s="174">
        <f t="shared" si="55"/>
        <v>1104</v>
      </c>
      <c r="E1104" s="151" t="s">
        <v>620</v>
      </c>
      <c r="F1104" s="193" t="s">
        <v>1116</v>
      </c>
      <c r="G1104" s="165"/>
      <c r="H1104" s="203">
        <v>16553983.155658755</v>
      </c>
      <c r="I1104" s="203">
        <v>7023441.5686247358</v>
      </c>
      <c r="J1104" s="203">
        <v>2233973.9101828616</v>
      </c>
      <c r="K1104" s="203">
        <v>3539538.7973676058</v>
      </c>
      <c r="L1104" s="203">
        <v>1398688.1374633834</v>
      </c>
      <c r="M1104" s="203">
        <v>1729303.7626471058</v>
      </c>
      <c r="N1104" s="203">
        <v>589323.20974762447</v>
      </c>
      <c r="O1104" s="203">
        <v>39713.769625441513</v>
      </c>
      <c r="P1104" s="175">
        <v>0</v>
      </c>
      <c r="Q1104" s="175">
        <v>0</v>
      </c>
      <c r="R1104" s="176">
        <f t="shared" si="56"/>
        <v>0</v>
      </c>
      <c r="S1104" s="160"/>
      <c r="T1104" s="160"/>
    </row>
    <row r="1105" spans="1:20" ht="13.5" customHeight="1">
      <c r="A1105" s="174">
        <f t="shared" si="55"/>
        <v>1105</v>
      </c>
      <c r="E1105" s="151" t="s">
        <v>621</v>
      </c>
      <c r="F1105" s="193" t="s">
        <v>1114</v>
      </c>
      <c r="G1105" s="165"/>
      <c r="H1105" s="203">
        <v>26261795.412689157</v>
      </c>
      <c r="I1105" s="203">
        <v>12438060.217748292</v>
      </c>
      <c r="J1105" s="203">
        <v>3661477.2667358359</v>
      </c>
      <c r="K1105" s="203">
        <v>5048944.9275532663</v>
      </c>
      <c r="L1105" s="203">
        <v>1945006.5931360992</v>
      </c>
      <c r="M1105" s="203">
        <v>1988996.5931539871</v>
      </c>
      <c r="N1105" s="203">
        <v>1031172.3758084424</v>
      </c>
      <c r="O1105" s="203">
        <v>148137.43855323814</v>
      </c>
      <c r="P1105" s="175">
        <v>0</v>
      </c>
      <c r="Q1105" s="175">
        <v>0</v>
      </c>
      <c r="R1105" s="176">
        <f t="shared" si="56"/>
        <v>0</v>
      </c>
    </row>
    <row r="1106" spans="1:20" ht="13.5" customHeight="1">
      <c r="A1106" s="174">
        <f t="shared" si="55"/>
        <v>1106</v>
      </c>
      <c r="E1106" s="151" t="s">
        <v>555</v>
      </c>
      <c r="F1106" s="193" t="s">
        <v>528</v>
      </c>
      <c r="G1106" s="165"/>
      <c r="H1106" s="203">
        <v>8509282.5923934299</v>
      </c>
      <c r="I1106" s="203">
        <v>6865874.9395811688</v>
      </c>
      <c r="J1106" s="203">
        <v>1166143.2116135592</v>
      </c>
      <c r="K1106" s="203">
        <v>70821.89182221888</v>
      </c>
      <c r="L1106" s="203">
        <v>14524.955996373323</v>
      </c>
      <c r="M1106" s="203">
        <v>250.81247872340421</v>
      </c>
      <c r="N1106" s="203">
        <v>207737.41040406682</v>
      </c>
      <c r="O1106" s="203">
        <v>183929.3704973195</v>
      </c>
      <c r="P1106" s="175">
        <v>0</v>
      </c>
      <c r="Q1106" s="175">
        <v>0</v>
      </c>
      <c r="R1106" s="176">
        <f t="shared" si="56"/>
        <v>0</v>
      </c>
      <c r="S1106" s="160"/>
      <c r="T1106" s="160"/>
    </row>
    <row r="1107" spans="1:20" ht="13.5" customHeight="1">
      <c r="A1107" s="174">
        <f t="shared" si="55"/>
        <v>1107</v>
      </c>
      <c r="E1107" s="151" t="s">
        <v>267</v>
      </c>
      <c r="F1107" s="196" t="s">
        <v>269</v>
      </c>
      <c r="G1107" s="165"/>
      <c r="H1107" s="203">
        <v>0</v>
      </c>
      <c r="I1107" s="203">
        <v>0</v>
      </c>
      <c r="J1107" s="203">
        <v>0</v>
      </c>
      <c r="K1107" s="203">
        <v>0</v>
      </c>
      <c r="L1107" s="203">
        <v>0</v>
      </c>
      <c r="M1107" s="203">
        <v>0</v>
      </c>
      <c r="N1107" s="203">
        <v>0</v>
      </c>
      <c r="O1107" s="203">
        <v>0</v>
      </c>
      <c r="P1107" s="175">
        <v>0</v>
      </c>
      <c r="Q1107" s="175">
        <v>0</v>
      </c>
      <c r="R1107" s="176">
        <f t="shared" si="56"/>
        <v>0</v>
      </c>
    </row>
    <row r="1108" spans="1:20" ht="13.5" customHeight="1">
      <c r="A1108" s="174">
        <f t="shared" si="55"/>
        <v>1108</v>
      </c>
      <c r="E1108" s="151" t="s">
        <v>622</v>
      </c>
      <c r="F1108" s="193" t="s">
        <v>1116</v>
      </c>
      <c r="G1108" s="165"/>
      <c r="H1108" s="203">
        <v>0</v>
      </c>
      <c r="I1108" s="203">
        <v>0</v>
      </c>
      <c r="J1108" s="203">
        <v>0</v>
      </c>
      <c r="K1108" s="203">
        <v>0</v>
      </c>
      <c r="L1108" s="203">
        <v>0</v>
      </c>
      <c r="M1108" s="203">
        <v>0</v>
      </c>
      <c r="N1108" s="203">
        <v>0</v>
      </c>
      <c r="O1108" s="203">
        <v>0</v>
      </c>
      <c r="P1108" s="175">
        <v>0</v>
      </c>
      <c r="Q1108" s="175">
        <v>0</v>
      </c>
      <c r="R1108" s="176">
        <f t="shared" si="56"/>
        <v>0</v>
      </c>
    </row>
    <row r="1109" spans="1:20" ht="13.5" customHeight="1">
      <c r="A1109" s="174">
        <f t="shared" si="55"/>
        <v>1109</v>
      </c>
      <c r="E1109" s="151" t="s">
        <v>592</v>
      </c>
      <c r="F1109" s="193" t="s">
        <v>1116</v>
      </c>
      <c r="G1109" s="165"/>
      <c r="H1109" s="197">
        <v>0</v>
      </c>
      <c r="I1109" s="197">
        <v>0</v>
      </c>
      <c r="J1109" s="197">
        <v>0</v>
      </c>
      <c r="K1109" s="197">
        <v>0</v>
      </c>
      <c r="L1109" s="197">
        <v>0</v>
      </c>
      <c r="M1109" s="197">
        <v>0</v>
      </c>
      <c r="N1109" s="197">
        <v>0</v>
      </c>
      <c r="O1109" s="197">
        <v>0</v>
      </c>
      <c r="P1109" s="175">
        <v>0</v>
      </c>
      <c r="Q1109" s="175">
        <v>0</v>
      </c>
      <c r="R1109" s="176">
        <f t="shared" si="56"/>
        <v>0</v>
      </c>
      <c r="S1109" s="160"/>
      <c r="T1109" s="160"/>
    </row>
    <row r="1110" spans="1:20" ht="13.5" customHeight="1">
      <c r="A1110" s="174">
        <f t="shared" si="55"/>
        <v>1110</v>
      </c>
      <c r="D1110" s="151" t="s">
        <v>858</v>
      </c>
      <c r="F1110" s="193"/>
      <c r="G1110" s="165"/>
      <c r="H1110" s="175">
        <v>52790292.970741339</v>
      </c>
      <c r="I1110" s="175">
        <v>27075944.801601015</v>
      </c>
      <c r="J1110" s="175">
        <v>7270828.677291018</v>
      </c>
      <c r="K1110" s="175">
        <v>8917138.4498527832</v>
      </c>
      <c r="L1110" s="175">
        <v>3455194.7572763567</v>
      </c>
      <c r="M1110" s="175">
        <v>3797731.4214375787</v>
      </c>
      <c r="N1110" s="175">
        <v>1889821.5704429329</v>
      </c>
      <c r="O1110" s="175">
        <v>383633.29283967009</v>
      </c>
      <c r="P1110" s="175">
        <v>0</v>
      </c>
      <c r="Q1110" s="175">
        <v>0</v>
      </c>
      <c r="R1110" s="176">
        <f t="shared" si="56"/>
        <v>0</v>
      </c>
      <c r="S1110" s="160"/>
      <c r="T1110" s="160"/>
    </row>
    <row r="1111" spans="1:20" ht="13.5" customHeight="1">
      <c r="A1111" s="174">
        <f t="shared" si="55"/>
        <v>1111</v>
      </c>
      <c r="F1111" s="193"/>
      <c r="G1111" s="165"/>
      <c r="H1111" s="161"/>
      <c r="I1111" s="161"/>
      <c r="J1111" s="161"/>
      <c r="K1111" s="161"/>
      <c r="L1111" s="161"/>
      <c r="M1111" s="161"/>
      <c r="N1111" s="161"/>
      <c r="O1111" s="161"/>
      <c r="P1111" s="175"/>
      <c r="Q1111" s="175"/>
      <c r="R1111" s="176"/>
      <c r="S1111" s="160"/>
      <c r="T1111" s="160"/>
    </row>
    <row r="1112" spans="1:20" ht="13.5" customHeight="1">
      <c r="A1112" s="174">
        <f t="shared" si="55"/>
        <v>1112</v>
      </c>
      <c r="C1112" s="151" t="s">
        <v>859</v>
      </c>
      <c r="D1112" s="151" t="s">
        <v>860</v>
      </c>
      <c r="F1112" s="193" t="s">
        <v>1114</v>
      </c>
      <c r="G1112" s="165"/>
      <c r="H1112" s="197">
        <v>0</v>
      </c>
      <c r="I1112" s="197">
        <v>0</v>
      </c>
      <c r="J1112" s="197">
        <v>0</v>
      </c>
      <c r="K1112" s="197">
        <v>0</v>
      </c>
      <c r="L1112" s="197">
        <v>0</v>
      </c>
      <c r="M1112" s="197">
        <v>0</v>
      </c>
      <c r="N1112" s="197">
        <v>0</v>
      </c>
      <c r="O1112" s="197">
        <v>0</v>
      </c>
      <c r="P1112" s="175">
        <v>0</v>
      </c>
      <c r="Q1112" s="175">
        <v>0</v>
      </c>
      <c r="R1112" s="176">
        <f>ROUND(SUM(I1112:Q1112)-H1112,0)</f>
        <v>0</v>
      </c>
    </row>
    <row r="1113" spans="1:20" ht="13.5" customHeight="1">
      <c r="A1113" s="174">
        <f t="shared" si="55"/>
        <v>1113</v>
      </c>
      <c r="F1113" s="193"/>
      <c r="G1113" s="165"/>
      <c r="H1113" s="161"/>
      <c r="I1113" s="161"/>
      <c r="J1113" s="161"/>
      <c r="K1113" s="161"/>
      <c r="L1113" s="161"/>
      <c r="M1113" s="161"/>
      <c r="N1113" s="161"/>
      <c r="O1113" s="161"/>
      <c r="P1113" s="175"/>
      <c r="Q1113" s="175"/>
      <c r="R1113" s="176"/>
      <c r="S1113" s="160"/>
      <c r="T1113" s="160"/>
    </row>
    <row r="1114" spans="1:20" ht="13.5" customHeight="1" thickBot="1">
      <c r="A1114" s="174">
        <f t="shared" si="55"/>
        <v>1114</v>
      </c>
      <c r="C1114" s="151" t="s">
        <v>861</v>
      </c>
      <c r="F1114" s="193"/>
      <c r="G1114" s="165"/>
      <c r="H1114" s="207">
        <v>93394216.397889286</v>
      </c>
      <c r="I1114" s="207">
        <v>44303175.309565008</v>
      </c>
      <c r="J1114" s="207">
        <v>12750362.197071351</v>
      </c>
      <c r="K1114" s="207">
        <v>17598986.253147494</v>
      </c>
      <c r="L1114" s="207">
        <v>6885923.5128876464</v>
      </c>
      <c r="M1114" s="207">
        <v>8039400.4445692925</v>
      </c>
      <c r="N1114" s="207">
        <v>3335324.7014675555</v>
      </c>
      <c r="O1114" s="207">
        <v>481043.97918095696</v>
      </c>
      <c r="P1114" s="175">
        <v>0</v>
      </c>
      <c r="Q1114" s="175">
        <v>0</v>
      </c>
      <c r="R1114" s="176">
        <f>ROUND(SUM(I1114:Q1114)-H1114,0)</f>
        <v>0</v>
      </c>
    </row>
    <row r="1115" spans="1:20" ht="13.5" customHeight="1" thickTop="1">
      <c r="A1115" s="174">
        <f t="shared" si="55"/>
        <v>1115</v>
      </c>
      <c r="F1115" s="193"/>
      <c r="G1115" s="165"/>
      <c r="H1115" s="161"/>
      <c r="I1115" s="161"/>
      <c r="J1115" s="161"/>
      <c r="K1115" s="161"/>
      <c r="L1115" s="161"/>
      <c r="M1115" s="161"/>
      <c r="N1115" s="161"/>
      <c r="O1115" s="161"/>
      <c r="P1115" s="175"/>
      <c r="Q1115" s="175"/>
      <c r="R1115" s="176"/>
      <c r="S1115" s="160"/>
      <c r="T1115" s="160"/>
    </row>
    <row r="1116" spans="1:20" ht="13.5" customHeight="1">
      <c r="A1116" s="174">
        <f t="shared" si="55"/>
        <v>1116</v>
      </c>
      <c r="F1116" s="193"/>
      <c r="G1116" s="165"/>
      <c r="H1116" s="161"/>
      <c r="I1116" s="161"/>
      <c r="J1116" s="161"/>
      <c r="K1116" s="161"/>
      <c r="L1116" s="161"/>
      <c r="M1116" s="161"/>
      <c r="N1116" s="161"/>
      <c r="O1116" s="161"/>
      <c r="P1116" s="175"/>
      <c r="Q1116" s="175"/>
      <c r="R1116" s="176"/>
    </row>
    <row r="1117" spans="1:20" ht="13.5" customHeight="1" thickBot="1">
      <c r="A1117" s="174">
        <f t="shared" si="55"/>
        <v>1117</v>
      </c>
      <c r="C1117" s="151" t="s">
        <v>862</v>
      </c>
      <c r="F1117" s="193"/>
      <c r="G1117" s="165"/>
      <c r="H1117" s="178">
        <v>1653542823.0897913</v>
      </c>
      <c r="I1117" s="178">
        <v>782421019.63673663</v>
      </c>
      <c r="J1117" s="178">
        <v>230140728.68494996</v>
      </c>
      <c r="K1117" s="178">
        <v>317825779.25372022</v>
      </c>
      <c r="L1117" s="178">
        <v>122599052.18080087</v>
      </c>
      <c r="M1117" s="178">
        <v>126870857.43753341</v>
      </c>
      <c r="N1117" s="178">
        <v>64466521.741997547</v>
      </c>
      <c r="O1117" s="178">
        <v>9218864.1540528331</v>
      </c>
      <c r="P1117" s="175">
        <v>0</v>
      </c>
      <c r="Q1117" s="175">
        <v>0</v>
      </c>
      <c r="R1117" s="176">
        <f>ROUND(SUM(I1117:Q1117)-H1117,0)</f>
        <v>0</v>
      </c>
      <c r="S1117" s="160"/>
      <c r="T1117" s="160"/>
    </row>
    <row r="1118" spans="1:20" ht="13.5" customHeight="1" thickTop="1">
      <c r="A1118" s="174">
        <f t="shared" si="55"/>
        <v>1118</v>
      </c>
      <c r="F1118" s="193"/>
      <c r="G1118" s="165"/>
      <c r="H1118" s="155"/>
      <c r="I1118" s="155"/>
      <c r="J1118" s="155"/>
      <c r="K1118" s="155"/>
      <c r="L1118" s="155"/>
      <c r="M1118" s="155"/>
      <c r="N1118" s="155"/>
      <c r="O1118" s="155"/>
      <c r="P1118" s="175"/>
      <c r="Q1118" s="175"/>
      <c r="R1118" s="176"/>
    </row>
    <row r="1119" spans="1:20" ht="13.5" customHeight="1">
      <c r="A1119" s="174">
        <f t="shared" si="55"/>
        <v>1119</v>
      </c>
      <c r="F1119" s="193"/>
      <c r="G1119" s="165"/>
      <c r="H1119" s="155"/>
      <c r="I1119" s="155"/>
      <c r="J1119" s="155"/>
      <c r="K1119" s="155"/>
      <c r="L1119" s="155"/>
      <c r="M1119" s="155"/>
      <c r="N1119" s="155"/>
      <c r="O1119" s="155"/>
      <c r="P1119" s="175"/>
      <c r="Q1119" s="175"/>
      <c r="R1119" s="176"/>
    </row>
    <row r="1120" spans="1:20" ht="13.5" customHeight="1">
      <c r="A1120" s="174">
        <f t="shared" si="55"/>
        <v>1120</v>
      </c>
      <c r="F1120" s="193"/>
      <c r="G1120" s="165"/>
      <c r="H1120" s="155" t="s">
        <v>863</v>
      </c>
      <c r="I1120" s="155"/>
      <c r="J1120" s="155"/>
      <c r="K1120" s="155"/>
      <c r="L1120" s="155"/>
      <c r="M1120" s="155"/>
      <c r="N1120" s="155"/>
      <c r="O1120" s="155"/>
      <c r="P1120" s="175"/>
      <c r="Q1120" s="175"/>
      <c r="R1120" s="176"/>
      <c r="S1120" s="160"/>
      <c r="T1120" s="160"/>
    </row>
    <row r="1121" spans="1:20" ht="13.5" customHeight="1">
      <c r="A1121" s="174">
        <f t="shared" si="55"/>
        <v>1121</v>
      </c>
      <c r="F1121" s="193"/>
      <c r="G1121" s="165"/>
      <c r="H1121" s="155"/>
      <c r="I1121" s="155"/>
      <c r="J1121" s="155"/>
      <c r="K1121" s="155"/>
      <c r="L1121" s="155"/>
      <c r="M1121" s="155"/>
      <c r="N1121" s="155"/>
      <c r="O1121" s="155"/>
      <c r="P1121" s="175"/>
      <c r="Q1121" s="175"/>
      <c r="R1121" s="176"/>
      <c r="S1121" s="160"/>
      <c r="T1121" s="160"/>
    </row>
    <row r="1122" spans="1:20" ht="13.5" customHeight="1">
      <c r="A1122" s="174">
        <f t="shared" si="55"/>
        <v>1122</v>
      </c>
      <c r="C1122" s="163" t="s">
        <v>25</v>
      </c>
      <c r="E1122" s="163" t="s">
        <v>26</v>
      </c>
      <c r="F1122" s="193" t="s">
        <v>27</v>
      </c>
      <c r="G1122" s="165"/>
      <c r="H1122" s="163" t="s">
        <v>30</v>
      </c>
      <c r="I1122" s="166" t="s">
        <v>31</v>
      </c>
      <c r="J1122" s="163" t="s">
        <v>32</v>
      </c>
      <c r="K1122" s="166" t="s">
        <v>33</v>
      </c>
      <c r="L1122" s="163" t="s">
        <v>34</v>
      </c>
      <c r="M1122" s="163" t="s">
        <v>35</v>
      </c>
      <c r="N1122" s="166" t="s">
        <v>36</v>
      </c>
      <c r="O1122" s="163" t="s">
        <v>37</v>
      </c>
      <c r="P1122" s="163" t="s">
        <v>38</v>
      </c>
      <c r="Q1122" s="163" t="s">
        <v>82</v>
      </c>
      <c r="R1122" s="176"/>
      <c r="S1122" s="160"/>
      <c r="T1122" s="160"/>
    </row>
    <row r="1123" spans="1:20" ht="13.5" customHeight="1">
      <c r="A1123" s="174">
        <f t="shared" si="55"/>
        <v>1123</v>
      </c>
      <c r="C1123" s="163"/>
      <c r="E1123" s="163"/>
      <c r="F1123" s="193"/>
      <c r="G1123" s="165"/>
      <c r="H1123" s="166" t="s">
        <v>1128</v>
      </c>
      <c r="I1123" s="161"/>
      <c r="J1123" s="166" t="s">
        <v>1129</v>
      </c>
      <c r="K1123" s="166" t="s">
        <v>1130</v>
      </c>
      <c r="L1123" s="166" t="s">
        <v>1130</v>
      </c>
      <c r="M1123" s="166" t="s">
        <v>1130</v>
      </c>
      <c r="N1123" s="163" t="s">
        <v>1131</v>
      </c>
      <c r="O1123" s="166" t="s">
        <v>1132</v>
      </c>
      <c r="P1123" s="163"/>
      <c r="Q1123" s="163"/>
      <c r="R1123" s="176"/>
      <c r="S1123" s="160"/>
      <c r="T1123" s="160"/>
    </row>
    <row r="1124" spans="1:20" ht="13.5" customHeight="1">
      <c r="A1124" s="174">
        <f t="shared" si="55"/>
        <v>1124</v>
      </c>
      <c r="C1124" s="151" t="s">
        <v>249</v>
      </c>
      <c r="F1124" s="193" t="s">
        <v>227</v>
      </c>
      <c r="G1124" s="165"/>
      <c r="H1124" s="166" t="s">
        <v>1133</v>
      </c>
      <c r="I1124" s="166" t="s">
        <v>115</v>
      </c>
      <c r="J1124" s="166" t="s">
        <v>111</v>
      </c>
      <c r="K1124" s="166" t="s">
        <v>1134</v>
      </c>
      <c r="L1124" s="166" t="s">
        <v>1135</v>
      </c>
      <c r="M1124" s="166" t="s">
        <v>122</v>
      </c>
      <c r="N1124" s="166" t="s">
        <v>1136</v>
      </c>
      <c r="O1124" s="166" t="s">
        <v>1137</v>
      </c>
      <c r="P1124" s="163"/>
      <c r="Q1124" s="163"/>
      <c r="R1124" s="176"/>
    </row>
    <row r="1125" spans="1:20" ht="13.5" customHeight="1">
      <c r="A1125" s="174">
        <f t="shared" si="55"/>
        <v>1125</v>
      </c>
      <c r="C1125" s="151" t="s">
        <v>250</v>
      </c>
      <c r="E1125" s="151" t="s">
        <v>40</v>
      </c>
      <c r="F1125" s="194" t="s">
        <v>228</v>
      </c>
      <c r="G1125" s="165"/>
      <c r="H1125" s="172" t="s">
        <v>1139</v>
      </c>
      <c r="I1125" s="172" t="s">
        <v>1140</v>
      </c>
      <c r="J1125" s="172" t="s">
        <v>1141</v>
      </c>
      <c r="K1125" s="172" t="s">
        <v>1142</v>
      </c>
      <c r="L1125" s="172" t="s">
        <v>1143</v>
      </c>
      <c r="M1125" s="172" t="s">
        <v>1143</v>
      </c>
      <c r="N1125" s="172" t="s">
        <v>1144</v>
      </c>
      <c r="O1125" s="172" t="s">
        <v>1145</v>
      </c>
      <c r="P1125" s="182"/>
      <c r="Q1125" s="182"/>
      <c r="R1125" s="176"/>
      <c r="S1125" s="160"/>
      <c r="T1125" s="160"/>
    </row>
    <row r="1126" spans="1:20" ht="13.5" customHeight="1">
      <c r="A1126" s="174">
        <f t="shared" si="55"/>
        <v>1126</v>
      </c>
      <c r="C1126" s="151" t="s">
        <v>864</v>
      </c>
      <c r="D1126" s="151" t="s">
        <v>865</v>
      </c>
      <c r="F1126" s="193"/>
      <c r="G1126" s="165"/>
      <c r="H1126" s="161"/>
      <c r="I1126" s="161"/>
      <c r="J1126" s="161"/>
      <c r="K1126" s="161"/>
      <c r="L1126" s="161"/>
      <c r="M1126" s="161"/>
      <c r="N1126" s="161"/>
      <c r="O1126" s="161"/>
      <c r="P1126" s="175"/>
      <c r="Q1126" s="175"/>
      <c r="R1126" s="176"/>
    </row>
    <row r="1127" spans="1:20" ht="13.5" customHeight="1">
      <c r="A1127" s="174">
        <f t="shared" si="55"/>
        <v>1127</v>
      </c>
      <c r="E1127" s="151" t="s">
        <v>866</v>
      </c>
      <c r="F1127" s="195" t="s">
        <v>269</v>
      </c>
      <c r="G1127" s="165"/>
      <c r="H1127" s="203">
        <v>38221.431854599628</v>
      </c>
      <c r="I1127" s="203">
        <v>16216.398843452245</v>
      </c>
      <c r="J1127" s="203">
        <v>5158.0142839410682</v>
      </c>
      <c r="K1127" s="203">
        <v>8172.4283314890099</v>
      </c>
      <c r="L1127" s="203">
        <v>3229.4259834146947</v>
      </c>
      <c r="M1127" s="203">
        <v>3992.7832050091756</v>
      </c>
      <c r="N1127" s="203">
        <v>1360.6862281965632</v>
      </c>
      <c r="O1127" s="203">
        <v>91.694979096870824</v>
      </c>
      <c r="P1127" s="175">
        <v>0</v>
      </c>
      <c r="Q1127" s="175">
        <v>0</v>
      </c>
      <c r="R1127" s="176">
        <f t="shared" ref="R1127:R1132" si="57">ROUND(SUM(I1127:Q1127)-H1127,0)</f>
        <v>0</v>
      </c>
      <c r="S1127" s="160"/>
      <c r="T1127" s="160"/>
    </row>
    <row r="1128" spans="1:20" ht="13.5" customHeight="1">
      <c r="A1128" s="174">
        <f t="shared" si="55"/>
        <v>1128</v>
      </c>
      <c r="E1128" s="151" t="s">
        <v>219</v>
      </c>
      <c r="F1128" s="195" t="s">
        <v>269</v>
      </c>
      <c r="G1128" s="165"/>
      <c r="H1128" s="203">
        <v>0</v>
      </c>
      <c r="I1128" s="203">
        <v>0</v>
      </c>
      <c r="J1128" s="203">
        <v>0</v>
      </c>
      <c r="K1128" s="203">
        <v>0</v>
      </c>
      <c r="L1128" s="203">
        <v>0</v>
      </c>
      <c r="M1128" s="203">
        <v>0</v>
      </c>
      <c r="N1128" s="203">
        <v>0</v>
      </c>
      <c r="O1128" s="203">
        <v>0</v>
      </c>
      <c r="P1128" s="175">
        <v>0</v>
      </c>
      <c r="Q1128" s="175">
        <v>0</v>
      </c>
      <c r="R1128" s="176">
        <f t="shared" si="57"/>
        <v>0</v>
      </c>
    </row>
    <row r="1129" spans="1:20" ht="13.5" customHeight="1">
      <c r="A1129" s="174">
        <f t="shared" si="55"/>
        <v>1129</v>
      </c>
      <c r="E1129" s="151" t="s">
        <v>94</v>
      </c>
      <c r="F1129" s="193" t="s">
        <v>482</v>
      </c>
      <c r="G1129" s="165"/>
      <c r="H1129" s="203">
        <v>0</v>
      </c>
      <c r="I1129" s="203">
        <v>0</v>
      </c>
      <c r="J1129" s="203">
        <v>0</v>
      </c>
      <c r="K1129" s="203">
        <v>0</v>
      </c>
      <c r="L1129" s="203">
        <v>0</v>
      </c>
      <c r="M1129" s="203">
        <v>0</v>
      </c>
      <c r="N1129" s="203">
        <v>0</v>
      </c>
      <c r="O1129" s="203">
        <v>0</v>
      </c>
      <c r="P1129" s="175">
        <v>0</v>
      </c>
      <c r="Q1129" s="175">
        <v>0</v>
      </c>
      <c r="R1129" s="176">
        <f t="shared" si="57"/>
        <v>0</v>
      </c>
      <c r="S1129" s="160"/>
      <c r="T1129" s="160"/>
    </row>
    <row r="1130" spans="1:20" ht="13.5" customHeight="1">
      <c r="A1130" s="174">
        <f t="shared" si="55"/>
        <v>1130</v>
      </c>
      <c r="E1130" s="151" t="s">
        <v>867</v>
      </c>
      <c r="F1130" s="193" t="s">
        <v>568</v>
      </c>
      <c r="G1130" s="165"/>
      <c r="H1130" s="203">
        <v>0</v>
      </c>
      <c r="I1130" s="203">
        <v>0</v>
      </c>
      <c r="J1130" s="203">
        <v>0</v>
      </c>
      <c r="K1130" s="203">
        <v>0</v>
      </c>
      <c r="L1130" s="203">
        <v>0</v>
      </c>
      <c r="M1130" s="203">
        <v>0</v>
      </c>
      <c r="N1130" s="203">
        <v>0</v>
      </c>
      <c r="O1130" s="203">
        <v>0</v>
      </c>
      <c r="P1130" s="175">
        <v>0</v>
      </c>
      <c r="Q1130" s="175">
        <v>0</v>
      </c>
      <c r="R1130" s="176">
        <f t="shared" si="57"/>
        <v>0</v>
      </c>
      <c r="S1130" s="160"/>
      <c r="T1130" s="160"/>
    </row>
    <row r="1131" spans="1:20" ht="13.5" customHeight="1">
      <c r="A1131" s="174">
        <f t="shared" si="55"/>
        <v>1131</v>
      </c>
      <c r="E1131" s="151" t="s">
        <v>868</v>
      </c>
      <c r="F1131" s="196" t="s">
        <v>269</v>
      </c>
      <c r="G1131" s="165"/>
      <c r="H1131" s="197">
        <v>5533.8414833463366</v>
      </c>
      <c r="I1131" s="197">
        <v>2347.8707174489659</v>
      </c>
      <c r="J1131" s="197">
        <v>746.79654924364229</v>
      </c>
      <c r="K1131" s="197">
        <v>1183.2346598764675</v>
      </c>
      <c r="L1131" s="197">
        <v>467.56834077805837</v>
      </c>
      <c r="M1131" s="197">
        <v>578.0900469124972</v>
      </c>
      <c r="N1131" s="197">
        <v>197.00522795840914</v>
      </c>
      <c r="O1131" s="197">
        <v>13.275941128295917</v>
      </c>
      <c r="P1131" s="175">
        <v>0</v>
      </c>
      <c r="Q1131" s="175">
        <v>0</v>
      </c>
      <c r="R1131" s="176">
        <f t="shared" si="57"/>
        <v>0</v>
      </c>
      <c r="S1131" s="160"/>
      <c r="T1131" s="160"/>
    </row>
    <row r="1132" spans="1:20" ht="13.5" customHeight="1">
      <c r="A1132" s="174">
        <f t="shared" si="55"/>
        <v>1132</v>
      </c>
      <c r="D1132" s="151" t="s">
        <v>869</v>
      </c>
      <c r="F1132" s="193"/>
      <c r="H1132" s="175">
        <v>43755.273337945968</v>
      </c>
      <c r="I1132" s="175">
        <v>18564.269560901212</v>
      </c>
      <c r="J1132" s="175">
        <v>5904.8108331847106</v>
      </c>
      <c r="K1132" s="175">
        <v>9355.6629913654779</v>
      </c>
      <c r="L1132" s="175">
        <v>3696.9943241927531</v>
      </c>
      <c r="M1132" s="175">
        <v>4570.8732519216728</v>
      </c>
      <c r="N1132" s="175">
        <v>1557.6914561549725</v>
      </c>
      <c r="O1132" s="175">
        <v>104.97092022516674</v>
      </c>
      <c r="P1132" s="175">
        <v>0</v>
      </c>
      <c r="Q1132" s="175">
        <v>0</v>
      </c>
      <c r="R1132" s="176">
        <f t="shared" si="57"/>
        <v>0</v>
      </c>
    </row>
    <row r="1133" spans="1:20" ht="13.5" customHeight="1">
      <c r="A1133" s="174">
        <f t="shared" si="55"/>
        <v>1133</v>
      </c>
      <c r="F1133" s="193"/>
      <c r="G1133" s="165"/>
      <c r="H1133" s="161"/>
      <c r="I1133" s="161"/>
      <c r="J1133" s="161"/>
      <c r="K1133" s="161"/>
      <c r="L1133" s="161"/>
      <c r="M1133" s="161"/>
      <c r="N1133" s="161"/>
      <c r="O1133" s="161"/>
      <c r="P1133" s="175"/>
      <c r="Q1133" s="175"/>
      <c r="R1133" s="176"/>
      <c r="S1133" s="160"/>
      <c r="T1133" s="160"/>
    </row>
    <row r="1134" spans="1:20" ht="13.5" customHeight="1">
      <c r="A1134" s="174">
        <f t="shared" si="55"/>
        <v>1134</v>
      </c>
      <c r="C1134" s="151" t="s">
        <v>870</v>
      </c>
      <c r="D1134" s="151" t="s">
        <v>871</v>
      </c>
      <c r="F1134" s="195" t="s">
        <v>269</v>
      </c>
      <c r="G1134" s="165"/>
      <c r="H1134" s="203">
        <v>0</v>
      </c>
      <c r="I1134" s="203">
        <v>0</v>
      </c>
      <c r="J1134" s="203">
        <v>0</v>
      </c>
      <c r="K1134" s="203">
        <v>0</v>
      </c>
      <c r="L1134" s="203">
        <v>0</v>
      </c>
      <c r="M1134" s="203">
        <v>0</v>
      </c>
      <c r="N1134" s="203">
        <v>0</v>
      </c>
      <c r="O1134" s="203">
        <v>0</v>
      </c>
      <c r="P1134" s="175">
        <v>0</v>
      </c>
      <c r="Q1134" s="175">
        <v>0</v>
      </c>
      <c r="R1134" s="176">
        <f>ROUND(SUM(I1134:Q1134)-H1134,0)</f>
        <v>0</v>
      </c>
    </row>
    <row r="1135" spans="1:20" ht="13.5" customHeight="1">
      <c r="A1135" s="174">
        <f t="shared" si="55"/>
        <v>1135</v>
      </c>
      <c r="F1135" s="193"/>
      <c r="G1135" s="165"/>
      <c r="H1135" s="161"/>
      <c r="I1135" s="161"/>
      <c r="J1135" s="161"/>
      <c r="K1135" s="161"/>
      <c r="L1135" s="161"/>
      <c r="M1135" s="161"/>
      <c r="N1135" s="161"/>
      <c r="O1135" s="161"/>
      <c r="P1135" s="175"/>
      <c r="Q1135" s="175"/>
      <c r="R1135" s="176"/>
      <c r="S1135" s="160"/>
      <c r="T1135" s="160"/>
    </row>
    <row r="1136" spans="1:20" ht="13.5" customHeight="1">
      <c r="A1136" s="174">
        <f t="shared" si="55"/>
        <v>1136</v>
      </c>
      <c r="C1136" s="151" t="s">
        <v>872</v>
      </c>
      <c r="D1136" s="151" t="s">
        <v>56</v>
      </c>
      <c r="F1136" s="196" t="s">
        <v>269</v>
      </c>
      <c r="H1136" s="203">
        <v>0</v>
      </c>
      <c r="I1136" s="203">
        <v>0</v>
      </c>
      <c r="J1136" s="203">
        <v>0</v>
      </c>
      <c r="K1136" s="203">
        <v>0</v>
      </c>
      <c r="L1136" s="203">
        <v>0</v>
      </c>
      <c r="M1136" s="203">
        <v>0</v>
      </c>
      <c r="N1136" s="203">
        <v>0</v>
      </c>
      <c r="O1136" s="203">
        <v>0</v>
      </c>
      <c r="P1136" s="175">
        <v>0</v>
      </c>
      <c r="Q1136" s="175">
        <v>0</v>
      </c>
      <c r="R1136" s="176">
        <f>ROUND(SUM(I1136:Q1136)-H1136,0)</f>
        <v>0</v>
      </c>
    </row>
    <row r="1137" spans="1:20" ht="13.5" customHeight="1">
      <c r="A1137" s="174">
        <f t="shared" si="55"/>
        <v>1137</v>
      </c>
      <c r="F1137" s="193"/>
      <c r="G1137" s="165"/>
      <c r="H1137" s="161"/>
      <c r="I1137" s="161"/>
      <c r="J1137" s="161"/>
      <c r="K1137" s="161"/>
      <c r="L1137" s="161"/>
      <c r="M1137" s="161"/>
      <c r="N1137" s="161"/>
      <c r="O1137" s="161"/>
      <c r="P1137" s="175"/>
      <c r="Q1137" s="175"/>
      <c r="R1137" s="176"/>
      <c r="S1137" s="160"/>
      <c r="T1137" s="160"/>
    </row>
    <row r="1138" spans="1:20" ht="13.5" customHeight="1">
      <c r="A1138" s="174">
        <f t="shared" si="55"/>
        <v>1138</v>
      </c>
      <c r="C1138" s="151" t="s">
        <v>873</v>
      </c>
      <c r="D1138" s="151" t="s">
        <v>874</v>
      </c>
      <c r="F1138" s="195" t="s">
        <v>269</v>
      </c>
      <c r="G1138" s="165"/>
      <c r="H1138" s="203">
        <v>1957722.3254914517</v>
      </c>
      <c r="I1138" s="203">
        <v>830612.68284431647</v>
      </c>
      <c r="J1138" s="203">
        <v>264196.26970777725</v>
      </c>
      <c r="K1138" s="203">
        <v>418596.18077362794</v>
      </c>
      <c r="L1138" s="203">
        <v>165412.93822544997</v>
      </c>
      <c r="M1138" s="203">
        <v>204512.50625643667</v>
      </c>
      <c r="N1138" s="203">
        <v>69695.08146798001</v>
      </c>
      <c r="O1138" s="203">
        <v>4696.6662158632098</v>
      </c>
      <c r="P1138" s="175">
        <v>0</v>
      </c>
      <c r="Q1138" s="175">
        <v>0</v>
      </c>
      <c r="R1138" s="176">
        <f>ROUND(SUM(I1138:Q1138)-H1138,0)</f>
        <v>0</v>
      </c>
      <c r="S1138" s="160"/>
      <c r="T1138" s="160"/>
    </row>
    <row r="1139" spans="1:20" ht="13.5" customHeight="1">
      <c r="A1139" s="174">
        <f t="shared" si="55"/>
        <v>1139</v>
      </c>
      <c r="F1139" s="193"/>
      <c r="G1139" s="165"/>
      <c r="H1139" s="161"/>
      <c r="I1139" s="161"/>
      <c r="J1139" s="161"/>
      <c r="K1139" s="161"/>
      <c r="L1139" s="161"/>
      <c r="M1139" s="161"/>
      <c r="N1139" s="161"/>
      <c r="O1139" s="161"/>
      <c r="P1139" s="175"/>
      <c r="Q1139" s="175"/>
      <c r="R1139" s="176"/>
      <c r="S1139" s="160"/>
      <c r="T1139" s="160"/>
    </row>
    <row r="1140" spans="1:20" ht="13.5" customHeight="1">
      <c r="A1140" s="174">
        <f t="shared" si="55"/>
        <v>1140</v>
      </c>
      <c r="C1140" s="151" t="s">
        <v>875</v>
      </c>
      <c r="D1140" s="151" t="s">
        <v>58</v>
      </c>
      <c r="F1140" s="196" t="s">
        <v>269</v>
      </c>
      <c r="H1140" s="203">
        <v>-1.5174737200140953E-7</v>
      </c>
      <c r="I1140" s="203">
        <v>-6.4382619604148588E-8</v>
      </c>
      <c r="J1140" s="203">
        <v>-2.0478435117537233E-8</v>
      </c>
      <c r="K1140" s="203">
        <v>-3.2446312500563224E-8</v>
      </c>
      <c r="L1140" s="203">
        <v>-1.2821521389373937E-8</v>
      </c>
      <c r="M1140" s="203">
        <v>-1.5852215077562388E-8</v>
      </c>
      <c r="N1140" s="203">
        <v>-5.4022193630218616E-9</v>
      </c>
      <c r="O1140" s="203">
        <v>-3.6404894920230039E-10</v>
      </c>
      <c r="P1140" s="175">
        <v>0</v>
      </c>
      <c r="Q1140" s="175">
        <v>0</v>
      </c>
      <c r="R1140" s="176">
        <f>ROUND(SUM(I1140:Q1140)-H1140,0)</f>
        <v>0</v>
      </c>
    </row>
    <row r="1141" spans="1:20" ht="13.5" customHeight="1">
      <c r="A1141" s="174">
        <f t="shared" si="55"/>
        <v>1141</v>
      </c>
      <c r="E1141" s="151" t="s">
        <v>321</v>
      </c>
      <c r="F1141" s="196" t="s">
        <v>269</v>
      </c>
      <c r="H1141" s="203">
        <v>0</v>
      </c>
      <c r="I1141" s="203">
        <v>0</v>
      </c>
      <c r="J1141" s="203">
        <v>0</v>
      </c>
      <c r="K1141" s="203">
        <v>0</v>
      </c>
      <c r="L1141" s="203">
        <v>0</v>
      </c>
      <c r="M1141" s="203">
        <v>0</v>
      </c>
      <c r="N1141" s="203">
        <v>0</v>
      </c>
      <c r="O1141" s="203">
        <v>0</v>
      </c>
      <c r="P1141" s="175">
        <v>0</v>
      </c>
      <c r="Q1141" s="175">
        <v>0</v>
      </c>
      <c r="R1141" s="176">
        <f>ROUND(SUM(I1141:Q1141)-H1141,0)</f>
        <v>0</v>
      </c>
    </row>
    <row r="1142" spans="1:20" ht="13.5" customHeight="1">
      <c r="A1142" s="174">
        <f t="shared" si="55"/>
        <v>1142</v>
      </c>
      <c r="E1142" s="151" t="s">
        <v>876</v>
      </c>
      <c r="F1142" s="193" t="s">
        <v>646</v>
      </c>
      <c r="G1142" s="165"/>
      <c r="H1142" s="197">
        <v>0</v>
      </c>
      <c r="I1142" s="197">
        <v>0</v>
      </c>
      <c r="J1142" s="197">
        <v>0</v>
      </c>
      <c r="K1142" s="197">
        <v>0</v>
      </c>
      <c r="L1142" s="197">
        <v>0</v>
      </c>
      <c r="M1142" s="197">
        <v>0</v>
      </c>
      <c r="N1142" s="197">
        <v>0</v>
      </c>
      <c r="O1142" s="197">
        <v>0</v>
      </c>
      <c r="P1142" s="175">
        <v>0</v>
      </c>
      <c r="Q1142" s="175">
        <v>0</v>
      </c>
      <c r="R1142" s="176">
        <f>ROUND(SUM(I1142:Q1142)-H1142,0)</f>
        <v>0</v>
      </c>
    </row>
    <row r="1143" spans="1:20" ht="13.5" customHeight="1">
      <c r="A1143" s="174">
        <f t="shared" si="55"/>
        <v>1143</v>
      </c>
      <c r="C1143" s="163"/>
      <c r="E1143" s="163" t="s">
        <v>877</v>
      </c>
      <c r="F1143" s="193"/>
      <c r="G1143" s="165"/>
      <c r="H1143" s="203">
        <v>-1.5174737200140953E-7</v>
      </c>
      <c r="I1143" s="203">
        <v>-6.4382619604148588E-8</v>
      </c>
      <c r="J1143" s="203">
        <v>-2.0478435117537233E-8</v>
      </c>
      <c r="K1143" s="203">
        <v>-3.2446312500563224E-8</v>
      </c>
      <c r="L1143" s="203">
        <v>-1.2821521389373937E-8</v>
      </c>
      <c r="M1143" s="203">
        <v>-1.5852215077562388E-8</v>
      </c>
      <c r="N1143" s="203">
        <v>-5.4022193630218616E-9</v>
      </c>
      <c r="O1143" s="203">
        <v>-3.6404894920230039E-10</v>
      </c>
      <c r="P1143" s="175">
        <v>0</v>
      </c>
      <c r="Q1143" s="175">
        <v>0</v>
      </c>
      <c r="R1143" s="176">
        <f>ROUND(SUM(I1143:Q1143)-H1143,0)</f>
        <v>0</v>
      </c>
    </row>
    <row r="1144" spans="1:20" ht="13.5" customHeight="1">
      <c r="A1144" s="174">
        <f t="shared" si="55"/>
        <v>1144</v>
      </c>
      <c r="F1144" s="193"/>
      <c r="G1144" s="165"/>
      <c r="H1144" s="161"/>
      <c r="I1144" s="161"/>
      <c r="J1144" s="161"/>
      <c r="K1144" s="161"/>
      <c r="L1144" s="161"/>
      <c r="M1144" s="161"/>
      <c r="N1144" s="161"/>
      <c r="O1144" s="161"/>
      <c r="P1144" s="175"/>
      <c r="Q1144" s="175"/>
      <c r="R1144" s="176"/>
    </row>
    <row r="1145" spans="1:20" ht="13.5" customHeight="1">
      <c r="A1145" s="174">
        <f t="shared" si="55"/>
        <v>1145</v>
      </c>
      <c r="C1145" s="223" t="s">
        <v>878</v>
      </c>
      <c r="D1145" s="151" t="s">
        <v>879</v>
      </c>
      <c r="F1145" s="196" t="s">
        <v>269</v>
      </c>
      <c r="G1145" s="165"/>
      <c r="H1145" s="203">
        <v>0</v>
      </c>
      <c r="I1145" s="203">
        <v>0</v>
      </c>
      <c r="J1145" s="203">
        <v>0</v>
      </c>
      <c r="K1145" s="203">
        <v>0</v>
      </c>
      <c r="L1145" s="203">
        <v>0</v>
      </c>
      <c r="M1145" s="203">
        <v>0</v>
      </c>
      <c r="N1145" s="203">
        <v>0</v>
      </c>
      <c r="O1145" s="203">
        <v>0</v>
      </c>
      <c r="P1145" s="175">
        <v>0</v>
      </c>
      <c r="Q1145" s="175">
        <v>0</v>
      </c>
      <c r="R1145" s="176">
        <f>ROUND(SUM(I1145:Q1145)-H1145,0)</f>
        <v>0</v>
      </c>
    </row>
    <row r="1146" spans="1:20" ht="13.5" customHeight="1">
      <c r="A1146" s="174">
        <f t="shared" si="55"/>
        <v>1146</v>
      </c>
      <c r="C1146" s="163"/>
      <c r="D1146" s="170"/>
      <c r="E1146" s="163"/>
      <c r="F1146" s="198"/>
      <c r="G1146" s="171"/>
      <c r="H1146" s="161"/>
      <c r="I1146" s="161"/>
      <c r="J1146" s="161"/>
      <c r="K1146" s="161"/>
      <c r="L1146" s="161"/>
      <c r="M1146" s="161"/>
      <c r="N1146" s="161"/>
      <c r="O1146" s="161"/>
      <c r="P1146" s="175"/>
      <c r="Q1146" s="175"/>
      <c r="R1146" s="176"/>
    </row>
    <row r="1147" spans="1:20" ht="13.5" customHeight="1">
      <c r="A1147" s="174">
        <f t="shared" si="55"/>
        <v>1147</v>
      </c>
      <c r="C1147" s="151" t="s">
        <v>880</v>
      </c>
      <c r="D1147" s="151" t="s">
        <v>881</v>
      </c>
      <c r="F1147" s="196" t="s">
        <v>269</v>
      </c>
      <c r="H1147" s="203">
        <v>0</v>
      </c>
      <c r="I1147" s="203">
        <v>0</v>
      </c>
      <c r="J1147" s="203">
        <v>0</v>
      </c>
      <c r="K1147" s="203">
        <v>0</v>
      </c>
      <c r="L1147" s="203">
        <v>0</v>
      </c>
      <c r="M1147" s="203">
        <v>0</v>
      </c>
      <c r="N1147" s="203">
        <v>0</v>
      </c>
      <c r="O1147" s="203">
        <v>0</v>
      </c>
      <c r="P1147" s="175">
        <v>0</v>
      </c>
      <c r="Q1147" s="175">
        <v>0</v>
      </c>
      <c r="R1147" s="176">
        <f>ROUND(SUM(I1147:Q1147)-H1147,0)</f>
        <v>0</v>
      </c>
    </row>
    <row r="1148" spans="1:20" ht="13.5" customHeight="1">
      <c r="A1148" s="174">
        <f t="shared" si="55"/>
        <v>1148</v>
      </c>
      <c r="F1148" s="193"/>
      <c r="G1148" s="165"/>
      <c r="H1148" s="161"/>
      <c r="I1148" s="161"/>
      <c r="J1148" s="161"/>
      <c r="K1148" s="161"/>
      <c r="L1148" s="161"/>
      <c r="M1148" s="161"/>
      <c r="N1148" s="161"/>
      <c r="O1148" s="161"/>
      <c r="P1148" s="175"/>
      <c r="Q1148" s="175"/>
      <c r="R1148" s="176"/>
      <c r="S1148" s="160"/>
      <c r="T1148" s="160"/>
    </row>
    <row r="1149" spans="1:20" ht="13.5" customHeight="1">
      <c r="A1149" s="174">
        <f t="shared" si="55"/>
        <v>1149</v>
      </c>
      <c r="C1149" s="151" t="s">
        <v>882</v>
      </c>
      <c r="D1149" s="151" t="s">
        <v>881</v>
      </c>
      <c r="F1149" s="196" t="s">
        <v>269</v>
      </c>
      <c r="G1149" s="165"/>
      <c r="H1149" s="203">
        <v>0</v>
      </c>
      <c r="I1149" s="203">
        <v>0</v>
      </c>
      <c r="J1149" s="203">
        <v>0</v>
      </c>
      <c r="K1149" s="203">
        <v>0</v>
      </c>
      <c r="L1149" s="203">
        <v>0</v>
      </c>
      <c r="M1149" s="203">
        <v>0</v>
      </c>
      <c r="N1149" s="203">
        <v>0</v>
      </c>
      <c r="O1149" s="203">
        <v>0</v>
      </c>
      <c r="P1149" s="175">
        <v>0</v>
      </c>
      <c r="Q1149" s="175">
        <v>0</v>
      </c>
      <c r="R1149" s="176">
        <f>ROUND(SUM(I1149:Q1149)-H1149,0)</f>
        <v>0</v>
      </c>
    </row>
    <row r="1150" spans="1:20" ht="13.5" customHeight="1">
      <c r="A1150" s="174">
        <f t="shared" si="55"/>
        <v>1150</v>
      </c>
      <c r="F1150" s="193"/>
      <c r="G1150" s="165"/>
      <c r="H1150" s="161"/>
      <c r="I1150" s="161"/>
      <c r="J1150" s="161"/>
      <c r="K1150" s="161"/>
      <c r="L1150" s="161"/>
      <c r="M1150" s="161"/>
      <c r="N1150" s="161"/>
      <c r="O1150" s="161"/>
      <c r="P1150" s="175"/>
      <c r="Q1150" s="175"/>
      <c r="R1150" s="176"/>
      <c r="S1150" s="160"/>
      <c r="T1150" s="160"/>
    </row>
    <row r="1151" spans="1:20" ht="13.5" customHeight="1">
      <c r="A1151" s="174">
        <f t="shared" si="55"/>
        <v>1151</v>
      </c>
      <c r="C1151" s="151" t="s">
        <v>883</v>
      </c>
      <c r="D1151" s="151" t="s">
        <v>884</v>
      </c>
      <c r="F1151" s="196" t="s">
        <v>269</v>
      </c>
      <c r="G1151" s="165"/>
      <c r="H1151" s="203">
        <v>0</v>
      </c>
      <c r="I1151" s="203">
        <v>0</v>
      </c>
      <c r="J1151" s="203">
        <v>0</v>
      </c>
      <c r="K1151" s="203">
        <v>0</v>
      </c>
      <c r="L1151" s="203">
        <v>0</v>
      </c>
      <c r="M1151" s="203">
        <v>0</v>
      </c>
      <c r="N1151" s="203">
        <v>0</v>
      </c>
      <c r="O1151" s="203">
        <v>0</v>
      </c>
      <c r="P1151" s="175">
        <v>0</v>
      </c>
      <c r="Q1151" s="175">
        <v>0</v>
      </c>
      <c r="R1151" s="176">
        <f>ROUND(SUM(I1151:Q1151)-H1151,0)</f>
        <v>0</v>
      </c>
    </row>
    <row r="1152" spans="1:20" ht="13.5" customHeight="1">
      <c r="A1152" s="174">
        <f t="shared" si="55"/>
        <v>1152</v>
      </c>
      <c r="F1152" s="193"/>
      <c r="G1152" s="165"/>
      <c r="H1152" s="161"/>
      <c r="I1152" s="161"/>
      <c r="J1152" s="161"/>
      <c r="K1152" s="161"/>
      <c r="L1152" s="161"/>
      <c r="M1152" s="161"/>
      <c r="N1152" s="161"/>
      <c r="O1152" s="161"/>
      <c r="P1152" s="175"/>
      <c r="Q1152" s="175"/>
      <c r="R1152" s="176"/>
      <c r="S1152" s="160"/>
      <c r="T1152" s="160"/>
    </row>
    <row r="1153" spans="1:20" ht="13.5" customHeight="1">
      <c r="A1153" s="174">
        <f t="shared" ref="A1153:A1216" si="58">+A1152+1</f>
        <v>1153</v>
      </c>
      <c r="C1153" s="151" t="s">
        <v>885</v>
      </c>
      <c r="D1153" s="151" t="s">
        <v>886</v>
      </c>
      <c r="F1153" s="193" t="s">
        <v>1114</v>
      </c>
      <c r="G1153" s="165"/>
      <c r="H1153" s="203">
        <v>1.4568249025614932E-4</v>
      </c>
      <c r="I1153" s="203">
        <v>6.6993651282404269E-5</v>
      </c>
      <c r="J1153" s="203">
        <v>2.0129756332736745E-5</v>
      </c>
      <c r="K1153" s="203">
        <v>2.8883960667256259E-5</v>
      </c>
      <c r="L1153" s="203">
        <v>1.1213224315015248E-5</v>
      </c>
      <c r="M1153" s="203">
        <v>1.2200431042336063E-5</v>
      </c>
      <c r="N1153" s="203">
        <v>5.5713741209438665E-6</v>
      </c>
      <c r="O1153" s="203">
        <v>6.9009249545688021E-7</v>
      </c>
      <c r="P1153" s="175">
        <v>0</v>
      </c>
      <c r="Q1153" s="175">
        <v>0</v>
      </c>
      <c r="R1153" s="176">
        <f>ROUND(SUM(I1153:Q1153)-H1153,0)</f>
        <v>0</v>
      </c>
    </row>
    <row r="1154" spans="1:20" ht="13.5" customHeight="1">
      <c r="A1154" s="174">
        <f t="shared" si="58"/>
        <v>1154</v>
      </c>
      <c r="E1154" s="151" t="s">
        <v>316</v>
      </c>
      <c r="F1154" s="196" t="s">
        <v>269</v>
      </c>
      <c r="G1154" s="165"/>
      <c r="H1154" s="203">
        <v>-7.6135620474815369E-8</v>
      </c>
      <c r="I1154" s="203">
        <v>-3.2302442056857056E-8</v>
      </c>
      <c r="J1154" s="203">
        <v>-1.0274565835726389E-8</v>
      </c>
      <c r="K1154" s="203">
        <v>-1.6279162543435635E-8</v>
      </c>
      <c r="L1154" s="203">
        <v>-6.4328922045650592E-9</v>
      </c>
      <c r="M1154" s="203">
        <v>-7.9534703956469516E-9</v>
      </c>
      <c r="N1154" s="203">
        <v>-2.7104345710903696E-9</v>
      </c>
      <c r="O1154" s="203">
        <v>-1.8265286749390444E-10</v>
      </c>
      <c r="P1154" s="175">
        <v>0</v>
      </c>
      <c r="Q1154" s="175">
        <v>0</v>
      </c>
      <c r="R1154" s="176">
        <f>ROUND(SUM(I1154:Q1154)-H1154,0)</f>
        <v>0</v>
      </c>
    </row>
    <row r="1155" spans="1:20" ht="13.5" customHeight="1">
      <c r="A1155" s="174">
        <f t="shared" si="58"/>
        <v>1155</v>
      </c>
      <c r="C1155" s="225"/>
      <c r="E1155" s="151" t="s">
        <v>592</v>
      </c>
      <c r="F1155" s="193" t="e">
        <f t="shared" ref="F1155" si="59">IF(Function="gen","F102G",IF(Function="TRN","F102T",IF(Function="DIS","F102D",IF(Function="RETAIL","F102R",IF(Function="MISC","F102M","ERR")))))</f>
        <v>#NAME?</v>
      </c>
      <c r="G1155" s="165"/>
      <c r="H1155" s="197">
        <v>0</v>
      </c>
      <c r="I1155" s="197">
        <v>0</v>
      </c>
      <c r="J1155" s="197">
        <v>0</v>
      </c>
      <c r="K1155" s="197">
        <v>0</v>
      </c>
      <c r="L1155" s="197">
        <v>0</v>
      </c>
      <c r="M1155" s="197">
        <v>0</v>
      </c>
      <c r="N1155" s="197">
        <v>0</v>
      </c>
      <c r="O1155" s="197">
        <v>0</v>
      </c>
      <c r="P1155" s="175">
        <v>0</v>
      </c>
      <c r="Q1155" s="175">
        <v>0</v>
      </c>
      <c r="R1155" s="176">
        <f>ROUND(SUM(I1155:Q1155)-H1155,0)</f>
        <v>0</v>
      </c>
      <c r="S1155" s="160"/>
      <c r="T1155" s="160"/>
    </row>
    <row r="1156" spans="1:20" ht="13.5" customHeight="1">
      <c r="A1156" s="174">
        <f t="shared" si="58"/>
        <v>1156</v>
      </c>
      <c r="E1156" s="151" t="s">
        <v>887</v>
      </c>
      <c r="F1156" s="193"/>
      <c r="G1156" s="165"/>
      <c r="H1156" s="203">
        <v>1.4560635463567451E-4</v>
      </c>
      <c r="I1156" s="203">
        <v>6.6961348840347408E-5</v>
      </c>
      <c r="J1156" s="203">
        <v>2.0119481766901019E-5</v>
      </c>
      <c r="K1156" s="203">
        <v>2.8867681504712824E-5</v>
      </c>
      <c r="L1156" s="203">
        <v>1.1206791422810683E-5</v>
      </c>
      <c r="M1156" s="203">
        <v>1.2192477571940415E-5</v>
      </c>
      <c r="N1156" s="203">
        <v>5.5686636863727762E-6</v>
      </c>
      <c r="O1156" s="203">
        <v>6.8990984258938625E-7</v>
      </c>
      <c r="P1156" s="175">
        <v>0</v>
      </c>
      <c r="Q1156" s="175">
        <v>0</v>
      </c>
      <c r="R1156" s="176">
        <f>ROUND(SUM(I1156:Q1156)-H1156,0)</f>
        <v>0</v>
      </c>
    </row>
    <row r="1157" spans="1:20" ht="13.5" customHeight="1">
      <c r="A1157" s="174">
        <f t="shared" si="58"/>
        <v>1157</v>
      </c>
      <c r="C1157" s="226"/>
      <c r="F1157" s="193"/>
      <c r="G1157" s="165"/>
      <c r="H1157" s="161"/>
      <c r="I1157" s="161"/>
      <c r="J1157" s="161"/>
      <c r="K1157" s="161"/>
      <c r="L1157" s="161"/>
      <c r="M1157" s="161"/>
      <c r="N1157" s="161"/>
      <c r="O1157" s="161"/>
      <c r="P1157" s="175"/>
      <c r="Q1157" s="175"/>
      <c r="R1157" s="176"/>
      <c r="S1157" s="160"/>
      <c r="T1157" s="160"/>
    </row>
    <row r="1158" spans="1:20" ht="13.5" customHeight="1">
      <c r="A1158" s="174">
        <f t="shared" si="58"/>
        <v>1158</v>
      </c>
      <c r="C1158" s="151" t="s">
        <v>888</v>
      </c>
      <c r="D1158" s="151" t="s">
        <v>889</v>
      </c>
      <c r="F1158" s="193" t="s">
        <v>1114</v>
      </c>
      <c r="G1158" s="165"/>
      <c r="H1158" s="203">
        <v>0</v>
      </c>
      <c r="I1158" s="203">
        <v>0</v>
      </c>
      <c r="J1158" s="203">
        <v>0</v>
      </c>
      <c r="K1158" s="203">
        <v>0</v>
      </c>
      <c r="L1158" s="203">
        <v>0</v>
      </c>
      <c r="M1158" s="203">
        <v>0</v>
      </c>
      <c r="N1158" s="203">
        <v>0</v>
      </c>
      <c r="O1158" s="203">
        <v>0</v>
      </c>
      <c r="P1158" s="175">
        <v>0</v>
      </c>
      <c r="Q1158" s="175">
        <v>0</v>
      </c>
      <c r="R1158" s="176">
        <f>ROUND(SUM(I1158:Q1158)-H1158,0)</f>
        <v>0</v>
      </c>
    </row>
    <row r="1159" spans="1:20" ht="13.5" customHeight="1">
      <c r="A1159" s="174">
        <f t="shared" si="58"/>
        <v>1159</v>
      </c>
      <c r="F1159" s="193"/>
      <c r="G1159" s="165"/>
      <c r="H1159" s="161"/>
      <c r="I1159" s="161"/>
      <c r="J1159" s="161"/>
      <c r="K1159" s="161"/>
      <c r="L1159" s="161"/>
      <c r="M1159" s="161"/>
      <c r="N1159" s="161"/>
      <c r="O1159" s="161"/>
      <c r="P1159" s="175"/>
      <c r="Q1159" s="175"/>
      <c r="R1159" s="176"/>
      <c r="S1159" s="160"/>
      <c r="T1159" s="160"/>
    </row>
    <row r="1160" spans="1:20" ht="13.5" customHeight="1">
      <c r="A1160" s="174">
        <f t="shared" si="58"/>
        <v>1160</v>
      </c>
      <c r="C1160" s="151" t="s">
        <v>890</v>
      </c>
      <c r="D1160" s="151" t="s">
        <v>884</v>
      </c>
      <c r="F1160" s="193" t="s">
        <v>1114</v>
      </c>
      <c r="G1160" s="165"/>
      <c r="H1160" s="203">
        <v>0</v>
      </c>
      <c r="I1160" s="203">
        <v>0</v>
      </c>
      <c r="J1160" s="203">
        <v>0</v>
      </c>
      <c r="K1160" s="203">
        <v>0</v>
      </c>
      <c r="L1160" s="203">
        <v>0</v>
      </c>
      <c r="M1160" s="203">
        <v>0</v>
      </c>
      <c r="N1160" s="203">
        <v>0</v>
      </c>
      <c r="O1160" s="203">
        <v>0</v>
      </c>
      <c r="P1160" s="175">
        <v>0</v>
      </c>
      <c r="Q1160" s="175">
        <v>0</v>
      </c>
      <c r="R1160" s="176">
        <f>ROUND(SUM(I1160:Q1160)-H1160,0)</f>
        <v>0</v>
      </c>
    </row>
    <row r="1161" spans="1:20" ht="13.5" customHeight="1">
      <c r="A1161" s="174">
        <f t="shared" si="58"/>
        <v>1161</v>
      </c>
      <c r="F1161" s="193"/>
      <c r="G1161" s="165"/>
      <c r="H1161" s="161"/>
      <c r="I1161" s="161"/>
      <c r="J1161" s="161"/>
      <c r="K1161" s="161"/>
      <c r="L1161" s="161"/>
      <c r="M1161" s="161"/>
      <c r="N1161" s="161"/>
      <c r="O1161" s="161"/>
      <c r="P1161" s="175"/>
      <c r="Q1161" s="175"/>
      <c r="R1161" s="176"/>
      <c r="S1161" s="160"/>
      <c r="T1161" s="160"/>
    </row>
    <row r="1162" spans="1:20" ht="13.5" customHeight="1">
      <c r="A1162" s="174">
        <f t="shared" si="58"/>
        <v>1162</v>
      </c>
      <c r="C1162" s="151" t="s">
        <v>891</v>
      </c>
      <c r="D1162" s="151" t="s">
        <v>57</v>
      </c>
      <c r="F1162" s="193" t="s">
        <v>1114</v>
      </c>
      <c r="G1162" s="165"/>
      <c r="H1162" s="203">
        <v>-8.0442987382411944E-8</v>
      </c>
      <c r="I1162" s="203">
        <v>-3.4129950246618089E-8</v>
      </c>
      <c r="J1162" s="203">
        <v>-1.0855848612365347E-8</v>
      </c>
      <c r="K1162" s="203">
        <v>-1.7200154919746211E-8</v>
      </c>
      <c r="L1162" s="203">
        <v>-6.7968325892269974E-9</v>
      </c>
      <c r="M1162" s="203">
        <v>-8.4034373752171921E-9</v>
      </c>
      <c r="N1162" s="203">
        <v>-2.863777199730039E-9</v>
      </c>
      <c r="O1162" s="203">
        <v>-1.9298643950808557E-10</v>
      </c>
      <c r="P1162" s="175">
        <v>0</v>
      </c>
      <c r="Q1162" s="175">
        <v>0</v>
      </c>
      <c r="R1162" s="176">
        <f>ROUND(SUM(I1162:Q1162)-H1162,0)</f>
        <v>0</v>
      </c>
    </row>
    <row r="1163" spans="1:20" ht="13.5" customHeight="1">
      <c r="A1163" s="174">
        <f t="shared" si="58"/>
        <v>1163</v>
      </c>
      <c r="C1163" s="227"/>
      <c r="E1163" s="151" t="s">
        <v>555</v>
      </c>
      <c r="F1163" s="193" t="s">
        <v>528</v>
      </c>
      <c r="G1163" s="165"/>
      <c r="H1163" s="197">
        <v>-2.328306436538697E-8</v>
      </c>
      <c r="I1163" s="197">
        <v>-1.8786379040445266E-8</v>
      </c>
      <c r="J1163" s="197">
        <v>-3.190796305146639E-9</v>
      </c>
      <c r="K1163" s="197">
        <v>-1.9378257189968237E-10</v>
      </c>
      <c r="L1163" s="197">
        <v>-3.9743125427551594E-11</v>
      </c>
      <c r="M1163" s="197">
        <v>-6.8627208255834008E-13</v>
      </c>
      <c r="N1163" s="197">
        <v>-5.6841025609613064E-10</v>
      </c>
      <c r="O1163" s="197">
        <v>-5.0326679428913665E-10</v>
      </c>
      <c r="P1163" s="175">
        <v>0</v>
      </c>
      <c r="Q1163" s="175">
        <v>0</v>
      </c>
      <c r="R1163" s="176">
        <f>ROUND(SUM(I1163:Q1163)-H1163,0)</f>
        <v>0</v>
      </c>
      <c r="S1163" s="160"/>
      <c r="T1163" s="160"/>
    </row>
    <row r="1164" spans="1:20" ht="13.5" customHeight="1">
      <c r="A1164" s="174">
        <f t="shared" si="58"/>
        <v>1164</v>
      </c>
      <c r="E1164" s="151" t="s">
        <v>892</v>
      </c>
      <c r="F1164" s="193"/>
      <c r="G1164" s="165"/>
      <c r="H1164" s="175">
        <v>-1.0372605174779891E-7</v>
      </c>
      <c r="I1164" s="175">
        <v>-5.2916329287063355E-8</v>
      </c>
      <c r="J1164" s="175">
        <v>-1.4046644917511985E-8</v>
      </c>
      <c r="K1164" s="175">
        <v>-1.7393937491645894E-8</v>
      </c>
      <c r="L1164" s="175">
        <v>-6.8365757146545483E-9</v>
      </c>
      <c r="M1164" s="175">
        <v>-8.4041236472997508E-9</v>
      </c>
      <c r="N1164" s="175">
        <v>-3.4321874558261696E-9</v>
      </c>
      <c r="O1164" s="175">
        <v>-6.962532337972223E-10</v>
      </c>
      <c r="P1164" s="175">
        <v>0</v>
      </c>
      <c r="Q1164" s="175">
        <v>0</v>
      </c>
      <c r="R1164" s="176">
        <f>ROUND(SUM(I1164:Q1164)-H1164,0)</f>
        <v>0</v>
      </c>
    </row>
    <row r="1165" spans="1:20" ht="13.5" customHeight="1">
      <c r="A1165" s="174">
        <f t="shared" si="58"/>
        <v>1165</v>
      </c>
      <c r="F1165" s="193"/>
      <c r="G1165" s="165"/>
      <c r="H1165" s="161"/>
      <c r="I1165" s="161"/>
      <c r="J1165" s="161"/>
      <c r="K1165" s="161"/>
      <c r="L1165" s="161"/>
      <c r="M1165" s="161"/>
      <c r="N1165" s="161"/>
      <c r="O1165" s="161"/>
      <c r="P1165" s="175"/>
      <c r="Q1165" s="175"/>
      <c r="R1165" s="176"/>
      <c r="S1165" s="160"/>
      <c r="T1165" s="160"/>
    </row>
    <row r="1166" spans="1:20" ht="13.5" customHeight="1">
      <c r="A1166" s="174">
        <f t="shared" si="58"/>
        <v>1166</v>
      </c>
      <c r="C1166" s="151" t="s">
        <v>893</v>
      </c>
      <c r="D1166" s="151" t="s">
        <v>894</v>
      </c>
      <c r="F1166" s="193" t="s">
        <v>1114</v>
      </c>
      <c r="G1166" s="165"/>
      <c r="H1166" s="203">
        <v>12895124.791506687</v>
      </c>
      <c r="I1166" s="203">
        <v>5471079.3554427382</v>
      </c>
      <c r="J1166" s="203">
        <v>1740207.9053663129</v>
      </c>
      <c r="K1166" s="203">
        <v>2757209.1905163261</v>
      </c>
      <c r="L1166" s="203">
        <v>1089541.8889456184</v>
      </c>
      <c r="M1166" s="203">
        <v>1347082.9112287504</v>
      </c>
      <c r="N1166" s="203">
        <v>459067.54046859936</v>
      </c>
      <c r="O1166" s="203">
        <v>30935.999538344146</v>
      </c>
      <c r="P1166" s="175">
        <v>0</v>
      </c>
      <c r="Q1166" s="175">
        <v>0</v>
      </c>
      <c r="R1166" s="176">
        <f>ROUND(SUM(I1166:Q1166)-H1166,0)</f>
        <v>0</v>
      </c>
      <c r="S1166" s="160"/>
      <c r="T1166" s="160"/>
    </row>
    <row r="1167" spans="1:20" ht="13.5" customHeight="1">
      <c r="A1167" s="174">
        <f t="shared" si="58"/>
        <v>1167</v>
      </c>
      <c r="E1167" s="151" t="s">
        <v>592</v>
      </c>
      <c r="F1167" s="193" t="s">
        <v>1114</v>
      </c>
      <c r="G1167" s="165"/>
      <c r="H1167" s="197">
        <v>0</v>
      </c>
      <c r="I1167" s="197">
        <v>0</v>
      </c>
      <c r="J1167" s="197">
        <v>0</v>
      </c>
      <c r="K1167" s="197">
        <v>0</v>
      </c>
      <c r="L1167" s="197">
        <v>0</v>
      </c>
      <c r="M1167" s="197">
        <v>0</v>
      </c>
      <c r="N1167" s="197">
        <v>0</v>
      </c>
      <c r="O1167" s="197">
        <v>0</v>
      </c>
      <c r="P1167" s="175">
        <v>0</v>
      </c>
      <c r="Q1167" s="175">
        <v>0</v>
      </c>
      <c r="R1167" s="176">
        <f>ROUND(SUM(I1167:Q1167)-H1167,0)</f>
        <v>0</v>
      </c>
    </row>
    <row r="1168" spans="1:20" ht="13.5" customHeight="1">
      <c r="A1168" s="174">
        <f t="shared" si="58"/>
        <v>1168</v>
      </c>
      <c r="E1168" s="151" t="s">
        <v>895</v>
      </c>
      <c r="F1168" s="193"/>
      <c r="G1168" s="165"/>
      <c r="H1168" s="203">
        <v>12895124.791506687</v>
      </c>
      <c r="I1168" s="203">
        <v>5471079.3554427382</v>
      </c>
      <c r="J1168" s="203">
        <v>1740207.9053663129</v>
      </c>
      <c r="K1168" s="203">
        <v>2757209.1905163261</v>
      </c>
      <c r="L1168" s="203">
        <v>1089541.8889456184</v>
      </c>
      <c r="M1168" s="203">
        <v>1347082.9112287504</v>
      </c>
      <c r="N1168" s="203">
        <v>459067.54046859936</v>
      </c>
      <c r="O1168" s="203">
        <v>30935.999538344146</v>
      </c>
      <c r="P1168" s="175">
        <v>0</v>
      </c>
      <c r="Q1168" s="175">
        <v>0</v>
      </c>
      <c r="R1168" s="176">
        <f>ROUND(SUM(I1168:Q1168)-H1168,0)</f>
        <v>0</v>
      </c>
    </row>
    <row r="1169" spans="1:20" ht="13.5" customHeight="1">
      <c r="A1169" s="174">
        <f t="shared" si="58"/>
        <v>1169</v>
      </c>
      <c r="F1169" s="193"/>
      <c r="G1169" s="165"/>
      <c r="H1169" s="161"/>
      <c r="I1169" s="228"/>
      <c r="J1169" s="161"/>
      <c r="K1169" s="161"/>
      <c r="L1169" s="161"/>
      <c r="M1169" s="161"/>
      <c r="N1169" s="161"/>
      <c r="O1169" s="161"/>
      <c r="P1169" s="175"/>
      <c r="Q1169" s="175"/>
      <c r="R1169" s="176"/>
    </row>
    <row r="1170" spans="1:20" ht="13.5" customHeight="1">
      <c r="A1170" s="174">
        <f t="shared" si="58"/>
        <v>1170</v>
      </c>
      <c r="C1170" s="151" t="s">
        <v>896</v>
      </c>
      <c r="D1170" s="151" t="s">
        <v>60</v>
      </c>
      <c r="F1170" s="193" t="s">
        <v>1114</v>
      </c>
      <c r="G1170" s="165"/>
      <c r="H1170" s="203">
        <v>1856088.0140102238</v>
      </c>
      <c r="I1170" s="203">
        <v>787491.78309809463</v>
      </c>
      <c r="J1170" s="203">
        <v>250480.63413575196</v>
      </c>
      <c r="K1170" s="203">
        <v>396864.94030727667</v>
      </c>
      <c r="L1170" s="203">
        <v>156825.59676863224</v>
      </c>
      <c r="M1170" s="203">
        <v>193895.32756259135</v>
      </c>
      <c r="N1170" s="203">
        <v>66076.891326102734</v>
      </c>
      <c r="O1170" s="203">
        <v>4452.8408117745212</v>
      </c>
      <c r="P1170" s="175">
        <v>0</v>
      </c>
      <c r="Q1170" s="175">
        <v>0</v>
      </c>
      <c r="R1170" s="176">
        <f>ROUND(SUM(I1170:Q1170)-H1170,0)</f>
        <v>0</v>
      </c>
      <c r="S1170" s="160"/>
      <c r="T1170" s="160"/>
    </row>
    <row r="1171" spans="1:20" ht="13.5" customHeight="1">
      <c r="A1171" s="174">
        <f t="shared" si="58"/>
        <v>1171</v>
      </c>
      <c r="F1171" s="193"/>
      <c r="G1171" s="165"/>
      <c r="H1171" s="161"/>
      <c r="I1171" s="161"/>
      <c r="J1171" s="161"/>
      <c r="K1171" s="161"/>
      <c r="L1171" s="161"/>
      <c r="M1171" s="161"/>
      <c r="N1171" s="161"/>
      <c r="O1171" s="161"/>
      <c r="P1171" s="175"/>
      <c r="Q1171" s="175"/>
      <c r="R1171" s="176"/>
    </row>
    <row r="1172" spans="1:20" ht="13.5" customHeight="1">
      <c r="A1172" s="174">
        <f t="shared" si="58"/>
        <v>1172</v>
      </c>
      <c r="C1172" s="151" t="s">
        <v>897</v>
      </c>
      <c r="D1172" s="151" t="s">
        <v>61</v>
      </c>
      <c r="F1172" s="193" t="s">
        <v>1118</v>
      </c>
      <c r="G1172" s="165"/>
      <c r="H1172" s="203">
        <v>28493963.911447886</v>
      </c>
      <c r="I1172" s="203">
        <v>12898748.049574206</v>
      </c>
      <c r="J1172" s="203">
        <v>3859711.7279431829</v>
      </c>
      <c r="K1172" s="203">
        <v>5691762.734008031</v>
      </c>
      <c r="L1172" s="203">
        <v>2233957.1094605397</v>
      </c>
      <c r="M1172" s="203">
        <v>2635640.8249259125</v>
      </c>
      <c r="N1172" s="203">
        <v>1041289.9411176119</v>
      </c>
      <c r="O1172" s="203">
        <v>132853.52441840316</v>
      </c>
      <c r="P1172" s="175">
        <v>0</v>
      </c>
      <c r="Q1172" s="175">
        <v>0</v>
      </c>
      <c r="R1172" s="176">
        <f>ROUND(SUM(I1172:Q1172)-H1172,0)</f>
        <v>0</v>
      </c>
      <c r="S1172" s="160"/>
      <c r="T1172" s="160"/>
    </row>
    <row r="1173" spans="1:20" ht="13.5" customHeight="1">
      <c r="A1173" s="174">
        <f t="shared" si="58"/>
        <v>1173</v>
      </c>
      <c r="F1173" s="193"/>
      <c r="G1173" s="165"/>
      <c r="H1173" s="161"/>
      <c r="I1173" s="161"/>
      <c r="J1173" s="161"/>
      <c r="K1173" s="161"/>
      <c r="L1173" s="161"/>
      <c r="M1173" s="161"/>
      <c r="N1173" s="161"/>
      <c r="O1173" s="161"/>
      <c r="P1173" s="175"/>
      <c r="Q1173" s="175"/>
      <c r="R1173" s="176"/>
      <c r="S1173" s="160"/>
      <c r="T1173" s="160"/>
    </row>
    <row r="1174" spans="1:20" ht="13.5" customHeight="1">
      <c r="A1174" s="174">
        <f t="shared" si="58"/>
        <v>1174</v>
      </c>
      <c r="C1174" s="151" t="s">
        <v>898</v>
      </c>
      <c r="D1174" s="151" t="s">
        <v>899</v>
      </c>
      <c r="F1174" s="193" t="s">
        <v>1118</v>
      </c>
      <c r="G1174" s="165"/>
      <c r="H1174" s="203">
        <v>8.4689118302888238E-8</v>
      </c>
      <c r="I1174" s="203">
        <v>4.0310499964487689E-8</v>
      </c>
      <c r="J1174" s="203">
        <v>1.1825817420131276E-8</v>
      </c>
      <c r="K1174" s="203">
        <v>1.5917825474375804E-8</v>
      </c>
      <c r="L1174" s="203">
        <v>6.1419848708712167E-9</v>
      </c>
      <c r="M1174" s="203">
        <v>6.2018562813705579E-9</v>
      </c>
      <c r="N1174" s="203">
        <v>3.4851117873344039E-9</v>
      </c>
      <c r="O1174" s="203">
        <v>8.0602250431729451E-10</v>
      </c>
      <c r="P1174" s="175">
        <v>0</v>
      </c>
      <c r="Q1174" s="175">
        <v>0</v>
      </c>
      <c r="R1174" s="176">
        <f>ROUND(SUM(I1174:Q1174)-H1174,0)</f>
        <v>0</v>
      </c>
    </row>
    <row r="1175" spans="1:20" ht="13.5" customHeight="1">
      <c r="A1175" s="174">
        <f t="shared" si="58"/>
        <v>1175</v>
      </c>
      <c r="E1175" s="151" t="s">
        <v>876</v>
      </c>
      <c r="F1175" s="193" t="s">
        <v>1118</v>
      </c>
      <c r="G1175" s="165"/>
      <c r="H1175" s="197">
        <v>2.5363988243043423E-8</v>
      </c>
      <c r="I1175" s="197">
        <v>1.0758321719656828E-8</v>
      </c>
      <c r="J1175" s="197">
        <v>3.4238777302034852E-9</v>
      </c>
      <c r="K1175" s="197">
        <v>5.4252084240823701E-9</v>
      </c>
      <c r="L1175" s="197">
        <v>2.1435298034981707E-9</v>
      </c>
      <c r="M1175" s="197">
        <v>2.6484559144782561E-9</v>
      </c>
      <c r="N1175" s="197">
        <v>9.037342330165464E-10</v>
      </c>
      <c r="O1175" s="197">
        <v>6.0860418107764889E-11</v>
      </c>
      <c r="P1175" s="175">
        <v>0</v>
      </c>
      <c r="Q1175" s="175">
        <v>0</v>
      </c>
      <c r="R1175" s="176">
        <f>ROUND(SUM(I1175:Q1175)-H1175,0)</f>
        <v>0</v>
      </c>
    </row>
    <row r="1176" spans="1:20" ht="13.5" customHeight="1">
      <c r="A1176" s="174">
        <f t="shared" si="58"/>
        <v>1176</v>
      </c>
      <c r="E1176" s="151" t="s">
        <v>900</v>
      </c>
      <c r="F1176" s="193"/>
      <c r="G1176" s="165"/>
      <c r="H1176" s="203">
        <v>1.1005310654593166E-7</v>
      </c>
      <c r="I1176" s="203">
        <v>5.1068821684144519E-8</v>
      </c>
      <c r="J1176" s="203">
        <v>1.5249695150334762E-8</v>
      </c>
      <c r="K1176" s="203">
        <v>2.1343033898458172E-8</v>
      </c>
      <c r="L1176" s="203">
        <v>8.2855146743693882E-9</v>
      </c>
      <c r="M1176" s="203">
        <v>8.850312195848814E-9</v>
      </c>
      <c r="N1176" s="203">
        <v>4.3888460203509502E-9</v>
      </c>
      <c r="O1176" s="203">
        <v>8.6688292242505945E-10</v>
      </c>
      <c r="P1176" s="175">
        <v>0</v>
      </c>
      <c r="Q1176" s="175">
        <v>0</v>
      </c>
      <c r="R1176" s="176">
        <f>ROUND(SUM(I1176:Q1176)-H1176,0)</f>
        <v>0</v>
      </c>
    </row>
    <row r="1177" spans="1:20" ht="13.5" customHeight="1">
      <c r="A1177" s="174">
        <f t="shared" si="58"/>
        <v>1177</v>
      </c>
      <c r="F1177" s="198"/>
      <c r="G1177" s="165"/>
      <c r="P1177" s="175"/>
      <c r="Q1177" s="175"/>
      <c r="R1177" s="176"/>
      <c r="S1177" s="160"/>
      <c r="T1177" s="160"/>
    </row>
    <row r="1178" spans="1:20" ht="13.5" customHeight="1">
      <c r="A1178" s="174">
        <f t="shared" si="58"/>
        <v>1178</v>
      </c>
      <c r="C1178" s="151" t="s">
        <v>901</v>
      </c>
      <c r="D1178" s="151" t="s">
        <v>902</v>
      </c>
      <c r="F1178" s="195" t="s">
        <v>269</v>
      </c>
      <c r="G1178" s="165"/>
      <c r="H1178" s="203">
        <v>0</v>
      </c>
      <c r="I1178" s="203">
        <v>0</v>
      </c>
      <c r="J1178" s="203">
        <v>0</v>
      </c>
      <c r="K1178" s="203">
        <v>0</v>
      </c>
      <c r="L1178" s="203">
        <v>0</v>
      </c>
      <c r="M1178" s="203">
        <v>0</v>
      </c>
      <c r="N1178" s="203">
        <v>0</v>
      </c>
      <c r="O1178" s="203">
        <v>0</v>
      </c>
      <c r="P1178" s="175">
        <v>0</v>
      </c>
      <c r="Q1178" s="175">
        <v>0</v>
      </c>
      <c r="R1178" s="176">
        <f>ROUND(SUM(I1178:Q1178)-H1178,0)</f>
        <v>0</v>
      </c>
      <c r="S1178" s="160"/>
      <c r="T1178" s="160"/>
    </row>
    <row r="1179" spans="1:20" ht="13.5" customHeight="1">
      <c r="A1179" s="174">
        <f t="shared" si="58"/>
        <v>1179</v>
      </c>
      <c r="F1179" s="193"/>
      <c r="G1179" s="165"/>
      <c r="H1179" s="161"/>
      <c r="I1179" s="161"/>
      <c r="J1179" s="161"/>
      <c r="K1179" s="161"/>
      <c r="L1179" s="161"/>
      <c r="M1179" s="161"/>
      <c r="N1179" s="161"/>
      <c r="O1179" s="161"/>
      <c r="P1179" s="175"/>
      <c r="Q1179" s="175"/>
      <c r="R1179" s="176"/>
    </row>
    <row r="1180" spans="1:20" ht="13.5" customHeight="1">
      <c r="A1180" s="174">
        <f t="shared" si="58"/>
        <v>1180</v>
      </c>
      <c r="C1180" s="151" t="s">
        <v>903</v>
      </c>
      <c r="D1180" s="151" t="s">
        <v>904</v>
      </c>
      <c r="F1180" s="195" t="s">
        <v>269</v>
      </c>
      <c r="G1180" s="165"/>
      <c r="H1180" s="203">
        <v>0</v>
      </c>
      <c r="I1180" s="203">
        <v>0</v>
      </c>
      <c r="J1180" s="203">
        <v>0</v>
      </c>
      <c r="K1180" s="203">
        <v>0</v>
      </c>
      <c r="L1180" s="203">
        <v>0</v>
      </c>
      <c r="M1180" s="203">
        <v>0</v>
      </c>
      <c r="N1180" s="203">
        <v>0</v>
      </c>
      <c r="O1180" s="203">
        <v>0</v>
      </c>
      <c r="P1180" s="175">
        <v>0</v>
      </c>
      <c r="Q1180" s="175">
        <v>0</v>
      </c>
      <c r="R1180" s="176">
        <f>ROUND(SUM(I1180:Q1180)-H1180,0)</f>
        <v>0</v>
      </c>
    </row>
    <row r="1181" spans="1:20" ht="13.5" customHeight="1">
      <c r="A1181" s="174">
        <f t="shared" si="58"/>
        <v>1181</v>
      </c>
      <c r="F1181" s="198"/>
      <c r="G1181" s="165"/>
      <c r="P1181" s="175"/>
      <c r="Q1181" s="175"/>
      <c r="R1181" s="176"/>
    </row>
    <row r="1182" spans="1:20" ht="13.5" customHeight="1">
      <c r="A1182" s="174">
        <f t="shared" si="58"/>
        <v>1182</v>
      </c>
      <c r="C1182" s="151" t="s">
        <v>905</v>
      </c>
      <c r="D1182" s="151" t="s">
        <v>906</v>
      </c>
      <c r="F1182" s="196" t="s">
        <v>269</v>
      </c>
      <c r="G1182" s="165"/>
      <c r="H1182" s="197">
        <v>0</v>
      </c>
      <c r="I1182" s="197">
        <v>0</v>
      </c>
      <c r="J1182" s="197">
        <v>0</v>
      </c>
      <c r="K1182" s="197">
        <v>0</v>
      </c>
      <c r="L1182" s="197">
        <v>0</v>
      </c>
      <c r="M1182" s="197">
        <v>0</v>
      </c>
      <c r="N1182" s="197">
        <v>0</v>
      </c>
      <c r="O1182" s="197">
        <v>0</v>
      </c>
      <c r="P1182" s="175">
        <v>0</v>
      </c>
      <c r="Q1182" s="175">
        <v>0</v>
      </c>
      <c r="R1182" s="176">
        <f>ROUND(SUM(I1182:Q1182)-H1182,0)</f>
        <v>0</v>
      </c>
      <c r="S1182" s="160"/>
      <c r="T1182" s="160"/>
    </row>
    <row r="1183" spans="1:20" ht="13.5" customHeight="1" thickBot="1">
      <c r="A1183" s="174">
        <f t="shared" si="58"/>
        <v>1183</v>
      </c>
      <c r="C1183" s="151" t="s">
        <v>907</v>
      </c>
      <c r="F1183" s="193"/>
      <c r="G1183" s="165"/>
      <c r="H1183" s="222">
        <v>45246654.315939665</v>
      </c>
      <c r="I1183" s="222">
        <v>20006496.140587151</v>
      </c>
      <c r="J1183" s="222">
        <v>6120501.348006309</v>
      </c>
      <c r="K1183" s="222">
        <v>9273788.7086254656</v>
      </c>
      <c r="L1183" s="222">
        <v>3649434.5277356282</v>
      </c>
      <c r="M1183" s="222">
        <v>4385702.4432377899</v>
      </c>
      <c r="N1183" s="222">
        <v>1637687.1458420134</v>
      </c>
      <c r="O1183" s="222">
        <v>173044.00190529993</v>
      </c>
      <c r="P1183" s="175">
        <v>0</v>
      </c>
      <c r="Q1183" s="175">
        <v>0</v>
      </c>
      <c r="R1183" s="176">
        <f>ROUND(SUM(I1183:Q1183)-H1183,0)</f>
        <v>0</v>
      </c>
      <c r="S1183" s="160"/>
      <c r="T1183" s="160"/>
    </row>
    <row r="1184" spans="1:20" ht="13.5" customHeight="1" thickTop="1">
      <c r="A1184" s="174">
        <f t="shared" si="58"/>
        <v>1184</v>
      </c>
      <c r="F1184" s="193"/>
      <c r="G1184" s="165"/>
      <c r="H1184" s="175"/>
      <c r="I1184" s="175"/>
      <c r="J1184" s="175"/>
      <c r="K1184" s="175"/>
      <c r="L1184" s="175"/>
      <c r="M1184" s="175"/>
      <c r="N1184" s="175"/>
      <c r="O1184" s="175"/>
      <c r="P1184" s="175"/>
      <c r="Q1184" s="175"/>
      <c r="R1184" s="176"/>
      <c r="S1184" s="160"/>
      <c r="T1184" s="160"/>
    </row>
    <row r="1185" spans="1:20" ht="13.5" customHeight="1">
      <c r="A1185" s="174">
        <f t="shared" si="58"/>
        <v>1185</v>
      </c>
      <c r="F1185" s="193"/>
      <c r="H1185" s="155" t="s">
        <v>908</v>
      </c>
      <c r="I1185" s="155"/>
      <c r="J1185" s="155"/>
      <c r="K1185" s="155"/>
      <c r="L1185" s="155"/>
      <c r="M1185" s="155"/>
      <c r="N1185" s="155"/>
      <c r="O1185" s="155"/>
      <c r="P1185" s="175"/>
      <c r="Q1185" s="175"/>
      <c r="R1185" s="176"/>
    </row>
    <row r="1186" spans="1:20" ht="13.5" customHeight="1">
      <c r="A1186" s="174">
        <f t="shared" si="58"/>
        <v>1186</v>
      </c>
      <c r="C1186" s="56"/>
      <c r="D1186" s="56"/>
      <c r="E1186" s="56"/>
      <c r="F1186" s="193"/>
      <c r="H1186" s="151"/>
      <c r="I1186" s="151"/>
      <c r="J1186" s="151"/>
      <c r="K1186" s="151"/>
      <c r="L1186" s="151"/>
      <c r="M1186" s="151"/>
      <c r="N1186" s="151"/>
      <c r="O1186" s="151"/>
      <c r="P1186" s="175"/>
      <c r="Q1186" s="175"/>
      <c r="R1186" s="176"/>
    </row>
    <row r="1187" spans="1:20" ht="13.5" customHeight="1">
      <c r="A1187" s="174">
        <f t="shared" si="58"/>
        <v>1187</v>
      </c>
      <c r="C1187" s="163" t="s">
        <v>25</v>
      </c>
      <c r="E1187" s="163" t="s">
        <v>26</v>
      </c>
      <c r="F1187" s="193"/>
      <c r="G1187" s="165"/>
      <c r="H1187" s="163" t="s">
        <v>30</v>
      </c>
      <c r="I1187" s="166" t="s">
        <v>31</v>
      </c>
      <c r="J1187" s="163" t="s">
        <v>32</v>
      </c>
      <c r="K1187" s="166" t="s">
        <v>33</v>
      </c>
      <c r="L1187" s="163" t="s">
        <v>34</v>
      </c>
      <c r="M1187" s="163" t="s">
        <v>35</v>
      </c>
      <c r="N1187" s="166" t="s">
        <v>36</v>
      </c>
      <c r="O1187" s="163" t="s">
        <v>37</v>
      </c>
      <c r="P1187" s="163" t="s">
        <v>38</v>
      </c>
      <c r="Q1187" s="163" t="s">
        <v>82</v>
      </c>
      <c r="R1187" s="176"/>
    </row>
    <row r="1188" spans="1:20" ht="13.5" customHeight="1">
      <c r="A1188" s="174">
        <f t="shared" si="58"/>
        <v>1188</v>
      </c>
      <c r="F1188" s="193"/>
      <c r="G1188" s="165"/>
      <c r="H1188" s="166" t="s">
        <v>1128</v>
      </c>
      <c r="I1188" s="161"/>
      <c r="J1188" s="166" t="s">
        <v>1129</v>
      </c>
      <c r="K1188" s="166" t="s">
        <v>1130</v>
      </c>
      <c r="L1188" s="166" t="s">
        <v>1130</v>
      </c>
      <c r="M1188" s="166" t="s">
        <v>1130</v>
      </c>
      <c r="N1188" s="163" t="s">
        <v>1131</v>
      </c>
      <c r="O1188" s="166" t="s">
        <v>1132</v>
      </c>
      <c r="P1188" s="175">
        <v>0</v>
      </c>
      <c r="Q1188" s="175">
        <v>0</v>
      </c>
      <c r="R1188" s="176"/>
      <c r="S1188" s="160"/>
      <c r="T1188" s="160"/>
    </row>
    <row r="1189" spans="1:20" ht="13.5" customHeight="1">
      <c r="A1189" s="174">
        <f t="shared" si="58"/>
        <v>1189</v>
      </c>
      <c r="C1189" s="151" t="s">
        <v>249</v>
      </c>
      <c r="F1189" s="193"/>
      <c r="G1189" s="165"/>
      <c r="H1189" s="166" t="s">
        <v>1133</v>
      </c>
      <c r="I1189" s="166" t="s">
        <v>115</v>
      </c>
      <c r="J1189" s="166" t="s">
        <v>111</v>
      </c>
      <c r="K1189" s="166" t="s">
        <v>1134</v>
      </c>
      <c r="L1189" s="166" t="s">
        <v>1135</v>
      </c>
      <c r="M1189" s="166" t="s">
        <v>122</v>
      </c>
      <c r="N1189" s="166" t="s">
        <v>1136</v>
      </c>
      <c r="O1189" s="166" t="s">
        <v>1137</v>
      </c>
      <c r="P1189" s="163" t="s">
        <v>122</v>
      </c>
      <c r="Q1189" s="163" t="s">
        <v>122</v>
      </c>
      <c r="R1189" s="176"/>
      <c r="S1189" s="160"/>
      <c r="T1189" s="160"/>
    </row>
    <row r="1190" spans="1:20" ht="13.5" customHeight="1">
      <c r="A1190" s="174">
        <f t="shared" si="58"/>
        <v>1190</v>
      </c>
      <c r="C1190" s="151" t="s">
        <v>250</v>
      </c>
      <c r="E1190" s="151" t="s">
        <v>40</v>
      </c>
      <c r="F1190" s="193"/>
      <c r="G1190" s="165"/>
      <c r="H1190" s="172" t="s">
        <v>1139</v>
      </c>
      <c r="I1190" s="172" t="s">
        <v>1140</v>
      </c>
      <c r="J1190" s="172" t="s">
        <v>1141</v>
      </c>
      <c r="K1190" s="172" t="s">
        <v>1142</v>
      </c>
      <c r="L1190" s="172" t="s">
        <v>1143</v>
      </c>
      <c r="M1190" s="172" t="s">
        <v>1143</v>
      </c>
      <c r="N1190" s="172" t="s">
        <v>1144</v>
      </c>
      <c r="O1190" s="172" t="s">
        <v>1145</v>
      </c>
      <c r="P1190" s="182" t="s">
        <v>1143</v>
      </c>
      <c r="Q1190" s="182" t="s">
        <v>1143</v>
      </c>
      <c r="R1190" s="176"/>
      <c r="S1190" s="160"/>
      <c r="T1190" s="160"/>
    </row>
    <row r="1191" spans="1:20" ht="13.5" customHeight="1">
      <c r="A1191" s="174">
        <f t="shared" si="58"/>
        <v>1191</v>
      </c>
      <c r="F1191" s="198"/>
      <c r="G1191" s="165"/>
      <c r="P1191" s="175"/>
      <c r="Q1191" s="175"/>
      <c r="R1191" s="176"/>
    </row>
    <row r="1192" spans="1:20" ht="13.5" customHeight="1">
      <c r="A1192" s="174">
        <f t="shared" si="58"/>
        <v>1192</v>
      </c>
      <c r="C1192" s="151" t="s">
        <v>909</v>
      </c>
      <c r="D1192" s="151" t="s">
        <v>71</v>
      </c>
      <c r="F1192" s="193" t="s">
        <v>910</v>
      </c>
      <c r="G1192" s="165"/>
      <c r="H1192" s="203">
        <v>-3236612.0862499997</v>
      </c>
      <c r="I1192" s="203">
        <v>-2788224.7747138054</v>
      </c>
      <c r="J1192" s="203">
        <v>-313289.81752265652</v>
      </c>
      <c r="K1192" s="203">
        <v>-70306.17488218419</v>
      </c>
      <c r="L1192" s="203">
        <v>0</v>
      </c>
      <c r="M1192" s="203">
        <v>0</v>
      </c>
      <c r="N1192" s="203">
        <v>-62433.835518408392</v>
      </c>
      <c r="O1192" s="203">
        <v>-2357.4836129454347</v>
      </c>
      <c r="P1192" s="175">
        <v>0</v>
      </c>
      <c r="Q1192" s="175">
        <v>0</v>
      </c>
      <c r="R1192" s="176">
        <f>ROUND(SUM(I1192:Q1192)-H1192,0)</f>
        <v>0</v>
      </c>
      <c r="S1192" s="160"/>
      <c r="T1192" s="160"/>
    </row>
    <row r="1193" spans="1:20" ht="13.5" customHeight="1">
      <c r="A1193" s="174">
        <f t="shared" si="58"/>
        <v>1193</v>
      </c>
      <c r="F1193" s="193" t="s">
        <v>910</v>
      </c>
      <c r="G1193" s="165"/>
      <c r="H1193" s="203">
        <v>0</v>
      </c>
      <c r="I1193" s="203">
        <v>0</v>
      </c>
      <c r="J1193" s="203">
        <v>0</v>
      </c>
      <c r="K1193" s="203">
        <v>0</v>
      </c>
      <c r="L1193" s="203">
        <v>0</v>
      </c>
      <c r="M1193" s="203">
        <v>0</v>
      </c>
      <c r="N1193" s="203">
        <v>0</v>
      </c>
      <c r="O1193" s="203">
        <v>0</v>
      </c>
      <c r="P1193" s="175">
        <v>0</v>
      </c>
      <c r="Q1193" s="175">
        <v>0</v>
      </c>
      <c r="R1193" s="176">
        <f>ROUND(SUM(I1193:Q1193)-H1193,0)</f>
        <v>0</v>
      </c>
    </row>
    <row r="1194" spans="1:20" ht="13.5" customHeight="1">
      <c r="A1194" s="174">
        <f t="shared" si="58"/>
        <v>1194</v>
      </c>
      <c r="F1194" s="193"/>
      <c r="G1194" s="165"/>
      <c r="H1194" s="203">
        <v>-3236612.0862499997</v>
      </c>
      <c r="I1194" s="203">
        <v>-2788224.7747138054</v>
      </c>
      <c r="J1194" s="203">
        <v>-313289.81752265652</v>
      </c>
      <c r="K1194" s="203">
        <v>-70306.17488218419</v>
      </c>
      <c r="L1194" s="203">
        <v>0</v>
      </c>
      <c r="M1194" s="203">
        <v>0</v>
      </c>
      <c r="N1194" s="203">
        <v>-62433.835518408392</v>
      </c>
      <c r="O1194" s="203">
        <v>-2357.4836129454347</v>
      </c>
      <c r="P1194" s="175">
        <v>0</v>
      </c>
      <c r="Q1194" s="175">
        <v>0</v>
      </c>
      <c r="R1194" s="176">
        <f>ROUND(SUM(I1194:Q1194)-H1194,0)</f>
        <v>0</v>
      </c>
      <c r="S1194" s="160"/>
      <c r="T1194" s="160"/>
    </row>
    <row r="1195" spans="1:20" ht="13.5" customHeight="1">
      <c r="A1195" s="174">
        <f t="shared" si="58"/>
        <v>1195</v>
      </c>
      <c r="F1195" s="193"/>
      <c r="G1195" s="165"/>
      <c r="H1195" s="161"/>
      <c r="I1195" s="161"/>
      <c r="J1195" s="161"/>
      <c r="K1195" s="161"/>
      <c r="L1195" s="161"/>
      <c r="M1195" s="161"/>
      <c r="N1195" s="161"/>
      <c r="O1195" s="161"/>
      <c r="P1195" s="175"/>
      <c r="Q1195" s="175"/>
      <c r="R1195" s="176"/>
    </row>
    <row r="1196" spans="1:20" ht="13.5" customHeight="1">
      <c r="A1196" s="174">
        <f t="shared" si="58"/>
        <v>1196</v>
      </c>
      <c r="C1196" s="151" t="s">
        <v>911</v>
      </c>
      <c r="D1196" s="151" t="s">
        <v>912</v>
      </c>
      <c r="F1196" s="193" t="s">
        <v>1114</v>
      </c>
      <c r="G1196" s="165"/>
      <c r="H1196" s="203">
        <v>0</v>
      </c>
      <c r="I1196" s="203">
        <v>0</v>
      </c>
      <c r="J1196" s="203">
        <v>0</v>
      </c>
      <c r="K1196" s="203">
        <v>0</v>
      </c>
      <c r="L1196" s="203">
        <v>0</v>
      </c>
      <c r="M1196" s="203">
        <v>0</v>
      </c>
      <c r="N1196" s="203">
        <v>0</v>
      </c>
      <c r="O1196" s="203">
        <v>0</v>
      </c>
      <c r="P1196" s="175">
        <v>0</v>
      </c>
      <c r="Q1196" s="175">
        <v>0</v>
      </c>
      <c r="R1196" s="176">
        <f>ROUND(SUM(I1196:Q1196)-H1196,0)</f>
        <v>0</v>
      </c>
      <c r="S1196" s="160"/>
      <c r="T1196" s="160"/>
    </row>
    <row r="1197" spans="1:20" ht="13.5" customHeight="1">
      <c r="A1197" s="174">
        <f t="shared" si="58"/>
        <v>1197</v>
      </c>
      <c r="F1197" s="193"/>
      <c r="G1197" s="165"/>
      <c r="H1197" s="161"/>
      <c r="I1197" s="161"/>
      <c r="J1197" s="161"/>
      <c r="K1197" s="161"/>
      <c r="L1197" s="161"/>
      <c r="M1197" s="161"/>
      <c r="N1197" s="161"/>
      <c r="O1197" s="161"/>
      <c r="P1197" s="175"/>
      <c r="Q1197" s="175"/>
      <c r="R1197" s="176"/>
      <c r="S1197" s="160"/>
      <c r="T1197" s="160"/>
    </row>
    <row r="1198" spans="1:20" ht="13.5" customHeight="1">
      <c r="A1198" s="174">
        <f t="shared" si="58"/>
        <v>1198</v>
      </c>
      <c r="C1198" s="151" t="s">
        <v>913</v>
      </c>
      <c r="D1198" s="151" t="s">
        <v>914</v>
      </c>
      <c r="F1198" s="193" t="s">
        <v>1114</v>
      </c>
      <c r="G1198" s="165"/>
      <c r="H1198" s="203">
        <v>-455823.63489991985</v>
      </c>
      <c r="I1198" s="203">
        <v>-215886.29910728417</v>
      </c>
      <c r="J1198" s="203">
        <v>-63551.93354451812</v>
      </c>
      <c r="K1198" s="203">
        <v>-87634.085679261654</v>
      </c>
      <c r="L1198" s="203">
        <v>-33759.305533209241</v>
      </c>
      <c r="M1198" s="203">
        <v>-34522.836030355407</v>
      </c>
      <c r="N1198" s="203">
        <v>-17897.966729353175</v>
      </c>
      <c r="O1198" s="203">
        <v>-2571.2082759381356</v>
      </c>
      <c r="P1198" s="175">
        <v>0</v>
      </c>
      <c r="Q1198" s="175">
        <v>0</v>
      </c>
      <c r="R1198" s="176">
        <f>ROUND(SUM(I1198:Q1198)-H1198,0)</f>
        <v>0</v>
      </c>
      <c r="S1198" s="160"/>
      <c r="T1198" s="160"/>
    </row>
    <row r="1199" spans="1:20" ht="13.5" customHeight="1">
      <c r="A1199" s="174">
        <f t="shared" si="58"/>
        <v>1199</v>
      </c>
      <c r="F1199" s="193"/>
      <c r="G1199" s="165"/>
      <c r="H1199" s="161"/>
      <c r="I1199" s="161"/>
      <c r="J1199" s="161"/>
      <c r="K1199" s="161"/>
      <c r="L1199" s="161"/>
      <c r="M1199" s="161"/>
      <c r="N1199" s="161"/>
      <c r="O1199" s="161"/>
      <c r="P1199" s="175"/>
      <c r="Q1199" s="175"/>
      <c r="R1199" s="176"/>
    </row>
    <row r="1200" spans="1:20" ht="13.5" customHeight="1">
      <c r="A1200" s="174">
        <f t="shared" si="58"/>
        <v>1200</v>
      </c>
      <c r="C1200" s="151" t="s">
        <v>915</v>
      </c>
      <c r="D1200" s="151" t="s">
        <v>916</v>
      </c>
      <c r="F1200" s="193" t="s">
        <v>1114</v>
      </c>
      <c r="G1200" s="165"/>
      <c r="H1200" s="203">
        <v>-232873.29964495631</v>
      </c>
      <c r="I1200" s="203">
        <v>-110292.99705419925</v>
      </c>
      <c r="J1200" s="203">
        <v>-32467.707530300155</v>
      </c>
      <c r="K1200" s="203">
        <v>-44770.909472430394</v>
      </c>
      <c r="L1200" s="203">
        <v>-17247.111100254293</v>
      </c>
      <c r="M1200" s="203">
        <v>-17637.187113511085</v>
      </c>
      <c r="N1200" s="203">
        <v>-9143.7965258542008</v>
      </c>
      <c r="O1200" s="203">
        <v>-1313.5908484069662</v>
      </c>
      <c r="P1200" s="175">
        <v>0</v>
      </c>
      <c r="Q1200" s="175">
        <v>0</v>
      </c>
      <c r="R1200" s="176">
        <f>ROUND(SUM(I1200:Q1200)-H1200,0)</f>
        <v>0</v>
      </c>
      <c r="S1200" s="160"/>
      <c r="T1200" s="160"/>
    </row>
    <row r="1201" spans="1:20" ht="13.5" customHeight="1">
      <c r="A1201" s="174">
        <f t="shared" si="58"/>
        <v>1201</v>
      </c>
      <c r="F1201" s="193"/>
      <c r="G1201" s="165"/>
      <c r="H1201" s="203"/>
      <c r="I1201" s="203"/>
      <c r="J1201" s="203"/>
      <c r="K1201" s="203"/>
      <c r="L1201" s="203"/>
      <c r="M1201" s="203"/>
      <c r="N1201" s="203"/>
      <c r="O1201" s="203"/>
      <c r="P1201" s="175"/>
      <c r="Q1201" s="175"/>
      <c r="R1201" s="176"/>
    </row>
    <row r="1202" spans="1:20" ht="13.5" customHeight="1">
      <c r="A1202" s="174">
        <f t="shared" si="58"/>
        <v>1202</v>
      </c>
      <c r="C1202" s="212" t="s">
        <v>917</v>
      </c>
      <c r="D1202" s="151" t="s">
        <v>918</v>
      </c>
      <c r="F1202" s="193" t="s">
        <v>1114</v>
      </c>
      <c r="G1202" s="165"/>
      <c r="H1202" s="203">
        <v>0</v>
      </c>
      <c r="I1202" s="203">
        <v>0</v>
      </c>
      <c r="J1202" s="203">
        <v>0</v>
      </c>
      <c r="K1202" s="203">
        <v>0</v>
      </c>
      <c r="L1202" s="203">
        <v>0</v>
      </c>
      <c r="M1202" s="203">
        <v>0</v>
      </c>
      <c r="N1202" s="203">
        <v>0</v>
      </c>
      <c r="O1202" s="203">
        <v>0</v>
      </c>
      <c r="P1202" s="175">
        <v>0</v>
      </c>
      <c r="Q1202" s="175">
        <v>0</v>
      </c>
      <c r="R1202" s="176">
        <f>ROUND(SUM(I1202:Q1202)-H1202,0)</f>
        <v>0</v>
      </c>
    </row>
    <row r="1203" spans="1:20" ht="13.5" customHeight="1">
      <c r="A1203" s="174">
        <f t="shared" si="58"/>
        <v>1203</v>
      </c>
      <c r="F1203" s="193"/>
      <c r="G1203" s="165"/>
      <c r="H1203" s="161"/>
      <c r="I1203" s="161"/>
      <c r="J1203" s="161"/>
      <c r="K1203" s="161"/>
      <c r="L1203" s="161"/>
      <c r="M1203" s="161"/>
      <c r="N1203" s="161"/>
      <c r="O1203" s="161"/>
      <c r="P1203" s="175"/>
      <c r="Q1203" s="175"/>
      <c r="R1203" s="176"/>
    </row>
    <row r="1204" spans="1:20" ht="13.5" customHeight="1">
      <c r="A1204" s="174">
        <f t="shared" si="58"/>
        <v>1204</v>
      </c>
      <c r="C1204" s="223" t="s">
        <v>919</v>
      </c>
      <c r="D1204" s="151" t="s">
        <v>920</v>
      </c>
      <c r="F1204" s="196" t="s">
        <v>269</v>
      </c>
      <c r="G1204" s="165"/>
      <c r="H1204" s="203">
        <v>-335802.44440276822</v>
      </c>
      <c r="I1204" s="203">
        <v>-142472.58950834326</v>
      </c>
      <c r="J1204" s="203">
        <v>-45316.821499542129</v>
      </c>
      <c r="K1204" s="203">
        <v>-71800.591376594122</v>
      </c>
      <c r="L1204" s="203">
        <v>-28372.802551560184</v>
      </c>
      <c r="M1204" s="203">
        <v>-35079.438292970386</v>
      </c>
      <c r="N1204" s="203">
        <v>-11954.595610959615</v>
      </c>
      <c r="O1204" s="203">
        <v>-805.60556279851846</v>
      </c>
      <c r="P1204" s="175">
        <v>0</v>
      </c>
      <c r="Q1204" s="175">
        <v>0</v>
      </c>
      <c r="R1204" s="176">
        <f>ROUND(SUM(I1204:Q1204)-H1204,0)</f>
        <v>0</v>
      </c>
      <c r="S1204" s="160"/>
      <c r="T1204" s="160"/>
    </row>
    <row r="1205" spans="1:20" ht="13.5" customHeight="1">
      <c r="A1205" s="174">
        <f t="shared" si="58"/>
        <v>1205</v>
      </c>
      <c r="F1205" s="193"/>
      <c r="G1205" s="165"/>
      <c r="H1205" s="161"/>
      <c r="I1205" s="161"/>
      <c r="J1205" s="161"/>
      <c r="K1205" s="161"/>
      <c r="L1205" s="161"/>
      <c r="M1205" s="161"/>
      <c r="N1205" s="161"/>
      <c r="O1205" s="161"/>
      <c r="P1205" s="175"/>
      <c r="Q1205" s="175"/>
      <c r="R1205" s="176"/>
    </row>
    <row r="1206" spans="1:20" ht="13.5" customHeight="1">
      <c r="A1206" s="174">
        <f t="shared" si="58"/>
        <v>1206</v>
      </c>
      <c r="C1206" s="151" t="s">
        <v>921</v>
      </c>
      <c r="D1206" s="151" t="s">
        <v>922</v>
      </c>
      <c r="F1206" s="196" t="s">
        <v>269</v>
      </c>
      <c r="G1206" s="165"/>
      <c r="H1206" s="203">
        <v>384912.29383690434</v>
      </c>
      <c r="I1206" s="203">
        <v>163308.67196060231</v>
      </c>
      <c r="J1206" s="203">
        <v>51944.236867629275</v>
      </c>
      <c r="K1206" s="203">
        <v>82301.158869656123</v>
      </c>
      <c r="L1206" s="203">
        <v>32522.218628056464</v>
      </c>
      <c r="M1206" s="203">
        <v>40209.674720718212</v>
      </c>
      <c r="N1206" s="203">
        <v>13702.910432027582</v>
      </c>
      <c r="O1206" s="203">
        <v>923.42235821435202</v>
      </c>
      <c r="P1206" s="175">
        <v>0</v>
      </c>
      <c r="Q1206" s="175">
        <v>0</v>
      </c>
      <c r="R1206" s="176">
        <f>ROUND(SUM(I1206:Q1206)-H1206,0)</f>
        <v>0</v>
      </c>
    </row>
    <row r="1207" spans="1:20" ht="13.5" customHeight="1">
      <c r="A1207" s="174">
        <f t="shared" si="58"/>
        <v>1207</v>
      </c>
      <c r="C1207" s="56"/>
      <c r="D1207" s="56"/>
      <c r="E1207" s="56"/>
      <c r="F1207" s="193"/>
      <c r="H1207" s="203"/>
      <c r="I1207" s="203"/>
      <c r="J1207" s="203"/>
      <c r="K1207" s="203"/>
      <c r="L1207" s="203"/>
      <c r="M1207" s="203"/>
      <c r="N1207" s="203"/>
      <c r="O1207" s="203"/>
      <c r="P1207" s="175"/>
      <c r="Q1207" s="175"/>
      <c r="R1207" s="176"/>
    </row>
    <row r="1208" spans="1:20" ht="13.5" customHeight="1">
      <c r="A1208" s="174">
        <f t="shared" si="58"/>
        <v>1208</v>
      </c>
      <c r="F1208" s="193"/>
      <c r="G1208" s="165"/>
      <c r="H1208" s="151"/>
      <c r="I1208" s="151"/>
      <c r="J1208" s="151"/>
      <c r="K1208" s="151"/>
      <c r="L1208" s="151"/>
      <c r="M1208" s="151"/>
      <c r="N1208" s="151"/>
      <c r="O1208" s="151"/>
      <c r="P1208" s="175"/>
      <c r="Q1208" s="175"/>
      <c r="R1208" s="176"/>
    </row>
    <row r="1209" spans="1:20" ht="13.5" customHeight="1">
      <c r="A1209" s="174">
        <f t="shared" si="58"/>
        <v>1209</v>
      </c>
      <c r="C1209" s="151" t="s">
        <v>923</v>
      </c>
      <c r="D1209" s="161" t="s">
        <v>924</v>
      </c>
      <c r="F1209" s="193" t="s">
        <v>925</v>
      </c>
      <c r="G1209" s="165"/>
      <c r="H1209" s="203">
        <v>-143878.99867603625</v>
      </c>
      <c r="I1209" s="203">
        <v>-52992.552346983706</v>
      </c>
      <c r="J1209" s="203">
        <v>-82336.359307061211</v>
      </c>
      <c r="K1209" s="203">
        <v>0</v>
      </c>
      <c r="L1209" s="203">
        <v>0</v>
      </c>
      <c r="M1209" s="203">
        <v>0</v>
      </c>
      <c r="N1209" s="203">
        <v>-8550.0870219913322</v>
      </c>
      <c r="O1209" s="203">
        <v>0</v>
      </c>
      <c r="P1209" s="175">
        <v>0</v>
      </c>
      <c r="Q1209" s="175">
        <v>0</v>
      </c>
      <c r="R1209" s="176">
        <f>ROUND(SUM(I1209:Q1209)-H1209,0)</f>
        <v>0</v>
      </c>
      <c r="S1209" s="160"/>
      <c r="T1209" s="160"/>
    </row>
    <row r="1210" spans="1:20" ht="13.5" customHeight="1">
      <c r="A1210" s="174">
        <f t="shared" si="58"/>
        <v>1210</v>
      </c>
      <c r="D1210" s="161"/>
      <c r="F1210" s="193"/>
      <c r="G1210" s="165"/>
      <c r="H1210" s="203"/>
      <c r="I1210" s="203"/>
      <c r="J1210" s="203"/>
      <c r="K1210" s="203"/>
      <c r="L1210" s="203"/>
      <c r="M1210" s="203"/>
      <c r="N1210" s="203"/>
      <c r="O1210" s="203"/>
      <c r="P1210" s="175"/>
      <c r="Q1210" s="175"/>
      <c r="R1210" s="176"/>
      <c r="S1210" s="160"/>
      <c r="T1210" s="160"/>
    </row>
    <row r="1211" spans="1:20" ht="13.5" customHeight="1">
      <c r="A1211" s="174">
        <f t="shared" si="58"/>
        <v>1211</v>
      </c>
      <c r="C1211" s="223" t="s">
        <v>926</v>
      </c>
      <c r="D1211" s="161" t="s">
        <v>927</v>
      </c>
      <c r="F1211" s="196" t="s">
        <v>269</v>
      </c>
      <c r="G1211" s="165"/>
      <c r="H1211" s="203">
        <v>-1721174.3189683419</v>
      </c>
      <c r="I1211" s="203">
        <v>-730251.27215737838</v>
      </c>
      <c r="J1211" s="203">
        <v>-232273.9178418004</v>
      </c>
      <c r="K1211" s="203">
        <v>-368017.97016077599</v>
      </c>
      <c r="L1211" s="203">
        <v>-145426.39555753712</v>
      </c>
      <c r="M1211" s="203">
        <v>-179801.63432424839</v>
      </c>
      <c r="N1211" s="203">
        <v>-61273.952296059368</v>
      </c>
      <c r="O1211" s="203">
        <v>-4129.1766305421734</v>
      </c>
      <c r="P1211" s="175">
        <v>0</v>
      </c>
      <c r="Q1211" s="175">
        <v>0</v>
      </c>
      <c r="R1211" s="176">
        <f>ROUND(SUM(I1211:Q1211)-H1211,0)</f>
        <v>0</v>
      </c>
      <c r="S1211" s="160"/>
      <c r="T1211" s="160"/>
    </row>
    <row r="1212" spans="1:20" ht="13.5" customHeight="1">
      <c r="A1212" s="174">
        <f t="shared" si="58"/>
        <v>1212</v>
      </c>
      <c r="F1212" s="193"/>
      <c r="G1212" s="165"/>
      <c r="H1212" s="161"/>
      <c r="I1212" s="161"/>
      <c r="J1212" s="161"/>
      <c r="K1212" s="161"/>
      <c r="L1212" s="161"/>
      <c r="M1212" s="161"/>
      <c r="N1212" s="161"/>
      <c r="O1212" s="161"/>
      <c r="P1212" s="175"/>
      <c r="Q1212" s="175"/>
      <c r="R1212" s="176"/>
    </row>
    <row r="1213" spans="1:20" ht="13.5" customHeight="1">
      <c r="A1213" s="174">
        <f t="shared" si="58"/>
        <v>1213</v>
      </c>
      <c r="C1213" s="151" t="s">
        <v>928</v>
      </c>
      <c r="D1213" s="151" t="s">
        <v>929</v>
      </c>
      <c r="F1213" s="195" t="s">
        <v>269</v>
      </c>
      <c r="G1213" s="165"/>
      <c r="H1213" s="203">
        <v>-1087352.2898405073</v>
      </c>
      <c r="I1213" s="203">
        <v>-461336.41676411394</v>
      </c>
      <c r="J1213" s="203">
        <v>-146739.10344356761</v>
      </c>
      <c r="K1213" s="203">
        <v>-232495.44113383649</v>
      </c>
      <c r="L1213" s="203">
        <v>-91873.160359213958</v>
      </c>
      <c r="M1213" s="203">
        <v>-113589.7257151285</v>
      </c>
      <c r="N1213" s="203">
        <v>-38709.8340954991</v>
      </c>
      <c r="O1213" s="203">
        <v>-2608.6083291477034</v>
      </c>
      <c r="P1213" s="175">
        <v>0</v>
      </c>
      <c r="Q1213" s="175">
        <v>0</v>
      </c>
      <c r="R1213" s="176">
        <f>ROUND(SUM(I1213:Q1213)-H1213,0)</f>
        <v>0</v>
      </c>
    </row>
    <row r="1214" spans="1:20" ht="13.5" customHeight="1">
      <c r="A1214" s="174">
        <f t="shared" si="58"/>
        <v>1214</v>
      </c>
      <c r="C1214" s="155"/>
      <c r="D1214" s="56"/>
      <c r="E1214" s="56"/>
      <c r="F1214" s="193"/>
      <c r="H1214" s="161"/>
      <c r="I1214" s="161"/>
      <c r="J1214" s="161"/>
      <c r="K1214" s="161"/>
      <c r="L1214" s="161"/>
      <c r="M1214" s="161"/>
      <c r="N1214" s="161"/>
      <c r="O1214" s="161"/>
      <c r="P1214" s="175"/>
      <c r="Q1214" s="175"/>
      <c r="R1214" s="176"/>
    </row>
    <row r="1215" spans="1:20" ht="13.5" customHeight="1">
      <c r="A1215" s="174">
        <f t="shared" si="58"/>
        <v>1215</v>
      </c>
      <c r="C1215" s="151" t="s">
        <v>930</v>
      </c>
      <c r="D1215" s="151" t="s">
        <v>68</v>
      </c>
      <c r="F1215" s="193" t="s">
        <v>1119</v>
      </c>
      <c r="G1215" s="165"/>
      <c r="H1215" s="203">
        <v>-7259588.2155773938</v>
      </c>
      <c r="I1215" s="203">
        <v>-3079796.0661690054</v>
      </c>
      <c r="J1215" s="203">
        <v>-979665.45959253446</v>
      </c>
      <c r="K1215" s="203">
        <v>-1552348.8817884615</v>
      </c>
      <c r="L1215" s="203">
        <v>-613437.39426612889</v>
      </c>
      <c r="M1215" s="203">
        <v>-758516.74091791292</v>
      </c>
      <c r="N1215" s="203">
        <v>-258424.68399403256</v>
      </c>
      <c r="O1215" s="203">
        <v>-17398.988849317324</v>
      </c>
      <c r="P1215" s="175">
        <v>0</v>
      </c>
      <c r="Q1215" s="175">
        <v>0</v>
      </c>
      <c r="R1215" s="176">
        <f>ROUND(SUM(I1215:Q1215)-H1215,0)</f>
        <v>0</v>
      </c>
    </row>
    <row r="1216" spans="1:20" ht="13.5" customHeight="1">
      <c r="A1216" s="174">
        <f t="shared" si="58"/>
        <v>1216</v>
      </c>
      <c r="D1216" s="161"/>
      <c r="E1216" s="151" t="s">
        <v>931</v>
      </c>
      <c r="F1216" s="193" t="s">
        <v>1115</v>
      </c>
      <c r="G1216" s="165"/>
      <c r="H1216" s="203">
        <v>-8.1554587855935097</v>
      </c>
      <c r="I1216" s="203">
        <v>-4.3234282455779569</v>
      </c>
      <c r="J1216" s="203">
        <v>-1.1097527085138406</v>
      </c>
      <c r="K1216" s="203">
        <v>-1.3117693194444255</v>
      </c>
      <c r="L1216" s="203">
        <v>-0.50411230718580646</v>
      </c>
      <c r="M1216" s="203">
        <v>-0.49555542754654908</v>
      </c>
      <c r="N1216" s="203">
        <v>-0.3183613134764115</v>
      </c>
      <c r="O1216" s="203">
        <v>-9.2479463848520529E-2</v>
      </c>
      <c r="P1216" s="175">
        <v>0</v>
      </c>
      <c r="Q1216" s="175">
        <v>0</v>
      </c>
      <c r="R1216" s="176">
        <f>ROUND(SUM(I1216:Q1216)-H1216,0)</f>
        <v>0</v>
      </c>
      <c r="S1216" s="160"/>
      <c r="T1216" s="160"/>
    </row>
    <row r="1217" spans="1:20" ht="13.5" customHeight="1">
      <c r="A1217" s="174">
        <f t="shared" ref="A1217:A1280" si="60">+A1216+1</f>
        <v>1217</v>
      </c>
      <c r="E1217" s="151" t="s">
        <v>555</v>
      </c>
      <c r="F1217" s="193" t="s">
        <v>528</v>
      </c>
      <c r="G1217" s="165"/>
      <c r="H1217" s="197">
        <v>-6.3889920245856047E-2</v>
      </c>
      <c r="I1217" s="197">
        <v>-5.1550785573861092E-2</v>
      </c>
      <c r="J1217" s="197">
        <v>-8.7557083662772733E-3</v>
      </c>
      <c r="K1217" s="197">
        <v>-5.3174929508475804E-4</v>
      </c>
      <c r="L1217" s="197">
        <v>-1.0905717022636093E-4</v>
      </c>
      <c r="M1217" s="197">
        <v>-1.88316571794527E-6</v>
      </c>
      <c r="N1217" s="197">
        <v>-1.5597468339646893E-3</v>
      </c>
      <c r="O1217" s="197">
        <v>-1.3809898407239226E-3</v>
      </c>
      <c r="P1217" s="175">
        <v>0</v>
      </c>
      <c r="Q1217" s="175">
        <v>0</v>
      </c>
      <c r="R1217" s="176">
        <f>ROUND(SUM(I1217:Q1217)-H1217,0)</f>
        <v>0</v>
      </c>
    </row>
    <row r="1218" spans="1:20" ht="13.5" customHeight="1">
      <c r="A1218" s="174">
        <f t="shared" si="60"/>
        <v>1218</v>
      </c>
      <c r="D1218" s="161"/>
      <c r="E1218" s="151" t="s">
        <v>932</v>
      </c>
      <c r="F1218" s="193"/>
      <c r="G1218" s="165"/>
      <c r="H1218" s="175">
        <v>-7259596.4349261001</v>
      </c>
      <c r="I1218" s="175">
        <v>-3079800.4411480366</v>
      </c>
      <c r="J1218" s="175">
        <v>-979666.57810095139</v>
      </c>
      <c r="K1218" s="175">
        <v>-1552350.1940895303</v>
      </c>
      <c r="L1218" s="175">
        <v>-613437.8984874934</v>
      </c>
      <c r="M1218" s="175">
        <v>-758517.23647522344</v>
      </c>
      <c r="N1218" s="175">
        <v>-258425.00391509285</v>
      </c>
      <c r="O1218" s="175">
        <v>-17399.082709771013</v>
      </c>
      <c r="P1218" s="175">
        <v>0</v>
      </c>
      <c r="Q1218" s="175">
        <v>0</v>
      </c>
      <c r="R1218" s="176">
        <f>ROUND(SUM(I1218:Q1218)-H1218,0)</f>
        <v>0</v>
      </c>
      <c r="S1218" s="160"/>
      <c r="T1218" s="160"/>
    </row>
    <row r="1219" spans="1:20" ht="13.5" customHeight="1">
      <c r="A1219" s="174">
        <f t="shared" si="60"/>
        <v>1219</v>
      </c>
      <c r="F1219" s="193"/>
      <c r="G1219" s="165"/>
      <c r="H1219" s="161"/>
      <c r="I1219" s="161"/>
      <c r="J1219" s="161"/>
      <c r="K1219" s="161"/>
      <c r="L1219" s="161"/>
      <c r="M1219" s="161"/>
      <c r="N1219" s="161"/>
      <c r="O1219" s="161"/>
      <c r="P1219" s="175"/>
      <c r="Q1219" s="175"/>
      <c r="R1219" s="176"/>
    </row>
    <row r="1220" spans="1:20" ht="13.5" customHeight="1">
      <c r="A1220" s="174">
        <f t="shared" si="60"/>
        <v>1220</v>
      </c>
      <c r="C1220" s="151" t="s">
        <v>933</v>
      </c>
      <c r="D1220" s="161" t="s">
        <v>68</v>
      </c>
      <c r="F1220" s="193" t="s">
        <v>1119</v>
      </c>
      <c r="G1220" s="165"/>
      <c r="H1220" s="203">
        <v>3.6865619942545891E-2</v>
      </c>
      <c r="I1220" s="203">
        <v>1.5638489988161922E-2</v>
      </c>
      <c r="J1220" s="203">
        <v>4.9748246861172282E-3</v>
      </c>
      <c r="K1220" s="203">
        <v>7.8837230402303456E-3</v>
      </c>
      <c r="L1220" s="203">
        <v>3.1154359480432634E-3</v>
      </c>
      <c r="M1220" s="203">
        <v>3.8526301260645825E-3</v>
      </c>
      <c r="N1220" s="203">
        <v>1.3122456395513417E-3</v>
      </c>
      <c r="O1220" s="203">
        <v>8.8270514377201809E-5</v>
      </c>
      <c r="P1220" s="175">
        <v>0</v>
      </c>
      <c r="Q1220" s="175">
        <v>0</v>
      </c>
      <c r="R1220" s="176">
        <f>ROUND(SUM(I1220:Q1220)-H1220,0)</f>
        <v>0</v>
      </c>
      <c r="S1220" s="160"/>
      <c r="T1220" s="160"/>
    </row>
    <row r="1221" spans="1:20" ht="13.5" customHeight="1">
      <c r="A1221" s="174">
        <f t="shared" si="60"/>
        <v>1221</v>
      </c>
      <c r="D1221" s="161"/>
      <c r="F1221" s="193"/>
      <c r="G1221" s="165"/>
      <c r="H1221" s="161"/>
      <c r="I1221" s="161"/>
      <c r="J1221" s="161"/>
      <c r="K1221" s="161"/>
      <c r="L1221" s="161"/>
      <c r="M1221" s="161"/>
      <c r="N1221" s="161"/>
      <c r="O1221" s="161"/>
      <c r="P1221" s="175"/>
      <c r="Q1221" s="175"/>
      <c r="R1221" s="176"/>
      <c r="S1221" s="160"/>
      <c r="T1221" s="160"/>
    </row>
    <row r="1222" spans="1:20" ht="13.5" customHeight="1">
      <c r="A1222" s="174">
        <f t="shared" si="60"/>
        <v>1222</v>
      </c>
      <c r="C1222" s="151" t="s">
        <v>934</v>
      </c>
      <c r="D1222" s="151" t="s">
        <v>935</v>
      </c>
      <c r="F1222" s="193" t="s">
        <v>1119</v>
      </c>
      <c r="G1222" s="165"/>
      <c r="H1222" s="203">
        <v>-223303676.83762068</v>
      </c>
      <c r="I1222" s="203">
        <v>-105621508.11121438</v>
      </c>
      <c r="J1222" s="203">
        <v>-31116161.378516484</v>
      </c>
      <c r="K1222" s="203">
        <v>-42888364.241632164</v>
      </c>
      <c r="L1222" s="203">
        <v>-16537493.17245871</v>
      </c>
      <c r="M1222" s="203">
        <v>-17388714.629475564</v>
      </c>
      <c r="N1222" s="203">
        <v>-8635731.6575848777</v>
      </c>
      <c r="O1222" s="203">
        <v>-1115703.6467384801</v>
      </c>
      <c r="P1222" s="175">
        <v>0</v>
      </c>
      <c r="Q1222" s="175">
        <v>0</v>
      </c>
      <c r="R1222" s="176">
        <f>ROUND(SUM(I1222:Q1222)-H1222,0)</f>
        <v>0</v>
      </c>
    </row>
    <row r="1223" spans="1:20" ht="13.5" customHeight="1">
      <c r="A1223" s="174">
        <f t="shared" si="60"/>
        <v>1223</v>
      </c>
      <c r="E1223" s="151" t="s">
        <v>931</v>
      </c>
      <c r="F1223" s="193" t="s">
        <v>1115</v>
      </c>
      <c r="G1223" s="165"/>
      <c r="H1223" s="203">
        <v>1246.7832456508186</v>
      </c>
      <c r="I1223" s="203">
        <v>660.95336167747269</v>
      </c>
      <c r="J1223" s="203">
        <v>169.65582441969028</v>
      </c>
      <c r="K1223" s="203">
        <v>200.53954690215068</v>
      </c>
      <c r="L1223" s="203">
        <v>77.067249685071175</v>
      </c>
      <c r="M1223" s="203">
        <v>75.759098365844025</v>
      </c>
      <c r="N1223" s="203">
        <v>48.670168305791002</v>
      </c>
      <c r="O1223" s="203">
        <v>14.137996294798873</v>
      </c>
      <c r="P1223" s="175">
        <v>0</v>
      </c>
      <c r="Q1223" s="175">
        <v>0</v>
      </c>
      <c r="R1223" s="176">
        <f>ROUND(SUM(I1223:Q1223)-H1223,0)</f>
        <v>0</v>
      </c>
    </row>
    <row r="1224" spans="1:20" ht="13.5" customHeight="1">
      <c r="A1224" s="174">
        <f t="shared" si="60"/>
        <v>1224</v>
      </c>
      <c r="C1224" s="163"/>
      <c r="E1224" s="163" t="s">
        <v>555</v>
      </c>
      <c r="F1224" s="193" t="s">
        <v>528</v>
      </c>
      <c r="G1224" s="165"/>
      <c r="H1224" s="197">
        <v>-862603.22385786322</v>
      </c>
      <c r="I1224" s="197">
        <v>-696007.65906891599</v>
      </c>
      <c r="J1224" s="197">
        <v>-118214.3010172237</v>
      </c>
      <c r="K1224" s="197">
        <v>-7179.3587229279647</v>
      </c>
      <c r="L1224" s="197">
        <v>-1472.42422998918</v>
      </c>
      <c r="M1224" s="197">
        <v>-25.425369340065174</v>
      </c>
      <c r="N1224" s="197">
        <v>-21058.762355667564</v>
      </c>
      <c r="O1224" s="197">
        <v>-18645.293093798751</v>
      </c>
      <c r="P1224" s="175">
        <v>0</v>
      </c>
      <c r="Q1224" s="175">
        <v>0</v>
      </c>
      <c r="R1224" s="176">
        <f>ROUND(SUM(I1224:Q1224)-H1224,0)</f>
        <v>0</v>
      </c>
    </row>
    <row r="1225" spans="1:20" ht="13.5" customHeight="1">
      <c r="A1225" s="174">
        <f t="shared" si="60"/>
        <v>1225</v>
      </c>
      <c r="E1225" s="151" t="s">
        <v>936</v>
      </c>
      <c r="F1225" s="193"/>
      <c r="G1225" s="165"/>
      <c r="H1225" s="175">
        <v>-224165033.2782329</v>
      </c>
      <c r="I1225" s="175">
        <v>-106316854.81692161</v>
      </c>
      <c r="J1225" s="175">
        <v>-31234206.023709282</v>
      </c>
      <c r="K1225" s="175">
        <v>-42895343.060808197</v>
      </c>
      <c r="L1225" s="175">
        <v>-16538888.529439013</v>
      </c>
      <c r="M1225" s="175">
        <v>-17388664.295746539</v>
      </c>
      <c r="N1225" s="175">
        <v>-8656741.7497722376</v>
      </c>
      <c r="O1225" s="175">
        <v>-1134334.801835984</v>
      </c>
      <c r="P1225" s="175">
        <v>0</v>
      </c>
      <c r="Q1225" s="175">
        <v>0</v>
      </c>
      <c r="R1225" s="176">
        <f>ROUND(SUM(I1225:Q1225)-H1225,0)</f>
        <v>0</v>
      </c>
    </row>
    <row r="1226" spans="1:20" ht="13.5" customHeight="1">
      <c r="A1226" s="174">
        <f t="shared" si="60"/>
        <v>1226</v>
      </c>
      <c r="C1226" s="163"/>
      <c r="F1226" s="193"/>
      <c r="G1226" s="165"/>
      <c r="H1226" s="161"/>
      <c r="I1226" s="161"/>
      <c r="J1226" s="161"/>
      <c r="K1226" s="161"/>
      <c r="L1226" s="161"/>
      <c r="M1226" s="161"/>
      <c r="N1226" s="161"/>
      <c r="O1226" s="161"/>
      <c r="P1226" s="175"/>
      <c r="Q1226" s="175"/>
      <c r="R1226" s="176"/>
    </row>
    <row r="1227" spans="1:20" ht="13.5" customHeight="1">
      <c r="A1227" s="174">
        <f t="shared" si="60"/>
        <v>1227</v>
      </c>
      <c r="C1227" s="53" t="s">
        <v>937</v>
      </c>
      <c r="D1227" s="151" t="s">
        <v>935</v>
      </c>
      <c r="E1227" s="163"/>
      <c r="F1227" s="193" t="s">
        <v>1119</v>
      </c>
      <c r="G1227" s="171"/>
      <c r="H1227" s="203">
        <v>-2683216.0786804412</v>
      </c>
      <c r="I1227" s="203">
        <v>-1265689.8450695684</v>
      </c>
      <c r="J1227" s="203">
        <v>-373579.85239264986</v>
      </c>
      <c r="K1227" s="203">
        <v>-516890.41471775237</v>
      </c>
      <c r="L1227" s="203">
        <v>-199454.98768628636</v>
      </c>
      <c r="M1227" s="203">
        <v>-210830.20522258521</v>
      </c>
      <c r="N1227" s="203">
        <v>-103548.84865890632</v>
      </c>
      <c r="O1227" s="203">
        <v>-13221.924932692673</v>
      </c>
      <c r="P1227" s="175">
        <v>0</v>
      </c>
      <c r="Q1227" s="175">
        <v>0</v>
      </c>
      <c r="R1227" s="176">
        <f>ROUND(SUM(I1227:Q1227)-H1227,0)</f>
        <v>0</v>
      </c>
    </row>
    <row r="1228" spans="1:20" ht="13.5" customHeight="1">
      <c r="A1228" s="174">
        <f t="shared" si="60"/>
        <v>1228</v>
      </c>
      <c r="E1228" s="151" t="s">
        <v>931</v>
      </c>
      <c r="F1228" s="193" t="s">
        <v>1115</v>
      </c>
      <c r="G1228" s="165"/>
      <c r="H1228" s="203">
        <v>-21023.22272115224</v>
      </c>
      <c r="I1228" s="203">
        <v>-11144.976305473565</v>
      </c>
      <c r="J1228" s="203">
        <v>-2860.7315627296794</v>
      </c>
      <c r="K1228" s="203">
        <v>-3381.4919903917471</v>
      </c>
      <c r="L1228" s="203">
        <v>-1299.5057162403225</v>
      </c>
      <c r="M1228" s="203">
        <v>-1277.4477068525516</v>
      </c>
      <c r="N1228" s="203">
        <v>-820.67495832806003</v>
      </c>
      <c r="O1228" s="203">
        <v>-238.39448113631838</v>
      </c>
      <c r="P1228" s="175">
        <v>0</v>
      </c>
      <c r="Q1228" s="175">
        <v>0</v>
      </c>
      <c r="R1228" s="176">
        <f>ROUND(SUM(I1228:Q1228)-H1228,0)</f>
        <v>0</v>
      </c>
    </row>
    <row r="1229" spans="1:20" ht="13.5" customHeight="1">
      <c r="A1229" s="174">
        <f t="shared" si="60"/>
        <v>1229</v>
      </c>
      <c r="D1229" s="161"/>
      <c r="E1229" s="151" t="s">
        <v>555</v>
      </c>
      <c r="F1229" s="193" t="s">
        <v>528</v>
      </c>
      <c r="G1229" s="165"/>
      <c r="H1229" s="197">
        <v>0</v>
      </c>
      <c r="I1229" s="197">
        <v>0</v>
      </c>
      <c r="J1229" s="197">
        <v>0</v>
      </c>
      <c r="K1229" s="197">
        <v>0</v>
      </c>
      <c r="L1229" s="197">
        <v>0</v>
      </c>
      <c r="M1229" s="197">
        <v>0</v>
      </c>
      <c r="N1229" s="197">
        <v>0</v>
      </c>
      <c r="O1229" s="197">
        <v>0</v>
      </c>
      <c r="P1229" s="175">
        <v>0</v>
      </c>
      <c r="Q1229" s="175">
        <v>0</v>
      </c>
      <c r="R1229" s="176">
        <f>ROUND(SUM(I1229:Q1229)-H1229,0)</f>
        <v>0</v>
      </c>
      <c r="S1229" s="160"/>
      <c r="T1229" s="160"/>
    </row>
    <row r="1230" spans="1:20" ht="13.5" customHeight="1">
      <c r="A1230" s="174">
        <f t="shared" si="60"/>
        <v>1230</v>
      </c>
      <c r="E1230" s="151" t="s">
        <v>936</v>
      </c>
      <c r="F1230" s="193"/>
      <c r="G1230" s="165"/>
      <c r="H1230" s="175">
        <v>-2704239.3014015937</v>
      </c>
      <c r="I1230" s="175">
        <v>-1276834.821375042</v>
      </c>
      <c r="J1230" s="175">
        <v>-376440.58395537955</v>
      </c>
      <c r="K1230" s="175">
        <v>-520271.90670814412</v>
      </c>
      <c r="L1230" s="175">
        <v>-200754.49340252668</v>
      </c>
      <c r="M1230" s="175">
        <v>-212107.65292943775</v>
      </c>
      <c r="N1230" s="175">
        <v>-104369.52361723437</v>
      </c>
      <c r="O1230" s="175">
        <v>-13460.319413828993</v>
      </c>
      <c r="P1230" s="175">
        <v>0</v>
      </c>
      <c r="Q1230" s="175">
        <v>0</v>
      </c>
      <c r="R1230" s="176">
        <f>ROUND(SUM(I1230:Q1230)-H1230,0)</f>
        <v>0</v>
      </c>
    </row>
    <row r="1231" spans="1:20" ht="13.5" customHeight="1">
      <c r="A1231" s="174">
        <f t="shared" si="60"/>
        <v>1231</v>
      </c>
      <c r="D1231" s="161"/>
      <c r="F1231" s="193"/>
      <c r="G1231" s="165"/>
      <c r="H1231" s="161"/>
      <c r="I1231" s="161"/>
      <c r="J1231" s="161"/>
      <c r="K1231" s="161"/>
      <c r="L1231" s="161"/>
      <c r="M1231" s="161"/>
      <c r="N1231" s="161"/>
      <c r="O1231" s="161"/>
      <c r="P1231" s="175"/>
      <c r="Q1231" s="175"/>
      <c r="R1231" s="176"/>
      <c r="S1231" s="160"/>
      <c r="T1231" s="160"/>
    </row>
    <row r="1232" spans="1:20" ht="13.5" customHeight="1">
      <c r="A1232" s="174">
        <f t="shared" si="60"/>
        <v>1232</v>
      </c>
      <c r="C1232" s="151" t="s">
        <v>938</v>
      </c>
      <c r="D1232" s="151" t="s">
        <v>939</v>
      </c>
      <c r="F1232" s="193" t="s">
        <v>1119</v>
      </c>
      <c r="G1232" s="165"/>
      <c r="H1232" s="197">
        <v>-523327.77337234252</v>
      </c>
      <c r="I1232" s="197">
        <v>-248494.49984235235</v>
      </c>
      <c r="J1232" s="197">
        <v>-73140.484937286892</v>
      </c>
      <c r="K1232" s="197">
        <v>-100221.77708396285</v>
      </c>
      <c r="L1232" s="197">
        <v>-38553.972298426168</v>
      </c>
      <c r="M1232" s="197">
        <v>-39804.12120551808</v>
      </c>
      <c r="N1232" s="197">
        <v>-20441.835976392809</v>
      </c>
      <c r="O1232" s="197">
        <v>-2671.0820284032943</v>
      </c>
      <c r="P1232" s="175">
        <v>0</v>
      </c>
      <c r="Q1232" s="175">
        <v>0</v>
      </c>
      <c r="R1232" s="176">
        <f>ROUND(SUM(I1232:Q1232)-H1232,0)</f>
        <v>0</v>
      </c>
    </row>
    <row r="1233" spans="1:20" ht="13.5" customHeight="1" thickBot="1">
      <c r="A1233" s="174">
        <f t="shared" si="60"/>
        <v>1233</v>
      </c>
      <c r="C1233" s="151" t="s">
        <v>940</v>
      </c>
      <c r="D1233" s="161"/>
      <c r="F1233" s="193"/>
      <c r="G1233" s="165"/>
      <c r="H1233" s="222">
        <v>-241480801.52991295</v>
      </c>
      <c r="I1233" s="222">
        <v>-115260132.79334007</v>
      </c>
      <c r="J1233" s="222">
        <v>-33527485.089549895</v>
      </c>
      <c r="K1233" s="222">
        <v>-45860910.944641531</v>
      </c>
      <c r="L1233" s="222">
        <v>-17675791.446985748</v>
      </c>
      <c r="M1233" s="222">
        <v>-18739514.449259587</v>
      </c>
      <c r="N1233" s="222">
        <v>-9236239.2693348117</v>
      </c>
      <c r="O1233" s="222">
        <v>-1180727.5368012814</v>
      </c>
      <c r="P1233" s="175">
        <v>0</v>
      </c>
      <c r="Q1233" s="175">
        <v>0</v>
      </c>
      <c r="R1233" s="176">
        <f>ROUND(SUM(I1233:Q1233)-H1233,0)</f>
        <v>0</v>
      </c>
      <c r="S1233" s="160"/>
      <c r="T1233" s="160"/>
    </row>
    <row r="1234" spans="1:20" ht="13.5" customHeight="1" thickTop="1">
      <c r="A1234" s="174">
        <f t="shared" si="60"/>
        <v>1234</v>
      </c>
      <c r="D1234" s="161"/>
      <c r="F1234" s="193"/>
      <c r="G1234" s="165"/>
      <c r="H1234" s="203"/>
      <c r="I1234" s="203"/>
      <c r="J1234" s="203"/>
      <c r="K1234" s="203"/>
      <c r="L1234" s="203"/>
      <c r="M1234" s="203"/>
      <c r="N1234" s="203"/>
      <c r="O1234" s="203"/>
      <c r="P1234" s="175"/>
      <c r="Q1234" s="175"/>
      <c r="R1234" s="176"/>
      <c r="S1234" s="160"/>
      <c r="T1234" s="160"/>
    </row>
    <row r="1235" spans="1:20" ht="13.5" customHeight="1">
      <c r="A1235" s="174">
        <f t="shared" si="60"/>
        <v>1235</v>
      </c>
      <c r="F1235" s="193"/>
      <c r="G1235" s="165"/>
      <c r="H1235" s="155" t="s">
        <v>941</v>
      </c>
      <c r="I1235" s="59"/>
      <c r="J1235" s="59"/>
      <c r="K1235" s="59"/>
      <c r="L1235" s="59"/>
      <c r="M1235" s="59"/>
      <c r="N1235" s="59"/>
      <c r="O1235" s="59"/>
      <c r="P1235" s="175"/>
      <c r="Q1235" s="175"/>
      <c r="R1235" s="176"/>
    </row>
    <row r="1236" spans="1:20" ht="13.5" customHeight="1">
      <c r="A1236" s="174">
        <f t="shared" si="60"/>
        <v>1236</v>
      </c>
      <c r="F1236" s="193"/>
      <c r="G1236" s="165"/>
      <c r="H1236" s="155" t="s">
        <v>942</v>
      </c>
      <c r="I1236" s="155"/>
      <c r="J1236" s="155"/>
      <c r="K1236" s="62"/>
      <c r="L1236" s="155"/>
      <c r="M1236" s="155"/>
      <c r="N1236" s="155"/>
      <c r="O1236" s="155"/>
      <c r="P1236" s="175"/>
      <c r="Q1236" s="175"/>
      <c r="R1236" s="176"/>
      <c r="S1236" s="160"/>
      <c r="T1236" s="160"/>
    </row>
    <row r="1237" spans="1:20" ht="13.5" customHeight="1">
      <c r="A1237" s="174">
        <f t="shared" si="60"/>
        <v>1237</v>
      </c>
      <c r="F1237" s="194"/>
      <c r="G1237" s="165"/>
      <c r="H1237" s="155"/>
      <c r="I1237" s="155"/>
      <c r="J1237" s="155"/>
      <c r="K1237" s="62"/>
      <c r="L1237" s="155"/>
      <c r="M1237" s="155"/>
      <c r="N1237" s="155"/>
      <c r="O1237" s="155"/>
      <c r="P1237" s="175"/>
      <c r="Q1237" s="175"/>
      <c r="R1237" s="176"/>
      <c r="S1237" s="160"/>
      <c r="T1237" s="160"/>
    </row>
    <row r="1238" spans="1:20" ht="13.5" customHeight="1">
      <c r="A1238" s="174">
        <f t="shared" si="60"/>
        <v>1238</v>
      </c>
      <c r="C1238" s="151" t="s">
        <v>943</v>
      </c>
      <c r="D1238" s="151" t="s">
        <v>944</v>
      </c>
      <c r="F1238" s="195" t="s">
        <v>269</v>
      </c>
      <c r="G1238" s="165"/>
      <c r="H1238" s="203">
        <v>-15091189.781755835</v>
      </c>
      <c r="I1238" s="203">
        <v>-6402814.8776360694</v>
      </c>
      <c r="J1238" s="203">
        <v>-2036568.7175739498</v>
      </c>
      <c r="K1238" s="203">
        <v>-3226767.3120534047</v>
      </c>
      <c r="L1238" s="203">
        <v>-1275093.0050774557</v>
      </c>
      <c r="M1238" s="203">
        <v>-1576493.7675130425</v>
      </c>
      <c r="N1238" s="203">
        <v>-537247.64109444851</v>
      </c>
      <c r="O1238" s="203">
        <v>-36204.460807464093</v>
      </c>
      <c r="P1238" s="175">
        <v>0</v>
      </c>
      <c r="Q1238" s="175">
        <v>0</v>
      </c>
      <c r="R1238" s="176">
        <f>ROUND(SUM(I1238:Q1238)-H1238,0)</f>
        <v>0</v>
      </c>
    </row>
    <row r="1239" spans="1:20" ht="13.5" customHeight="1">
      <c r="A1239" s="174">
        <f t="shared" si="60"/>
        <v>1239</v>
      </c>
      <c r="E1239" s="151" t="s">
        <v>316</v>
      </c>
      <c r="F1239" s="195" t="s">
        <v>269</v>
      </c>
      <c r="G1239" s="165"/>
      <c r="H1239" s="197">
        <v>-112646197.61950517</v>
      </c>
      <c r="I1239" s="197">
        <v>-47792967.980512924</v>
      </c>
      <c r="J1239" s="197">
        <v>-15201698.84172285</v>
      </c>
      <c r="K1239" s="197">
        <v>-24085779.422451653</v>
      </c>
      <c r="L1239" s="197">
        <v>-9517763.7224367447</v>
      </c>
      <c r="M1239" s="197">
        <v>-11767529.999250369</v>
      </c>
      <c r="N1239" s="197">
        <v>-4010214.2259519682</v>
      </c>
      <c r="O1239" s="197">
        <v>-270243.42717865726</v>
      </c>
      <c r="P1239" s="175">
        <v>0</v>
      </c>
      <c r="Q1239" s="175">
        <v>0</v>
      </c>
      <c r="R1239" s="176">
        <f>ROUND(SUM(I1239:Q1239)-H1239,0)</f>
        <v>0</v>
      </c>
      <c r="S1239" s="160"/>
      <c r="T1239" s="160"/>
    </row>
    <row r="1240" spans="1:20" ht="13.5" customHeight="1">
      <c r="A1240" s="174">
        <f t="shared" si="60"/>
        <v>1240</v>
      </c>
      <c r="E1240" s="151" t="s">
        <v>945</v>
      </c>
      <c r="F1240" s="195"/>
      <c r="G1240" s="165"/>
      <c r="H1240" s="203">
        <v>-127737387.401261</v>
      </c>
      <c r="I1240" s="203">
        <v>-54195782.858148992</v>
      </c>
      <c r="J1240" s="203">
        <v>-17238267.559296798</v>
      </c>
      <c r="K1240" s="203">
        <v>-27312546.734505057</v>
      </c>
      <c r="L1240" s="203">
        <v>-10792856.7275142</v>
      </c>
      <c r="M1240" s="203">
        <v>-13344023.766763411</v>
      </c>
      <c r="N1240" s="203">
        <v>-4547461.8670464167</v>
      </c>
      <c r="O1240" s="203">
        <v>-306447.88798612135</v>
      </c>
      <c r="P1240" s="175">
        <v>0</v>
      </c>
      <c r="Q1240" s="175">
        <v>0</v>
      </c>
      <c r="R1240" s="176">
        <f>ROUND(SUM(I1240:Q1240)-H1240,0)</f>
        <v>0</v>
      </c>
    </row>
    <row r="1241" spans="1:20" ht="13.5" customHeight="1">
      <c r="A1241" s="174">
        <f t="shared" si="60"/>
        <v>1241</v>
      </c>
      <c r="F1241" s="193"/>
      <c r="G1241" s="165"/>
      <c r="H1241" s="161"/>
      <c r="I1241" s="161"/>
      <c r="J1241" s="161"/>
      <c r="K1241" s="161"/>
      <c r="L1241" s="161"/>
      <c r="M1241" s="161"/>
      <c r="N1241" s="161"/>
      <c r="O1241" s="161"/>
      <c r="P1241" s="175"/>
      <c r="Q1241" s="175"/>
      <c r="R1241" s="176"/>
      <c r="S1241" s="160"/>
      <c r="T1241" s="160"/>
    </row>
    <row r="1242" spans="1:20" ht="13.5" customHeight="1">
      <c r="A1242" s="174">
        <f t="shared" si="60"/>
        <v>1242</v>
      </c>
      <c r="C1242" s="151" t="s">
        <v>946</v>
      </c>
      <c r="D1242" s="151" t="s">
        <v>947</v>
      </c>
      <c r="F1242" s="195" t="s">
        <v>269</v>
      </c>
      <c r="G1242" s="165"/>
      <c r="H1242" s="203">
        <v>0</v>
      </c>
      <c r="I1242" s="203">
        <v>0</v>
      </c>
      <c r="J1242" s="203">
        <v>0</v>
      </c>
      <c r="K1242" s="203">
        <v>0</v>
      </c>
      <c r="L1242" s="203">
        <v>0</v>
      </c>
      <c r="M1242" s="203">
        <v>0</v>
      </c>
      <c r="N1242" s="203">
        <v>0</v>
      </c>
      <c r="O1242" s="203">
        <v>0</v>
      </c>
      <c r="P1242" s="175">
        <v>0</v>
      </c>
      <c r="Q1242" s="175">
        <v>0</v>
      </c>
      <c r="R1242" s="176">
        <f>ROUND(SUM(I1242:Q1242)-H1242,0)</f>
        <v>0</v>
      </c>
    </row>
    <row r="1243" spans="1:20" ht="13.5" customHeight="1">
      <c r="A1243" s="174">
        <f t="shared" si="60"/>
        <v>1243</v>
      </c>
      <c r="F1243" s="193"/>
      <c r="G1243" s="165"/>
      <c r="H1243" s="161"/>
      <c r="I1243" s="161"/>
      <c r="J1243" s="161"/>
      <c r="K1243" s="161"/>
      <c r="L1243" s="161"/>
      <c r="M1243" s="161"/>
      <c r="N1243" s="161"/>
      <c r="O1243" s="161"/>
      <c r="P1243" s="175"/>
      <c r="Q1243" s="175"/>
      <c r="R1243" s="176"/>
      <c r="S1243" s="160"/>
      <c r="T1243" s="160"/>
    </row>
    <row r="1244" spans="1:20" ht="13.5" customHeight="1">
      <c r="A1244" s="174">
        <f t="shared" si="60"/>
        <v>1244</v>
      </c>
      <c r="C1244" s="151" t="s">
        <v>948</v>
      </c>
      <c r="D1244" s="151" t="s">
        <v>949</v>
      </c>
      <c r="F1244" s="195" t="s">
        <v>269</v>
      </c>
      <c r="G1244" s="165"/>
      <c r="H1244" s="203">
        <v>-47626302.556483723</v>
      </c>
      <c r="I1244" s="203">
        <v>-20206650.568009172</v>
      </c>
      <c r="J1244" s="203">
        <v>-6427209.4727419084</v>
      </c>
      <c r="K1244" s="203">
        <v>-10183358.536052212</v>
      </c>
      <c r="L1244" s="203">
        <v>-4024067.4277975541</v>
      </c>
      <c r="M1244" s="203">
        <v>-4975258.4279840216</v>
      </c>
      <c r="N1244" s="203">
        <v>-1695500.4259143551</v>
      </c>
      <c r="O1244" s="203">
        <v>-114257.69798450073</v>
      </c>
      <c r="P1244" s="175">
        <v>0</v>
      </c>
      <c r="Q1244" s="175">
        <v>0</v>
      </c>
      <c r="R1244" s="176">
        <f>ROUND(SUM(I1244:Q1244)-H1244,0)</f>
        <v>0</v>
      </c>
    </row>
    <row r="1245" spans="1:20" ht="13.5" customHeight="1">
      <c r="A1245" s="174">
        <f t="shared" si="60"/>
        <v>1245</v>
      </c>
      <c r="F1245" s="193"/>
      <c r="G1245" s="165"/>
      <c r="H1245" s="161"/>
      <c r="I1245" s="161"/>
      <c r="J1245" s="161"/>
      <c r="K1245" s="161"/>
      <c r="L1245" s="161"/>
      <c r="M1245" s="161"/>
      <c r="N1245" s="161"/>
      <c r="O1245" s="161"/>
      <c r="P1245" s="175"/>
      <c r="Q1245" s="175"/>
      <c r="R1245" s="176"/>
      <c r="S1245" s="160"/>
      <c r="T1245" s="160"/>
    </row>
    <row r="1246" spans="1:20" ht="13.5" customHeight="1">
      <c r="A1246" s="174">
        <f t="shared" si="60"/>
        <v>1246</v>
      </c>
      <c r="C1246" s="151" t="s">
        <v>950</v>
      </c>
      <c r="D1246" s="151" t="s">
        <v>951</v>
      </c>
      <c r="F1246" s="195" t="s">
        <v>269</v>
      </c>
      <c r="G1246" s="165"/>
      <c r="H1246" s="203">
        <v>-58977962.75833068</v>
      </c>
      <c r="I1246" s="203">
        <v>-25022876.45061804</v>
      </c>
      <c r="J1246" s="203">
        <v>-7959125.5372764105</v>
      </c>
      <c r="K1246" s="203">
        <v>-12610547.28701069</v>
      </c>
      <c r="L1246" s="203">
        <v>-4983198.0681722267</v>
      </c>
      <c r="M1246" s="203">
        <v>-6161104.0649378654</v>
      </c>
      <c r="N1246" s="203">
        <v>-2099620.4955804884</v>
      </c>
      <c r="O1246" s="203">
        <v>-141490.8547349555</v>
      </c>
      <c r="P1246" s="175">
        <v>0</v>
      </c>
      <c r="Q1246" s="175">
        <v>0</v>
      </c>
      <c r="R1246" s="176">
        <f>ROUND(SUM(I1246:Q1246)-H1246,0)</f>
        <v>0</v>
      </c>
    </row>
    <row r="1247" spans="1:20" ht="13.5" customHeight="1">
      <c r="A1247" s="174">
        <f t="shared" si="60"/>
        <v>1247</v>
      </c>
      <c r="E1247" s="151" t="s">
        <v>622</v>
      </c>
      <c r="F1247" s="195" t="s">
        <v>269</v>
      </c>
      <c r="G1247" s="165"/>
      <c r="H1247" s="197">
        <v>0</v>
      </c>
      <c r="I1247" s="197">
        <v>0</v>
      </c>
      <c r="J1247" s="197">
        <v>0</v>
      </c>
      <c r="K1247" s="197">
        <v>0</v>
      </c>
      <c r="L1247" s="197">
        <v>0</v>
      </c>
      <c r="M1247" s="197">
        <v>0</v>
      </c>
      <c r="N1247" s="197">
        <v>0</v>
      </c>
      <c r="O1247" s="197">
        <v>0</v>
      </c>
      <c r="P1247" s="175">
        <v>0</v>
      </c>
      <c r="Q1247" s="175">
        <v>0</v>
      </c>
      <c r="R1247" s="176">
        <f>ROUND(SUM(I1247:Q1247)-H1247,0)</f>
        <v>0</v>
      </c>
      <c r="S1247" s="160"/>
      <c r="T1247" s="160"/>
    </row>
    <row r="1248" spans="1:20" ht="13.5" customHeight="1">
      <c r="A1248" s="174">
        <f t="shared" si="60"/>
        <v>1248</v>
      </c>
      <c r="E1248" s="151" t="s">
        <v>952</v>
      </c>
      <c r="F1248" s="195"/>
      <c r="G1248" s="165"/>
      <c r="H1248" s="203">
        <v>-58977962.75833068</v>
      </c>
      <c r="I1248" s="203">
        <v>-25022876.45061804</v>
      </c>
      <c r="J1248" s="203">
        <v>-7959125.5372764105</v>
      </c>
      <c r="K1248" s="203">
        <v>-12610547.28701069</v>
      </c>
      <c r="L1248" s="203">
        <v>-4983198.0681722267</v>
      </c>
      <c r="M1248" s="203">
        <v>-6161104.0649378654</v>
      </c>
      <c r="N1248" s="203">
        <v>-2099620.4955804884</v>
      </c>
      <c r="O1248" s="203">
        <v>-141490.8547349555</v>
      </c>
      <c r="P1248" s="175">
        <v>0</v>
      </c>
      <c r="Q1248" s="175">
        <v>0</v>
      </c>
      <c r="R1248" s="176">
        <f>ROUND(SUM(I1248:Q1248)-H1248,0)</f>
        <v>0</v>
      </c>
    </row>
    <row r="1249" spans="1:20" ht="13.5" customHeight="1">
      <c r="A1249" s="174">
        <f t="shared" si="60"/>
        <v>1249</v>
      </c>
      <c r="F1249" s="193"/>
      <c r="G1249" s="165"/>
      <c r="H1249" s="161"/>
      <c r="I1249" s="161"/>
      <c r="J1249" s="161"/>
      <c r="K1249" s="161"/>
      <c r="L1249" s="161"/>
      <c r="M1249" s="161"/>
      <c r="N1249" s="161"/>
      <c r="O1249" s="161"/>
      <c r="P1249" s="175"/>
      <c r="Q1249" s="175"/>
      <c r="R1249" s="176"/>
      <c r="S1249" s="160"/>
      <c r="T1249" s="160"/>
    </row>
    <row r="1250" spans="1:20" ht="13.5" customHeight="1">
      <c r="A1250" s="174">
        <f t="shared" si="60"/>
        <v>1250</v>
      </c>
      <c r="C1250" s="151" t="s">
        <v>953</v>
      </c>
      <c r="D1250" s="151" t="s">
        <v>954</v>
      </c>
      <c r="F1250" s="195" t="s">
        <v>269</v>
      </c>
      <c r="G1250" s="165"/>
      <c r="H1250" s="203">
        <v>0</v>
      </c>
      <c r="I1250" s="203">
        <v>0</v>
      </c>
      <c r="J1250" s="203">
        <v>0</v>
      </c>
      <c r="K1250" s="203">
        <v>0</v>
      </c>
      <c r="L1250" s="203">
        <v>0</v>
      </c>
      <c r="M1250" s="203">
        <v>0</v>
      </c>
      <c r="N1250" s="203">
        <v>0</v>
      </c>
      <c r="O1250" s="203">
        <v>0</v>
      </c>
      <c r="P1250" s="175">
        <v>0</v>
      </c>
      <c r="Q1250" s="175">
        <v>0</v>
      </c>
      <c r="R1250" s="176">
        <f>ROUND(SUM(I1250:Q1250)-H1250,0)</f>
        <v>0</v>
      </c>
    </row>
    <row r="1251" spans="1:20" ht="13.5" customHeight="1">
      <c r="A1251" s="174">
        <f t="shared" si="60"/>
        <v>1251</v>
      </c>
      <c r="F1251" s="193"/>
      <c r="G1251" s="165"/>
      <c r="H1251" s="161"/>
      <c r="I1251" s="161"/>
      <c r="J1251" s="161"/>
      <c r="K1251" s="161"/>
      <c r="L1251" s="161"/>
      <c r="M1251" s="161"/>
      <c r="N1251" s="161"/>
      <c r="O1251" s="161"/>
      <c r="P1251" s="175"/>
      <c r="Q1251" s="175"/>
      <c r="R1251" s="176"/>
      <c r="S1251" s="160"/>
      <c r="T1251" s="160"/>
    </row>
    <row r="1252" spans="1:20" ht="13.5" customHeight="1">
      <c r="A1252" s="174">
        <f t="shared" si="60"/>
        <v>1252</v>
      </c>
      <c r="F1252" s="193"/>
      <c r="G1252" s="165"/>
      <c r="H1252" s="229"/>
      <c r="I1252" s="229"/>
      <c r="J1252" s="229"/>
      <c r="K1252" s="229"/>
      <c r="L1252" s="229"/>
      <c r="M1252" s="229"/>
      <c r="N1252" s="229"/>
      <c r="O1252" s="229"/>
      <c r="P1252" s="175"/>
      <c r="Q1252" s="175"/>
      <c r="R1252" s="176"/>
    </row>
    <row r="1253" spans="1:20" ht="13.5" customHeight="1">
      <c r="A1253" s="174">
        <f t="shared" si="60"/>
        <v>1253</v>
      </c>
      <c r="F1253" s="193"/>
      <c r="G1253" s="165"/>
      <c r="H1253" s="161"/>
      <c r="I1253" s="161"/>
      <c r="J1253" s="161"/>
      <c r="K1253" s="161"/>
      <c r="L1253" s="161"/>
      <c r="M1253" s="161"/>
      <c r="N1253" s="161"/>
      <c r="O1253" s="161"/>
      <c r="P1253" s="175"/>
      <c r="Q1253" s="175"/>
      <c r="R1253" s="176"/>
      <c r="S1253" s="160"/>
      <c r="T1253" s="160"/>
    </row>
    <row r="1254" spans="1:20" ht="13.5" customHeight="1">
      <c r="A1254" s="174">
        <f t="shared" si="60"/>
        <v>1254</v>
      </c>
      <c r="C1254" s="151" t="s">
        <v>955</v>
      </c>
      <c r="F1254" s="193"/>
      <c r="G1254" s="165"/>
      <c r="H1254" s="175">
        <v>-234341652.71607539</v>
      </c>
      <c r="I1254" s="175">
        <v>-99425309.876776204</v>
      </c>
      <c r="J1254" s="175">
        <v>-31624602.569315117</v>
      </c>
      <c r="K1254" s="175">
        <v>-50106452.557567962</v>
      </c>
      <c r="L1254" s="175">
        <v>-19800122.22348398</v>
      </c>
      <c r="M1254" s="175">
        <v>-24480386.2596853</v>
      </c>
      <c r="N1254" s="175">
        <v>-8342582.7885412611</v>
      </c>
      <c r="O1254" s="175">
        <v>-562196.44070557761</v>
      </c>
      <c r="P1254" s="175">
        <v>0</v>
      </c>
      <c r="Q1254" s="175">
        <v>0</v>
      </c>
      <c r="R1254" s="176">
        <f>ROUND(SUM(I1254:Q1254)-H1254,0)</f>
        <v>0</v>
      </c>
    </row>
    <row r="1255" spans="1:20" ht="13.5" customHeight="1">
      <c r="A1255" s="174">
        <f t="shared" si="60"/>
        <v>1255</v>
      </c>
      <c r="F1255" s="193"/>
      <c r="G1255" s="165"/>
      <c r="H1255" s="175"/>
      <c r="I1255" s="175"/>
      <c r="J1255" s="175"/>
      <c r="K1255" s="175"/>
      <c r="L1255" s="175"/>
      <c r="M1255" s="175"/>
      <c r="N1255" s="175"/>
      <c r="O1255" s="175"/>
      <c r="P1255" s="175"/>
      <c r="Q1255" s="175"/>
      <c r="R1255" s="176"/>
    </row>
    <row r="1256" spans="1:20" ht="13.5" customHeight="1">
      <c r="A1256" s="174">
        <f t="shared" si="60"/>
        <v>1256</v>
      </c>
      <c r="F1256" s="193"/>
      <c r="G1256" s="165"/>
      <c r="H1256" s="151"/>
      <c r="I1256" s="151"/>
      <c r="J1256" s="151"/>
      <c r="K1256" s="151"/>
      <c r="L1256" s="151"/>
      <c r="M1256" s="151"/>
      <c r="N1256" s="151"/>
      <c r="O1256" s="151"/>
      <c r="P1256" s="175"/>
      <c r="Q1256" s="175"/>
      <c r="R1256" s="176"/>
    </row>
    <row r="1257" spans="1:20" ht="13.5" customHeight="1">
      <c r="A1257" s="174">
        <f t="shared" si="60"/>
        <v>1257</v>
      </c>
      <c r="F1257" s="193"/>
      <c r="H1257" s="155" t="s">
        <v>751</v>
      </c>
      <c r="I1257" s="155"/>
      <c r="J1257" s="155"/>
      <c r="K1257" s="155"/>
      <c r="L1257" s="155"/>
      <c r="M1257" s="155"/>
      <c r="N1257" s="155"/>
      <c r="O1257" s="155"/>
      <c r="P1257" s="175"/>
      <c r="Q1257" s="175"/>
      <c r="R1257" s="176"/>
    </row>
    <row r="1258" spans="1:20" ht="13.5" customHeight="1">
      <c r="A1258" s="174">
        <f t="shared" si="60"/>
        <v>1258</v>
      </c>
      <c r="F1258" s="193"/>
      <c r="H1258" s="155"/>
      <c r="I1258" s="155"/>
      <c r="J1258" s="155"/>
      <c r="K1258" s="62"/>
      <c r="L1258" s="155"/>
      <c r="M1258" s="155"/>
      <c r="N1258" s="155"/>
      <c r="O1258" s="155"/>
      <c r="P1258" s="175"/>
      <c r="Q1258" s="175"/>
      <c r="R1258" s="176"/>
    </row>
    <row r="1259" spans="1:20" ht="13.5" customHeight="1">
      <c r="A1259" s="174">
        <f t="shared" si="60"/>
        <v>1259</v>
      </c>
      <c r="C1259" s="151" t="s">
        <v>956</v>
      </c>
      <c r="D1259" s="161" t="s">
        <v>957</v>
      </c>
      <c r="F1259" s="213" t="s">
        <v>451</v>
      </c>
      <c r="G1259" s="165"/>
      <c r="H1259" s="203">
        <v>-108663055.5254138</v>
      </c>
      <c r="I1259" s="203">
        <v>-46103020.280655742</v>
      </c>
      <c r="J1259" s="203">
        <v>-14664170.475584008</v>
      </c>
      <c r="K1259" s="203">
        <v>-23234112.132175054</v>
      </c>
      <c r="L1259" s="203">
        <v>-9181217.9168472178</v>
      </c>
      <c r="M1259" s="203">
        <v>-11351433.006417824</v>
      </c>
      <c r="N1259" s="203">
        <v>-3868414.0282775862</v>
      </c>
      <c r="O1259" s="203">
        <v>-260687.68545639579</v>
      </c>
      <c r="P1259" s="175">
        <v>0</v>
      </c>
      <c r="Q1259" s="175">
        <v>0</v>
      </c>
      <c r="R1259" s="176">
        <f>ROUND(SUM(I1259:Q1259)-H1259,0)</f>
        <v>0</v>
      </c>
    </row>
    <row r="1260" spans="1:20" ht="13.5" customHeight="1">
      <c r="A1260" s="174">
        <f t="shared" si="60"/>
        <v>1260</v>
      </c>
      <c r="F1260" s="193"/>
      <c r="G1260" s="165"/>
      <c r="H1260" s="151"/>
      <c r="I1260" s="151"/>
      <c r="J1260" s="151"/>
      <c r="K1260" s="151"/>
      <c r="L1260" s="151"/>
      <c r="M1260" s="151"/>
      <c r="N1260" s="151"/>
      <c r="O1260" s="151"/>
      <c r="P1260" s="175"/>
      <c r="Q1260" s="175"/>
      <c r="R1260" s="176"/>
      <c r="S1260" s="160"/>
      <c r="T1260" s="160"/>
    </row>
    <row r="1261" spans="1:20" ht="13.5" customHeight="1">
      <c r="A1261" s="174">
        <f t="shared" si="60"/>
        <v>1261</v>
      </c>
      <c r="F1261" s="193"/>
      <c r="G1261" s="165"/>
      <c r="H1261" s="151"/>
      <c r="I1261" s="151"/>
      <c r="J1261" s="151"/>
      <c r="K1261" s="151"/>
      <c r="L1261" s="151"/>
      <c r="M1261" s="151"/>
      <c r="N1261" s="151"/>
      <c r="O1261" s="151"/>
      <c r="P1261" s="175"/>
      <c r="Q1261" s="175"/>
      <c r="R1261" s="176"/>
      <c r="S1261" s="160"/>
      <c r="T1261" s="160"/>
    </row>
    <row r="1262" spans="1:20" ht="13.5" customHeight="1">
      <c r="A1262" s="174">
        <f t="shared" si="60"/>
        <v>1262</v>
      </c>
      <c r="F1262" s="193"/>
      <c r="G1262" s="165"/>
      <c r="H1262" s="155" t="s">
        <v>774</v>
      </c>
      <c r="I1262" s="56"/>
      <c r="J1262" s="56"/>
      <c r="K1262" s="56"/>
      <c r="L1262" s="56"/>
      <c r="M1262" s="56"/>
      <c r="N1262" s="56"/>
      <c r="O1262" s="56"/>
      <c r="P1262" s="175"/>
      <c r="Q1262" s="175"/>
      <c r="R1262" s="176"/>
      <c r="S1262" s="160"/>
      <c r="T1262" s="160"/>
    </row>
    <row r="1263" spans="1:20" ht="13.5" customHeight="1">
      <c r="A1263" s="174">
        <f t="shared" si="60"/>
        <v>1263</v>
      </c>
      <c r="F1263" s="194"/>
      <c r="G1263" s="165"/>
      <c r="H1263" s="151"/>
      <c r="I1263" s="151"/>
      <c r="J1263" s="151"/>
      <c r="K1263" s="151"/>
      <c r="L1263" s="151"/>
      <c r="M1263" s="151"/>
      <c r="N1263" s="151"/>
      <c r="O1263" s="151"/>
      <c r="P1263" s="175"/>
      <c r="Q1263" s="175"/>
      <c r="R1263" s="176"/>
      <c r="S1263" s="160"/>
      <c r="T1263" s="160"/>
    </row>
    <row r="1264" spans="1:20" ht="13.5" customHeight="1">
      <c r="A1264" s="174">
        <f t="shared" si="60"/>
        <v>1264</v>
      </c>
      <c r="C1264" s="151" t="s">
        <v>958</v>
      </c>
      <c r="D1264" s="151" t="s">
        <v>681</v>
      </c>
      <c r="F1264" s="193" t="s">
        <v>599</v>
      </c>
      <c r="G1264" s="165"/>
      <c r="H1264" s="203">
        <v>-136215.35999999999</v>
      </c>
      <c r="I1264" s="203">
        <v>-68964.481306565445</v>
      </c>
      <c r="J1264" s="203">
        <v>-18851.986860154884</v>
      </c>
      <c r="K1264" s="203">
        <v>-27650.877011196048</v>
      </c>
      <c r="L1264" s="203">
        <v>-10574.310449739814</v>
      </c>
      <c r="M1264" s="203">
        <v>0</v>
      </c>
      <c r="N1264" s="203">
        <v>-9650.1952548712179</v>
      </c>
      <c r="O1264" s="203">
        <v>-523.50911747257942</v>
      </c>
      <c r="P1264" s="175">
        <v>0</v>
      </c>
      <c r="Q1264" s="175">
        <v>0</v>
      </c>
      <c r="R1264" s="176">
        <f>ROUND(SUM(I1264:Q1264)-H1264,0)</f>
        <v>0</v>
      </c>
      <c r="S1264" s="160"/>
      <c r="T1264" s="160"/>
    </row>
    <row r="1265" spans="1:25" ht="13.5" customHeight="1">
      <c r="A1265" s="174">
        <f t="shared" si="60"/>
        <v>1265</v>
      </c>
      <c r="F1265" s="193"/>
      <c r="G1265" s="165"/>
      <c r="H1265" s="161"/>
      <c r="I1265" s="161"/>
      <c r="J1265" s="161"/>
      <c r="K1265" s="161"/>
      <c r="L1265" s="161"/>
      <c r="M1265" s="161"/>
      <c r="N1265" s="161"/>
      <c r="O1265" s="161"/>
      <c r="P1265" s="175"/>
      <c r="Q1265" s="175"/>
      <c r="R1265" s="176"/>
      <c r="S1265" s="160"/>
      <c r="T1265" s="160"/>
    </row>
    <row r="1266" spans="1:25" ht="13.5" customHeight="1">
      <c r="A1266" s="174">
        <f t="shared" si="60"/>
        <v>1266</v>
      </c>
      <c r="C1266" s="151" t="s">
        <v>959</v>
      </c>
      <c r="D1266" s="161" t="s">
        <v>684</v>
      </c>
      <c r="F1266" s="193" t="s">
        <v>503</v>
      </c>
      <c r="G1266" s="165"/>
      <c r="H1266" s="203">
        <v>-639538.59</v>
      </c>
      <c r="I1266" s="203">
        <v>-301873.74841583881</v>
      </c>
      <c r="J1266" s="203">
        <v>-82519.578640248787</v>
      </c>
      <c r="K1266" s="203">
        <v>-121034.389474346</v>
      </c>
      <c r="L1266" s="203">
        <v>-46286.242887639062</v>
      </c>
      <c r="M1266" s="203">
        <v>-43291.934678628277</v>
      </c>
      <c r="N1266" s="203">
        <v>-42241.17341770514</v>
      </c>
      <c r="O1266" s="203">
        <v>-2291.5224855939055</v>
      </c>
      <c r="P1266" s="175">
        <v>0</v>
      </c>
      <c r="Q1266" s="175">
        <v>0</v>
      </c>
      <c r="R1266" s="176">
        <f>ROUND(SUM(I1266:Q1266)-H1266,0)</f>
        <v>0</v>
      </c>
      <c r="S1266" s="160"/>
      <c r="T1266" s="160"/>
      <c r="W1266" s="154"/>
      <c r="X1266" s="154"/>
      <c r="Y1266" s="154"/>
    </row>
    <row r="1267" spans="1:25" ht="13.5" customHeight="1">
      <c r="A1267" s="174">
        <f t="shared" si="60"/>
        <v>1267</v>
      </c>
      <c r="F1267" s="193"/>
      <c r="G1267" s="165"/>
      <c r="H1267" s="161"/>
      <c r="I1267" s="161"/>
      <c r="J1267" s="161"/>
      <c r="K1267" s="161"/>
      <c r="L1267" s="161"/>
      <c r="M1267" s="161"/>
      <c r="N1267" s="161"/>
      <c r="O1267" s="161"/>
      <c r="P1267" s="175"/>
      <c r="Q1267" s="175"/>
      <c r="R1267" s="176"/>
    </row>
    <row r="1268" spans="1:25" ht="13.5" customHeight="1">
      <c r="A1268" s="174">
        <f t="shared" si="60"/>
        <v>1268</v>
      </c>
      <c r="C1268" s="151" t="s">
        <v>960</v>
      </c>
      <c r="D1268" s="151" t="s">
        <v>756</v>
      </c>
      <c r="F1268" s="193" t="s">
        <v>484</v>
      </c>
      <c r="G1268" s="165"/>
      <c r="H1268" s="203">
        <v>-15590131.540000001</v>
      </c>
      <c r="I1268" s="203">
        <v>-7476752.752431416</v>
      </c>
      <c r="J1268" s="203">
        <v>-2043829.5478348685</v>
      </c>
      <c r="K1268" s="203">
        <v>-2997757.2060840107</v>
      </c>
      <c r="L1268" s="203">
        <v>-1146409.039295272</v>
      </c>
      <c r="M1268" s="203">
        <v>-822405.48002774292</v>
      </c>
      <c r="N1268" s="203">
        <v>-1046221.5123843768</v>
      </c>
      <c r="O1268" s="203">
        <v>-56756.001942313189</v>
      </c>
      <c r="P1268" s="175">
        <v>0</v>
      </c>
      <c r="Q1268" s="175">
        <v>0</v>
      </c>
      <c r="R1268" s="176">
        <f>ROUND(SUM(I1268:Q1268)-H1268,0)</f>
        <v>0</v>
      </c>
      <c r="S1268" s="160"/>
      <c r="T1268" s="160"/>
    </row>
    <row r="1269" spans="1:25" ht="13.5" customHeight="1">
      <c r="A1269" s="174">
        <f t="shared" si="60"/>
        <v>1269</v>
      </c>
      <c r="F1269" s="193"/>
      <c r="G1269" s="165"/>
      <c r="H1269" s="203"/>
      <c r="I1269" s="203"/>
      <c r="J1269" s="203"/>
      <c r="K1269" s="203"/>
      <c r="L1269" s="203"/>
      <c r="M1269" s="203"/>
      <c r="N1269" s="203"/>
      <c r="O1269" s="203"/>
      <c r="P1269" s="175"/>
      <c r="Q1269" s="175"/>
      <c r="R1269" s="176"/>
      <c r="S1269" s="160"/>
      <c r="T1269" s="160"/>
    </row>
    <row r="1270" spans="1:25" ht="13.5" customHeight="1">
      <c r="A1270" s="174">
        <f t="shared" si="60"/>
        <v>1270</v>
      </c>
      <c r="F1270" s="193"/>
      <c r="G1270" s="165"/>
      <c r="H1270" s="203"/>
      <c r="I1270" s="203"/>
      <c r="J1270" s="203"/>
      <c r="K1270" s="203"/>
      <c r="L1270" s="203"/>
      <c r="M1270" s="203"/>
      <c r="N1270" s="203"/>
      <c r="O1270" s="203"/>
      <c r="P1270" s="175"/>
      <c r="Q1270" s="175"/>
      <c r="R1270" s="176"/>
    </row>
    <row r="1271" spans="1:25" ht="13.5" customHeight="1">
      <c r="A1271" s="174">
        <f t="shared" si="60"/>
        <v>1271</v>
      </c>
      <c r="C1271" s="163"/>
      <c r="E1271" s="163"/>
      <c r="F1271" s="193"/>
      <c r="G1271" s="165"/>
      <c r="H1271" s="155" t="s">
        <v>961</v>
      </c>
      <c r="I1271" s="155"/>
      <c r="J1271" s="155"/>
      <c r="K1271" s="155"/>
      <c r="L1271" s="155"/>
      <c r="M1271" s="155"/>
      <c r="N1271" s="155"/>
      <c r="O1271" s="155"/>
      <c r="P1271" s="175"/>
      <c r="Q1271" s="175"/>
      <c r="R1271" s="176"/>
      <c r="S1271" s="160"/>
      <c r="T1271" s="160"/>
    </row>
    <row r="1272" spans="1:25" ht="13.5" customHeight="1">
      <c r="A1272" s="174">
        <f t="shared" si="60"/>
        <v>1272</v>
      </c>
      <c r="C1272" s="151" t="s">
        <v>25</v>
      </c>
      <c r="E1272" s="151" t="s">
        <v>26</v>
      </c>
      <c r="F1272" s="193"/>
      <c r="G1272" s="165"/>
      <c r="H1272" s="163" t="s">
        <v>30</v>
      </c>
      <c r="I1272" s="166" t="s">
        <v>31</v>
      </c>
      <c r="J1272" s="163" t="s">
        <v>32</v>
      </c>
      <c r="K1272" s="166" t="s">
        <v>33</v>
      </c>
      <c r="L1272" s="163" t="s">
        <v>34</v>
      </c>
      <c r="M1272" s="163" t="s">
        <v>35</v>
      </c>
      <c r="N1272" s="166" t="s">
        <v>36</v>
      </c>
      <c r="O1272" s="163" t="s">
        <v>37</v>
      </c>
      <c r="P1272" s="175"/>
      <c r="Q1272" s="175"/>
      <c r="R1272" s="176"/>
    </row>
    <row r="1273" spans="1:25" ht="13.5" customHeight="1">
      <c r="A1273" s="174">
        <f t="shared" si="60"/>
        <v>1273</v>
      </c>
      <c r="F1273" s="193"/>
      <c r="G1273" s="165"/>
      <c r="H1273" s="166" t="s">
        <v>1128</v>
      </c>
      <c r="I1273" s="161"/>
      <c r="J1273" s="166" t="s">
        <v>1129</v>
      </c>
      <c r="K1273" s="166" t="s">
        <v>1130</v>
      </c>
      <c r="L1273" s="166" t="s">
        <v>1130</v>
      </c>
      <c r="M1273" s="166" t="s">
        <v>1130</v>
      </c>
      <c r="N1273" s="163" t="s">
        <v>1131</v>
      </c>
      <c r="O1273" s="166" t="s">
        <v>1132</v>
      </c>
      <c r="P1273" s="175"/>
      <c r="Q1273" s="175"/>
      <c r="R1273" s="176"/>
      <c r="S1273" s="160"/>
      <c r="T1273" s="160"/>
    </row>
    <row r="1274" spans="1:25" ht="13.5" customHeight="1">
      <c r="A1274" s="174">
        <f t="shared" si="60"/>
        <v>1274</v>
      </c>
      <c r="C1274" s="151" t="s">
        <v>249</v>
      </c>
      <c r="F1274" s="193"/>
      <c r="G1274" s="165"/>
      <c r="H1274" s="166" t="s">
        <v>1133</v>
      </c>
      <c r="I1274" s="166" t="s">
        <v>115</v>
      </c>
      <c r="J1274" s="166" t="s">
        <v>111</v>
      </c>
      <c r="K1274" s="166" t="s">
        <v>1134</v>
      </c>
      <c r="L1274" s="166" t="s">
        <v>1135</v>
      </c>
      <c r="M1274" s="166" t="s">
        <v>122</v>
      </c>
      <c r="N1274" s="166" t="s">
        <v>1136</v>
      </c>
      <c r="O1274" s="166" t="s">
        <v>1137</v>
      </c>
      <c r="P1274" s="175"/>
      <c r="Q1274" s="175"/>
      <c r="R1274" s="176"/>
      <c r="S1274" s="160"/>
      <c r="T1274" s="160"/>
    </row>
    <row r="1275" spans="1:25" ht="13.5" customHeight="1">
      <c r="A1275" s="174">
        <f t="shared" si="60"/>
        <v>1275</v>
      </c>
      <c r="C1275" s="151" t="s">
        <v>250</v>
      </c>
      <c r="E1275" s="151" t="s">
        <v>40</v>
      </c>
      <c r="F1275" s="193"/>
      <c r="G1275" s="165"/>
      <c r="H1275" s="172" t="s">
        <v>1139</v>
      </c>
      <c r="I1275" s="172" t="s">
        <v>1140</v>
      </c>
      <c r="J1275" s="172" t="s">
        <v>1141</v>
      </c>
      <c r="K1275" s="172" t="s">
        <v>1142</v>
      </c>
      <c r="L1275" s="172" t="s">
        <v>1143</v>
      </c>
      <c r="M1275" s="172" t="s">
        <v>1143</v>
      </c>
      <c r="N1275" s="172" t="s">
        <v>1144</v>
      </c>
      <c r="O1275" s="172" t="s">
        <v>1145</v>
      </c>
      <c r="P1275" s="175"/>
      <c r="Q1275" s="175"/>
      <c r="R1275" s="176"/>
    </row>
    <row r="1276" spans="1:25" ht="13.5" customHeight="1">
      <c r="A1276" s="174">
        <f t="shared" si="60"/>
        <v>1276</v>
      </c>
      <c r="F1276" s="193"/>
      <c r="G1276" s="165"/>
      <c r="H1276" s="161"/>
      <c r="I1276" s="161"/>
      <c r="J1276" s="161"/>
      <c r="K1276" s="161"/>
      <c r="L1276" s="161"/>
      <c r="M1276" s="161"/>
      <c r="N1276" s="161"/>
      <c r="O1276" s="161"/>
      <c r="P1276" s="175"/>
      <c r="Q1276" s="175"/>
      <c r="R1276" s="176"/>
      <c r="S1276" s="160"/>
      <c r="T1276" s="160"/>
    </row>
    <row r="1277" spans="1:25" ht="13.5" customHeight="1">
      <c r="A1277" s="174">
        <f t="shared" si="60"/>
        <v>1277</v>
      </c>
      <c r="C1277" s="151" t="s">
        <v>962</v>
      </c>
      <c r="D1277" s="151" t="s">
        <v>782</v>
      </c>
      <c r="F1277" s="193" t="s">
        <v>603</v>
      </c>
      <c r="G1277" s="165"/>
      <c r="H1277" s="203">
        <v>-49508324.550792024</v>
      </c>
      <c r="I1277" s="203">
        <v>-25432956.456576347</v>
      </c>
      <c r="J1277" s="203">
        <v>-6908343.0922384914</v>
      </c>
      <c r="K1277" s="203">
        <v>-9807730.6937718112</v>
      </c>
      <c r="L1277" s="203">
        <v>-3750694.3856208338</v>
      </c>
      <c r="M1277" s="203">
        <v>0</v>
      </c>
      <c r="N1277" s="203">
        <v>-3422911.9084999892</v>
      </c>
      <c r="O1277" s="203">
        <v>-185688.01408455288</v>
      </c>
      <c r="P1277" s="175">
        <v>0</v>
      </c>
      <c r="Q1277" s="175">
        <v>0</v>
      </c>
      <c r="R1277" s="176">
        <f>ROUND(SUM(I1277:Q1277)-H1277,0)</f>
        <v>0</v>
      </c>
    </row>
    <row r="1278" spans="1:25" ht="13.5" customHeight="1">
      <c r="A1278" s="174">
        <f t="shared" si="60"/>
        <v>1278</v>
      </c>
      <c r="F1278" s="193"/>
      <c r="G1278" s="165"/>
      <c r="H1278" s="161"/>
      <c r="I1278" s="161"/>
      <c r="J1278" s="161"/>
      <c r="K1278" s="161"/>
      <c r="L1278" s="161"/>
      <c r="M1278" s="161"/>
      <c r="N1278" s="161"/>
      <c r="O1278" s="161"/>
      <c r="P1278" s="175"/>
      <c r="Q1278" s="175"/>
      <c r="R1278" s="176"/>
    </row>
    <row r="1279" spans="1:25" ht="13.5" customHeight="1">
      <c r="A1279" s="174">
        <f t="shared" si="60"/>
        <v>1279</v>
      </c>
      <c r="C1279" s="151" t="s">
        <v>963</v>
      </c>
      <c r="D1279" s="151" t="s">
        <v>762</v>
      </c>
      <c r="F1279" s="193" t="s">
        <v>605</v>
      </c>
      <c r="G1279" s="165"/>
      <c r="H1279" s="203">
        <v>-29234035.600000001</v>
      </c>
      <c r="I1279" s="203">
        <v>-18630271.255910628</v>
      </c>
      <c r="J1279" s="203">
        <v>-4634554.9859458879</v>
      </c>
      <c r="K1279" s="203">
        <v>-3410282.0863062185</v>
      </c>
      <c r="L1279" s="203">
        <v>-1304167.7299127553</v>
      </c>
      <c r="M1279" s="203">
        <v>0</v>
      </c>
      <c r="N1279" s="203">
        <v>-1190193.2800800181</v>
      </c>
      <c r="O1279" s="203">
        <v>-64566.261844491535</v>
      </c>
      <c r="P1279" s="175">
        <v>0</v>
      </c>
      <c r="Q1279" s="175">
        <v>0</v>
      </c>
      <c r="R1279" s="176">
        <f>ROUND(SUM(I1279:Q1279)-H1279,0)</f>
        <v>0</v>
      </c>
      <c r="S1279" s="160"/>
      <c r="T1279" s="160"/>
    </row>
    <row r="1280" spans="1:25" ht="13.5" customHeight="1">
      <c r="A1280" s="174">
        <f t="shared" si="60"/>
        <v>1280</v>
      </c>
      <c r="F1280" s="193"/>
      <c r="G1280" s="165"/>
      <c r="H1280" s="161"/>
      <c r="I1280" s="161"/>
      <c r="J1280" s="161"/>
      <c r="K1280" s="161"/>
      <c r="L1280" s="161"/>
      <c r="M1280" s="161"/>
      <c r="N1280" s="161"/>
      <c r="O1280" s="161"/>
      <c r="P1280" s="175"/>
      <c r="Q1280" s="175"/>
      <c r="R1280" s="176"/>
    </row>
    <row r="1281" spans="1:20" ht="13.5" customHeight="1">
      <c r="A1281" s="174">
        <f t="shared" ref="A1281:A1344" si="61">+A1280+1</f>
        <v>1281</v>
      </c>
      <c r="C1281" s="151" t="s">
        <v>964</v>
      </c>
      <c r="D1281" s="151" t="s">
        <v>764</v>
      </c>
      <c r="F1281" s="193" t="s">
        <v>607</v>
      </c>
      <c r="G1281" s="165"/>
      <c r="H1281" s="203">
        <v>-10945781.390000001</v>
      </c>
      <c r="I1281" s="203">
        <v>-7214304.2459976729</v>
      </c>
      <c r="J1281" s="203">
        <v>-1771967.9320027109</v>
      </c>
      <c r="K1281" s="203">
        <v>-1119491.5042672683</v>
      </c>
      <c r="L1281" s="203">
        <v>-428118.45378991362</v>
      </c>
      <c r="M1281" s="203">
        <v>0</v>
      </c>
      <c r="N1281" s="203">
        <v>-390704.1211739612</v>
      </c>
      <c r="O1281" s="203">
        <v>-21195.132768472638</v>
      </c>
      <c r="P1281" s="175">
        <v>0</v>
      </c>
      <c r="Q1281" s="175">
        <v>0</v>
      </c>
      <c r="R1281" s="176">
        <f>ROUND(SUM(I1281:Q1281)-H1281,0)</f>
        <v>0</v>
      </c>
    </row>
    <row r="1282" spans="1:20" ht="13.5" customHeight="1">
      <c r="A1282" s="174">
        <f t="shared" si="61"/>
        <v>1282</v>
      </c>
      <c r="C1282" s="56"/>
      <c r="D1282" s="56"/>
      <c r="E1282" s="56"/>
      <c r="F1282" s="193"/>
      <c r="H1282" s="161"/>
      <c r="I1282" s="161"/>
      <c r="J1282" s="161"/>
      <c r="K1282" s="161"/>
      <c r="L1282" s="161"/>
      <c r="M1282" s="161"/>
      <c r="N1282" s="161"/>
      <c r="O1282" s="161"/>
      <c r="P1282" s="175"/>
      <c r="Q1282" s="175"/>
      <c r="R1282" s="176"/>
    </row>
    <row r="1283" spans="1:20" ht="13.5" customHeight="1">
      <c r="A1283" s="174">
        <f t="shared" si="61"/>
        <v>1283</v>
      </c>
      <c r="C1283" s="151" t="s">
        <v>965</v>
      </c>
      <c r="D1283" s="151" t="s">
        <v>766</v>
      </c>
      <c r="F1283" s="193" t="s">
        <v>609</v>
      </c>
      <c r="G1283" s="165"/>
      <c r="H1283" s="203">
        <v>-9516059.6799999997</v>
      </c>
      <c r="I1283" s="203">
        <v>-6501494.4437793773</v>
      </c>
      <c r="J1283" s="203">
        <v>-1575794.3271017412</v>
      </c>
      <c r="K1283" s="203">
        <v>-821987.36269365309</v>
      </c>
      <c r="L1283" s="203">
        <v>-314346.25221348793</v>
      </c>
      <c r="M1283" s="203">
        <v>0</v>
      </c>
      <c r="N1283" s="203">
        <v>-286874.75423721777</v>
      </c>
      <c r="O1283" s="203">
        <v>-15562.539974523361</v>
      </c>
      <c r="P1283" s="175">
        <v>0</v>
      </c>
      <c r="Q1283" s="175">
        <v>0</v>
      </c>
      <c r="R1283" s="176">
        <f>ROUND(SUM(I1283:Q1283)-H1283,0)</f>
        <v>0</v>
      </c>
    </row>
    <row r="1284" spans="1:20" ht="13.5" customHeight="1">
      <c r="A1284" s="174">
        <f t="shared" si="61"/>
        <v>1284</v>
      </c>
      <c r="F1284" s="193"/>
      <c r="G1284" s="165"/>
      <c r="H1284" s="161"/>
      <c r="I1284" s="161"/>
      <c r="J1284" s="161"/>
      <c r="K1284" s="161"/>
      <c r="L1284" s="161"/>
      <c r="M1284" s="161"/>
      <c r="N1284" s="161"/>
      <c r="O1284" s="161"/>
      <c r="P1284" s="175"/>
      <c r="Q1284" s="175"/>
      <c r="R1284" s="176"/>
      <c r="S1284" s="160"/>
      <c r="T1284" s="160"/>
    </row>
    <row r="1285" spans="1:20" ht="13.5" customHeight="1">
      <c r="A1285" s="174">
        <f t="shared" si="61"/>
        <v>1285</v>
      </c>
      <c r="C1285" s="151" t="s">
        <v>966</v>
      </c>
      <c r="D1285" s="151" t="s">
        <v>789</v>
      </c>
      <c r="F1285" s="193" t="s">
        <v>511</v>
      </c>
      <c r="G1285" s="165"/>
      <c r="H1285" s="203">
        <v>-44447504.850000001</v>
      </c>
      <c r="I1285" s="203">
        <v>-26826828.197277963</v>
      </c>
      <c r="J1285" s="203">
        <v>-6119312.6268208297</v>
      </c>
      <c r="K1285" s="203">
        <v>-6899596.5241521541</v>
      </c>
      <c r="L1285" s="203">
        <v>-2033481.8388863502</v>
      </c>
      <c r="M1285" s="203">
        <v>0</v>
      </c>
      <c r="N1285" s="203">
        <v>-2472433.0388566586</v>
      </c>
      <c r="O1285" s="203">
        <v>-95852.624006052676</v>
      </c>
      <c r="P1285" s="175">
        <v>0</v>
      </c>
      <c r="Q1285" s="175">
        <v>0</v>
      </c>
      <c r="R1285" s="176">
        <f>ROUND(SUM(I1285:Q1285)-H1285,0)</f>
        <v>0</v>
      </c>
    </row>
    <row r="1286" spans="1:20" ht="13.5" customHeight="1">
      <c r="A1286" s="174">
        <f t="shared" si="61"/>
        <v>1286</v>
      </c>
      <c r="F1286" s="193"/>
      <c r="G1286" s="165"/>
      <c r="H1286" s="161"/>
      <c r="I1286" s="161"/>
      <c r="J1286" s="161"/>
      <c r="K1286" s="161"/>
      <c r="L1286" s="161"/>
      <c r="M1286" s="161"/>
      <c r="N1286" s="161"/>
      <c r="O1286" s="161"/>
      <c r="P1286" s="175"/>
      <c r="Q1286" s="175"/>
      <c r="R1286" s="176"/>
    </row>
    <row r="1287" spans="1:20" ht="13.5" customHeight="1">
      <c r="A1287" s="174">
        <f t="shared" si="61"/>
        <v>1287</v>
      </c>
      <c r="C1287" s="151" t="s">
        <v>967</v>
      </c>
      <c r="D1287" s="151" t="s">
        <v>0</v>
      </c>
      <c r="F1287" s="193" t="s">
        <v>611</v>
      </c>
      <c r="G1287" s="165"/>
      <c r="H1287" s="203">
        <v>-18439235.329999998</v>
      </c>
      <c r="I1287" s="203">
        <v>-13583740.711357316</v>
      </c>
      <c r="J1287" s="203">
        <v>-3711657.0092984312</v>
      </c>
      <c r="K1287" s="203">
        <v>-926317.20145952329</v>
      </c>
      <c r="L1287" s="203">
        <v>-217520.40788472837</v>
      </c>
      <c r="M1287" s="203">
        <v>0</v>
      </c>
      <c r="N1287" s="203">
        <v>0</v>
      </c>
      <c r="O1287" s="203">
        <v>0</v>
      </c>
      <c r="P1287" s="175">
        <v>0</v>
      </c>
      <c r="Q1287" s="175">
        <v>0</v>
      </c>
      <c r="R1287" s="176">
        <f>ROUND(SUM(I1287:Q1287)-H1287,0)</f>
        <v>0</v>
      </c>
      <c r="S1287" s="160"/>
      <c r="T1287" s="160"/>
    </row>
    <row r="1288" spans="1:20" ht="13.5" customHeight="1">
      <c r="A1288" s="174">
        <f t="shared" si="61"/>
        <v>1288</v>
      </c>
      <c r="F1288" s="193"/>
      <c r="G1288" s="165"/>
      <c r="H1288" s="161"/>
      <c r="I1288" s="161"/>
      <c r="J1288" s="161"/>
      <c r="K1288" s="161"/>
      <c r="L1288" s="161"/>
      <c r="M1288" s="161"/>
      <c r="N1288" s="161"/>
      <c r="O1288" s="161"/>
      <c r="P1288" s="175"/>
      <c r="Q1288" s="175"/>
      <c r="R1288" s="176"/>
      <c r="S1288" s="160"/>
      <c r="T1288" s="160"/>
    </row>
    <row r="1289" spans="1:20" ht="13.5" customHeight="1">
      <c r="A1289" s="174">
        <f t="shared" si="61"/>
        <v>1289</v>
      </c>
      <c r="C1289" s="151" t="s">
        <v>968</v>
      </c>
      <c r="D1289" s="151" t="s">
        <v>3</v>
      </c>
      <c r="F1289" s="193" t="s">
        <v>495</v>
      </c>
      <c r="G1289" s="165"/>
      <c r="H1289" s="203">
        <v>-1929851.31</v>
      </c>
      <c r="I1289" s="203">
        <v>-1312544.4881367306</v>
      </c>
      <c r="J1289" s="203">
        <v>-313290.31459276972</v>
      </c>
      <c r="K1289" s="203">
        <v>-147460.07141379116</v>
      </c>
      <c r="L1289" s="203">
        <v>-23706.605538708092</v>
      </c>
      <c r="M1289" s="203">
        <v>-18669.781616847711</v>
      </c>
      <c r="N1289" s="203">
        <v>-114180.04870115273</v>
      </c>
      <c r="O1289" s="203">
        <v>0</v>
      </c>
      <c r="P1289" s="175">
        <v>0</v>
      </c>
      <c r="Q1289" s="175">
        <v>0</v>
      </c>
      <c r="R1289" s="176">
        <f>ROUND(SUM(I1289:Q1289)-H1289,0)</f>
        <v>0</v>
      </c>
      <c r="S1289" s="160"/>
      <c r="T1289" s="160"/>
    </row>
    <row r="1290" spans="1:20" ht="13.5" customHeight="1">
      <c r="A1290" s="174">
        <f t="shared" si="61"/>
        <v>1290</v>
      </c>
      <c r="F1290" s="193"/>
      <c r="G1290" s="165"/>
      <c r="H1290" s="161"/>
      <c r="I1290" s="161"/>
      <c r="J1290" s="161"/>
      <c r="K1290" s="161"/>
      <c r="L1290" s="161"/>
      <c r="M1290" s="161"/>
      <c r="N1290" s="161"/>
      <c r="O1290" s="161"/>
      <c r="P1290" s="175"/>
      <c r="Q1290" s="175"/>
      <c r="R1290" s="176"/>
    </row>
    <row r="1291" spans="1:20" ht="13.5" customHeight="1">
      <c r="A1291" s="174">
        <f t="shared" si="61"/>
        <v>1291</v>
      </c>
      <c r="C1291" s="151" t="s">
        <v>969</v>
      </c>
      <c r="D1291" s="151" t="s">
        <v>796</v>
      </c>
      <c r="F1291" s="193" t="s">
        <v>613</v>
      </c>
      <c r="G1291" s="165"/>
      <c r="H1291" s="203">
        <v>-281485.94</v>
      </c>
      <c r="I1291" s="203">
        <v>0</v>
      </c>
      <c r="J1291" s="203">
        <v>0</v>
      </c>
      <c r="K1291" s="203">
        <v>0</v>
      </c>
      <c r="L1291" s="203">
        <v>0</v>
      </c>
      <c r="M1291" s="203">
        <v>0</v>
      </c>
      <c r="N1291" s="203">
        <v>0</v>
      </c>
      <c r="O1291" s="203">
        <v>-281485.94</v>
      </c>
      <c r="P1291" s="175">
        <v>0</v>
      </c>
      <c r="Q1291" s="175">
        <v>0</v>
      </c>
      <c r="R1291" s="176">
        <f>ROUND(SUM(I1291:Q1291)-H1291,0)</f>
        <v>0</v>
      </c>
      <c r="S1291" s="160"/>
      <c r="T1291" s="160"/>
    </row>
    <row r="1292" spans="1:20" ht="13.5" customHeight="1">
      <c r="A1292" s="174">
        <f t="shared" si="61"/>
        <v>1292</v>
      </c>
      <c r="F1292" s="193"/>
      <c r="G1292" s="165"/>
      <c r="H1292" s="161"/>
      <c r="I1292" s="161"/>
      <c r="J1292" s="161"/>
      <c r="K1292" s="161"/>
      <c r="L1292" s="161"/>
      <c r="M1292" s="161"/>
      <c r="N1292" s="161"/>
      <c r="O1292" s="161"/>
      <c r="P1292" s="175"/>
      <c r="Q1292" s="175"/>
      <c r="R1292" s="176"/>
    </row>
    <row r="1293" spans="1:20" ht="13.5" customHeight="1">
      <c r="A1293" s="174">
        <f t="shared" si="61"/>
        <v>1293</v>
      </c>
      <c r="C1293" s="151" t="s">
        <v>970</v>
      </c>
      <c r="D1293" s="151" t="s">
        <v>614</v>
      </c>
      <c r="F1293" s="193" t="s">
        <v>615</v>
      </c>
      <c r="G1293" s="165"/>
      <c r="H1293" s="203">
        <v>0</v>
      </c>
      <c r="I1293" s="203">
        <v>0</v>
      </c>
      <c r="J1293" s="203">
        <v>0</v>
      </c>
      <c r="K1293" s="203">
        <v>0</v>
      </c>
      <c r="L1293" s="203">
        <v>0</v>
      </c>
      <c r="M1293" s="203">
        <v>0</v>
      </c>
      <c r="N1293" s="203">
        <v>0</v>
      </c>
      <c r="O1293" s="203">
        <v>0</v>
      </c>
      <c r="P1293" s="175">
        <v>0</v>
      </c>
      <c r="Q1293" s="175">
        <v>0</v>
      </c>
      <c r="R1293" s="176">
        <f>ROUND(SUM(I1293:Q1293)-H1293,0)</f>
        <v>0</v>
      </c>
    </row>
    <row r="1294" spans="1:20" ht="13.5" customHeight="1">
      <c r="A1294" s="174">
        <f t="shared" si="61"/>
        <v>1294</v>
      </c>
      <c r="F1294" s="193"/>
      <c r="G1294" s="165"/>
      <c r="H1294" s="161"/>
      <c r="I1294" s="161"/>
      <c r="J1294" s="161"/>
      <c r="K1294" s="161"/>
      <c r="L1294" s="161"/>
      <c r="M1294" s="161"/>
      <c r="N1294" s="161"/>
      <c r="O1294" s="161"/>
      <c r="P1294" s="175"/>
      <c r="Q1294" s="175"/>
      <c r="R1294" s="176"/>
      <c r="S1294" s="160"/>
      <c r="T1294" s="160"/>
    </row>
    <row r="1295" spans="1:20" ht="13.5" customHeight="1">
      <c r="A1295" s="174">
        <f t="shared" si="61"/>
        <v>1295</v>
      </c>
      <c r="C1295" s="151" t="s">
        <v>971</v>
      </c>
      <c r="D1295" s="151" t="s">
        <v>799</v>
      </c>
      <c r="F1295" s="193" t="s">
        <v>492</v>
      </c>
      <c r="G1295" s="165"/>
      <c r="H1295" s="203">
        <v>-2201466.2200000002</v>
      </c>
      <c r="I1295" s="203">
        <v>0</v>
      </c>
      <c r="J1295" s="203">
        <v>0</v>
      </c>
      <c r="K1295" s="203">
        <v>0</v>
      </c>
      <c r="L1295" s="203">
        <v>0</v>
      </c>
      <c r="M1295" s="203">
        <v>0</v>
      </c>
      <c r="N1295" s="203">
        <v>0</v>
      </c>
      <c r="O1295" s="203">
        <v>-2201466.2200000002</v>
      </c>
      <c r="P1295" s="175">
        <v>0</v>
      </c>
      <c r="Q1295" s="175">
        <v>0</v>
      </c>
      <c r="R1295" s="176">
        <f>ROUND(SUM(I1295:Q1295)-H1295,0)</f>
        <v>0</v>
      </c>
      <c r="S1295" s="160"/>
      <c r="T1295" s="160"/>
    </row>
    <row r="1296" spans="1:20" ht="13.5" customHeight="1">
      <c r="A1296" s="174">
        <f t="shared" si="61"/>
        <v>1296</v>
      </c>
      <c r="F1296" s="193"/>
      <c r="G1296" s="165"/>
      <c r="H1296" s="161"/>
      <c r="I1296" s="161"/>
      <c r="J1296" s="161"/>
      <c r="K1296" s="161"/>
      <c r="L1296" s="161"/>
      <c r="M1296" s="161"/>
      <c r="N1296" s="161"/>
      <c r="O1296" s="161"/>
      <c r="P1296" s="175"/>
      <c r="Q1296" s="175"/>
      <c r="R1296" s="176"/>
      <c r="S1296" s="160"/>
      <c r="T1296" s="160"/>
    </row>
    <row r="1297" spans="1:20" ht="13.5" customHeight="1">
      <c r="A1297" s="174">
        <f t="shared" si="61"/>
        <v>1297</v>
      </c>
      <c r="C1297" s="151" t="s">
        <v>972</v>
      </c>
      <c r="D1297" s="151" t="s">
        <v>801</v>
      </c>
      <c r="F1297" s="193" t="s">
        <v>603</v>
      </c>
      <c r="G1297" s="165"/>
      <c r="H1297" s="203">
        <v>0</v>
      </c>
      <c r="I1297" s="203">
        <v>0</v>
      </c>
      <c r="J1297" s="203">
        <v>0</v>
      </c>
      <c r="K1297" s="203">
        <v>0</v>
      </c>
      <c r="L1297" s="203">
        <v>0</v>
      </c>
      <c r="M1297" s="203">
        <v>0</v>
      </c>
      <c r="N1297" s="203">
        <v>0</v>
      </c>
      <c r="O1297" s="203">
        <v>0</v>
      </c>
      <c r="P1297" s="175">
        <v>0</v>
      </c>
      <c r="Q1297" s="175">
        <v>0</v>
      </c>
      <c r="R1297" s="176">
        <f>ROUND(SUM(I1297:Q1297)-H1297,0)</f>
        <v>0</v>
      </c>
      <c r="S1297" s="160"/>
      <c r="T1297" s="160"/>
    </row>
    <row r="1298" spans="1:20" ht="13.5" customHeight="1">
      <c r="A1298" s="174">
        <f t="shared" si="61"/>
        <v>1298</v>
      </c>
      <c r="F1298" s="193"/>
      <c r="G1298" s="165"/>
      <c r="H1298" s="161"/>
      <c r="I1298" s="161"/>
      <c r="J1298" s="161"/>
      <c r="K1298" s="161"/>
      <c r="L1298" s="161"/>
      <c r="M1298" s="161"/>
      <c r="N1298" s="161"/>
      <c r="O1298" s="161"/>
      <c r="P1298" s="175"/>
      <c r="Q1298" s="175"/>
      <c r="R1298" s="176"/>
      <c r="S1298" s="160"/>
      <c r="T1298" s="160"/>
    </row>
    <row r="1299" spans="1:20" ht="13.5" customHeight="1">
      <c r="A1299" s="174">
        <f t="shared" si="61"/>
        <v>1299</v>
      </c>
      <c r="C1299" s="151" t="s">
        <v>973</v>
      </c>
      <c r="D1299" s="151" t="s">
        <v>974</v>
      </c>
      <c r="F1299" s="193" t="s">
        <v>484</v>
      </c>
      <c r="G1299" s="165"/>
      <c r="H1299" s="203">
        <v>0</v>
      </c>
      <c r="I1299" s="203">
        <v>0</v>
      </c>
      <c r="J1299" s="203">
        <v>0</v>
      </c>
      <c r="K1299" s="203">
        <v>0</v>
      </c>
      <c r="L1299" s="203">
        <v>0</v>
      </c>
      <c r="M1299" s="203">
        <v>0</v>
      </c>
      <c r="N1299" s="203">
        <v>0</v>
      </c>
      <c r="O1299" s="203">
        <v>0</v>
      </c>
      <c r="P1299" s="175">
        <v>0</v>
      </c>
      <c r="Q1299" s="175">
        <v>0</v>
      </c>
      <c r="R1299" s="176">
        <f>ROUND(SUM(I1299:Q1299)-H1299,0)</f>
        <v>0</v>
      </c>
      <c r="S1299" s="160"/>
      <c r="T1299" s="160"/>
    </row>
    <row r="1300" spans="1:20" ht="13.5" customHeight="1">
      <c r="A1300" s="174">
        <f t="shared" si="61"/>
        <v>1300</v>
      </c>
      <c r="F1300" s="193"/>
      <c r="G1300" s="165"/>
      <c r="H1300" s="161"/>
      <c r="I1300" s="161"/>
      <c r="J1300" s="161"/>
      <c r="K1300" s="161"/>
      <c r="L1300" s="161"/>
      <c r="M1300" s="161"/>
      <c r="N1300" s="161"/>
      <c r="O1300" s="161"/>
      <c r="P1300" s="175"/>
      <c r="Q1300" s="175"/>
      <c r="R1300" s="176"/>
    </row>
    <row r="1301" spans="1:20" ht="13.5" customHeight="1">
      <c r="A1301" s="174">
        <f t="shared" si="61"/>
        <v>1301</v>
      </c>
      <c r="C1301" s="223" t="s">
        <v>975</v>
      </c>
      <c r="D1301" s="151" t="s">
        <v>803</v>
      </c>
      <c r="F1301" s="193" t="s">
        <v>1114</v>
      </c>
      <c r="G1301" s="165"/>
      <c r="H1301" s="197">
        <v>100415</v>
      </c>
      <c r="I1301" s="197">
        <v>59448.868408613103</v>
      </c>
      <c r="J1301" s="197">
        <v>15077.573176988612</v>
      </c>
      <c r="K1301" s="197">
        <v>14108.904254772766</v>
      </c>
      <c r="L1301" s="197">
        <v>4923.4907572024113</v>
      </c>
      <c r="M1301" s="197">
        <v>682.56472645475822</v>
      </c>
      <c r="N1301" s="197">
        <v>4825.9922963721228</v>
      </c>
      <c r="O1301" s="197">
        <v>1347.6063795962132</v>
      </c>
      <c r="P1301" s="175">
        <v>0</v>
      </c>
      <c r="Q1301" s="175">
        <v>0</v>
      </c>
      <c r="R1301" s="176">
        <f>ROUND(SUM(I1301:Q1301)-H1301,0)</f>
        <v>0</v>
      </c>
      <c r="S1301" s="160"/>
      <c r="T1301" s="160"/>
    </row>
    <row r="1302" spans="1:20" ht="13.5" customHeight="1">
      <c r="A1302" s="174">
        <f t="shared" si="61"/>
        <v>1302</v>
      </c>
      <c r="F1302" s="193"/>
      <c r="G1302" s="165"/>
      <c r="H1302" s="161"/>
      <c r="I1302" s="161"/>
      <c r="J1302" s="161"/>
      <c r="K1302" s="161"/>
      <c r="L1302" s="161"/>
      <c r="M1302" s="161"/>
      <c r="N1302" s="161"/>
      <c r="O1302" s="161"/>
      <c r="P1302" s="175"/>
      <c r="Q1302" s="175"/>
      <c r="R1302" s="176"/>
    </row>
    <row r="1303" spans="1:20" ht="13.5" customHeight="1">
      <c r="A1303" s="174">
        <f t="shared" si="61"/>
        <v>1303</v>
      </c>
      <c r="F1303" s="193"/>
      <c r="G1303" s="165"/>
      <c r="H1303" s="161"/>
      <c r="I1303" s="161"/>
      <c r="J1303" s="161"/>
      <c r="K1303" s="161"/>
      <c r="L1303" s="161"/>
      <c r="M1303" s="161"/>
      <c r="N1303" s="161"/>
      <c r="O1303" s="161"/>
      <c r="P1303" s="175"/>
      <c r="Q1303" s="175"/>
      <c r="R1303" s="176"/>
    </row>
    <row r="1304" spans="1:20" ht="13.5" customHeight="1">
      <c r="A1304" s="174">
        <f t="shared" si="61"/>
        <v>1304</v>
      </c>
      <c r="C1304" s="151" t="s">
        <v>976</v>
      </c>
      <c r="F1304" s="193"/>
      <c r="G1304" s="165"/>
      <c r="H1304" s="175">
        <v>-182769215.36079201</v>
      </c>
      <c r="I1304" s="175">
        <v>-107290281.91278122</v>
      </c>
      <c r="J1304" s="175">
        <v>-27165043.82815915</v>
      </c>
      <c r="K1304" s="175">
        <v>-26265199.012379203</v>
      </c>
      <c r="L1304" s="175">
        <v>-9270381.7757222243</v>
      </c>
      <c r="M1304" s="175">
        <v>-883684.63159676408</v>
      </c>
      <c r="N1304" s="175">
        <v>-8970584.04030958</v>
      </c>
      <c r="O1304" s="175">
        <v>-2924040.159843877</v>
      </c>
      <c r="P1304" s="175">
        <v>0</v>
      </c>
      <c r="Q1304" s="175">
        <v>0</v>
      </c>
      <c r="R1304" s="176">
        <f>ROUND(SUM(I1304:Q1304)-H1304,0)</f>
        <v>0</v>
      </c>
      <c r="S1304" s="160"/>
      <c r="T1304" s="160"/>
    </row>
    <row r="1305" spans="1:20" ht="13.5" customHeight="1">
      <c r="A1305" s="174">
        <f t="shared" si="61"/>
        <v>1305</v>
      </c>
      <c r="F1305" s="193"/>
      <c r="G1305" s="165"/>
      <c r="H1305" s="175"/>
      <c r="I1305" s="175"/>
      <c r="J1305" s="175"/>
      <c r="K1305" s="175"/>
      <c r="L1305" s="175"/>
      <c r="M1305" s="175"/>
      <c r="N1305" s="175"/>
      <c r="O1305" s="175"/>
      <c r="P1305" s="175"/>
      <c r="Q1305" s="175"/>
      <c r="R1305" s="176"/>
      <c r="S1305" s="160"/>
      <c r="T1305" s="160"/>
    </row>
    <row r="1306" spans="1:20" ht="13.5" customHeight="1">
      <c r="A1306" s="174">
        <f t="shared" si="61"/>
        <v>1306</v>
      </c>
      <c r="F1306" s="193"/>
      <c r="H1306" s="155" t="s">
        <v>805</v>
      </c>
      <c r="I1306" s="155"/>
      <c r="J1306" s="155"/>
      <c r="K1306" s="155"/>
      <c r="L1306" s="155"/>
      <c r="M1306" s="155"/>
      <c r="N1306" s="155"/>
      <c r="O1306" s="155"/>
      <c r="P1306" s="175"/>
      <c r="Q1306" s="175"/>
      <c r="R1306" s="176"/>
    </row>
    <row r="1307" spans="1:20" ht="13.5" customHeight="1">
      <c r="A1307" s="174">
        <f t="shared" si="61"/>
        <v>1307</v>
      </c>
      <c r="C1307" s="151" t="s">
        <v>977</v>
      </c>
      <c r="D1307" s="151" t="s">
        <v>978</v>
      </c>
      <c r="F1307" s="193"/>
      <c r="H1307" s="161"/>
      <c r="I1307" s="161"/>
      <c r="J1307" s="161"/>
      <c r="K1307" s="161"/>
      <c r="L1307" s="161"/>
      <c r="M1307" s="161"/>
      <c r="N1307" s="161"/>
      <c r="O1307" s="161"/>
      <c r="P1307" s="175"/>
      <c r="Q1307" s="175"/>
      <c r="R1307" s="176"/>
    </row>
    <row r="1308" spans="1:20" ht="13.5" customHeight="1">
      <c r="A1308" s="174">
        <f t="shared" si="61"/>
        <v>1308</v>
      </c>
      <c r="E1308" s="151" t="s">
        <v>619</v>
      </c>
      <c r="F1308" s="193" t="s">
        <v>1120</v>
      </c>
      <c r="H1308" s="203">
        <v>-18495131.532354459</v>
      </c>
      <c r="I1308" s="203">
        <v>-10161585.583363868</v>
      </c>
      <c r="J1308" s="203">
        <v>-2705674.33373335</v>
      </c>
      <c r="K1308" s="203">
        <v>-2943095.0328260139</v>
      </c>
      <c r="L1308" s="203">
        <v>-1073438.6854769886</v>
      </c>
      <c r="M1308" s="203">
        <v>-584558.5044361559</v>
      </c>
      <c r="N1308" s="203">
        <v>-830345.97048660053</v>
      </c>
      <c r="O1308" s="203">
        <v>-196433.42203148265</v>
      </c>
      <c r="P1308" s="175">
        <v>0</v>
      </c>
      <c r="Q1308" s="175">
        <v>0</v>
      </c>
      <c r="R1308" s="176">
        <f t="shared" ref="R1308:R1315" si="62">ROUND(SUM(I1308:Q1308)-H1308,0)</f>
        <v>0</v>
      </c>
    </row>
    <row r="1309" spans="1:20" ht="13.5" customHeight="1">
      <c r="A1309" s="174">
        <f t="shared" si="61"/>
        <v>1309</v>
      </c>
      <c r="E1309" s="151" t="s">
        <v>620</v>
      </c>
      <c r="F1309" s="193" t="s">
        <v>1116</v>
      </c>
      <c r="H1309" s="203">
        <v>-4659719.5473341318</v>
      </c>
      <c r="I1309" s="203">
        <v>-1977002.6137602057</v>
      </c>
      <c r="J1309" s="203">
        <v>-628833.06087907508</v>
      </c>
      <c r="K1309" s="203">
        <v>-996331.69658043189</v>
      </c>
      <c r="L1309" s="203">
        <v>-393711.55530834157</v>
      </c>
      <c r="M1309" s="203">
        <v>-486775.32593300007</v>
      </c>
      <c r="N1309" s="203">
        <v>-165886.41261363056</v>
      </c>
      <c r="O1309" s="203">
        <v>-11178.882259447977</v>
      </c>
      <c r="P1309" s="175">
        <v>0</v>
      </c>
      <c r="Q1309" s="175">
        <v>0</v>
      </c>
      <c r="R1309" s="176">
        <f t="shared" si="62"/>
        <v>0</v>
      </c>
    </row>
    <row r="1310" spans="1:20" ht="13.5" customHeight="1">
      <c r="A1310" s="174">
        <f t="shared" si="61"/>
        <v>1310</v>
      </c>
      <c r="E1310" s="151" t="s">
        <v>621</v>
      </c>
      <c r="F1310" s="193" t="s">
        <v>1114</v>
      </c>
      <c r="H1310" s="203">
        <v>-5410649.9675685503</v>
      </c>
      <c r="I1310" s="203">
        <v>-2562581.4631568743</v>
      </c>
      <c r="J1310" s="203">
        <v>-754364.71662348649</v>
      </c>
      <c r="K1310" s="203">
        <v>-1040221.0998613579</v>
      </c>
      <c r="L1310" s="203">
        <v>-400724.69131290208</v>
      </c>
      <c r="M1310" s="203">
        <v>-409787.83754604671</v>
      </c>
      <c r="N1310" s="203">
        <v>-212449.7847176787</v>
      </c>
      <c r="O1310" s="203">
        <v>-30520.374350204867</v>
      </c>
      <c r="P1310" s="175">
        <v>0</v>
      </c>
      <c r="Q1310" s="175">
        <v>0</v>
      </c>
      <c r="R1310" s="176">
        <f t="shared" si="62"/>
        <v>0</v>
      </c>
    </row>
    <row r="1311" spans="1:20" ht="13.5" customHeight="1">
      <c r="A1311" s="174">
        <f t="shared" si="61"/>
        <v>1311</v>
      </c>
      <c r="E1311" s="151" t="s">
        <v>555</v>
      </c>
      <c r="F1311" s="193" t="s">
        <v>528</v>
      </c>
      <c r="H1311" s="203">
        <v>-609596.9793975153</v>
      </c>
      <c r="I1311" s="203">
        <v>-491864.80512836442</v>
      </c>
      <c r="J1311" s="203">
        <v>-83541.399833166506</v>
      </c>
      <c r="K1311" s="203">
        <v>-5073.6135345457933</v>
      </c>
      <c r="L1311" s="203">
        <v>-1040.5541483821507</v>
      </c>
      <c r="M1311" s="203">
        <v>-17.96796942220081</v>
      </c>
      <c r="N1311" s="203">
        <v>-14882.112154012011</v>
      </c>
      <c r="O1311" s="203">
        <v>-13176.526629622173</v>
      </c>
      <c r="P1311" s="175">
        <v>0</v>
      </c>
      <c r="Q1311" s="175">
        <v>0</v>
      </c>
      <c r="R1311" s="176">
        <f t="shared" si="62"/>
        <v>0</v>
      </c>
    </row>
    <row r="1312" spans="1:20" ht="13.5" customHeight="1">
      <c r="A1312" s="174">
        <f t="shared" si="61"/>
        <v>1312</v>
      </c>
      <c r="E1312" s="151" t="s">
        <v>267</v>
      </c>
      <c r="F1312" s="196" t="s">
        <v>269</v>
      </c>
      <c r="H1312" s="203">
        <v>0</v>
      </c>
      <c r="I1312" s="203">
        <v>0</v>
      </c>
      <c r="J1312" s="203">
        <v>0</v>
      </c>
      <c r="K1312" s="203">
        <v>0</v>
      </c>
      <c r="L1312" s="203">
        <v>0</v>
      </c>
      <c r="M1312" s="203">
        <v>0</v>
      </c>
      <c r="N1312" s="203">
        <v>0</v>
      </c>
      <c r="O1312" s="203">
        <v>0</v>
      </c>
      <c r="P1312" s="175">
        <v>0</v>
      </c>
      <c r="Q1312" s="175">
        <v>0</v>
      </c>
      <c r="R1312" s="176">
        <f t="shared" si="62"/>
        <v>0</v>
      </c>
    </row>
    <row r="1313" spans="1:18" ht="13.5" customHeight="1">
      <c r="A1313" s="174">
        <f t="shared" si="61"/>
        <v>1313</v>
      </c>
      <c r="E1313" s="151" t="s">
        <v>622</v>
      </c>
      <c r="F1313" s="193" t="s">
        <v>1116</v>
      </c>
      <c r="H1313" s="203">
        <v>0</v>
      </c>
      <c r="I1313" s="203">
        <v>0</v>
      </c>
      <c r="J1313" s="203">
        <v>0</v>
      </c>
      <c r="K1313" s="203">
        <v>0</v>
      </c>
      <c r="L1313" s="203">
        <v>0</v>
      </c>
      <c r="M1313" s="203">
        <v>0</v>
      </c>
      <c r="N1313" s="203">
        <v>0</v>
      </c>
      <c r="O1313" s="203">
        <v>0</v>
      </c>
      <c r="P1313" s="175">
        <v>0</v>
      </c>
      <c r="Q1313" s="175">
        <v>0</v>
      </c>
      <c r="R1313" s="176">
        <f t="shared" si="62"/>
        <v>0</v>
      </c>
    </row>
    <row r="1314" spans="1:18" ht="13.5" customHeight="1">
      <c r="A1314" s="174">
        <f t="shared" si="61"/>
        <v>1314</v>
      </c>
      <c r="E1314" s="151" t="s">
        <v>592</v>
      </c>
      <c r="F1314" s="193" t="s">
        <v>1116</v>
      </c>
      <c r="H1314" s="197">
        <v>0</v>
      </c>
      <c r="I1314" s="197">
        <v>0</v>
      </c>
      <c r="J1314" s="197">
        <v>0</v>
      </c>
      <c r="K1314" s="197">
        <v>0</v>
      </c>
      <c r="L1314" s="197">
        <v>0</v>
      </c>
      <c r="M1314" s="197">
        <v>0</v>
      </c>
      <c r="N1314" s="197">
        <v>0</v>
      </c>
      <c r="O1314" s="197">
        <v>0</v>
      </c>
      <c r="P1314" s="175">
        <v>0</v>
      </c>
      <c r="Q1314" s="175">
        <v>0</v>
      </c>
      <c r="R1314" s="176">
        <f t="shared" si="62"/>
        <v>0</v>
      </c>
    </row>
    <row r="1315" spans="1:18" ht="13.5" customHeight="1">
      <c r="A1315" s="174">
        <f t="shared" si="61"/>
        <v>1315</v>
      </c>
      <c r="D1315" s="151" t="s">
        <v>979</v>
      </c>
      <c r="F1315" s="193"/>
      <c r="H1315" s="175">
        <v>-29175098.026654657</v>
      </c>
      <c r="I1315" s="175">
        <v>-15193034.465409311</v>
      </c>
      <c r="J1315" s="175">
        <v>-4172413.511069078</v>
      </c>
      <c r="K1315" s="175">
        <v>-4984721.4428023491</v>
      </c>
      <c r="L1315" s="175">
        <v>-1868915.4862466143</v>
      </c>
      <c r="M1315" s="175">
        <v>-1481139.6358846249</v>
      </c>
      <c r="N1315" s="175">
        <v>-1223564.279971922</v>
      </c>
      <c r="O1315" s="175">
        <v>-251309.20527075769</v>
      </c>
      <c r="P1315" s="175">
        <v>0</v>
      </c>
      <c r="Q1315" s="175">
        <v>0</v>
      </c>
      <c r="R1315" s="176">
        <f t="shared" si="62"/>
        <v>0</v>
      </c>
    </row>
    <row r="1316" spans="1:18" ht="13.5" customHeight="1">
      <c r="A1316" s="174">
        <f t="shared" si="61"/>
        <v>1316</v>
      </c>
      <c r="F1316" s="193"/>
      <c r="H1316" s="161"/>
      <c r="I1316" s="161"/>
      <c r="J1316" s="161"/>
      <c r="K1316" s="161"/>
      <c r="L1316" s="161"/>
      <c r="M1316" s="161"/>
      <c r="N1316" s="161"/>
      <c r="O1316" s="161"/>
      <c r="P1316" s="175"/>
      <c r="Q1316" s="175"/>
      <c r="R1316" s="176"/>
    </row>
    <row r="1317" spans="1:18" ht="13.5" customHeight="1">
      <c r="A1317" s="174">
        <f t="shared" si="61"/>
        <v>1317</v>
      </c>
      <c r="C1317" s="151" t="s">
        <v>980</v>
      </c>
      <c r="D1317" s="151" t="s">
        <v>981</v>
      </c>
      <c r="F1317" s="196" t="s">
        <v>269</v>
      </c>
      <c r="H1317" s="203">
        <v>-34513081.458540469</v>
      </c>
      <c r="I1317" s="203">
        <v>-14643038.397340843</v>
      </c>
      <c r="J1317" s="203">
        <v>-4657569.2879111823</v>
      </c>
      <c r="K1317" s="203">
        <v>-7379516.4396705125</v>
      </c>
      <c r="L1317" s="203">
        <v>-2916098.0272513144</v>
      </c>
      <c r="M1317" s="203">
        <v>-3605392.1926577562</v>
      </c>
      <c r="N1317" s="203">
        <v>-1228668.6383678939</v>
      </c>
      <c r="O1317" s="203">
        <v>-82798.475340965699</v>
      </c>
      <c r="P1317" s="175">
        <v>0</v>
      </c>
      <c r="Q1317" s="175">
        <v>0</v>
      </c>
      <c r="R1317" s="176">
        <f>ROUND(SUM(I1317:Q1317)-H1317,0)</f>
        <v>0</v>
      </c>
    </row>
    <row r="1318" spans="1:18" ht="13.5" customHeight="1">
      <c r="A1318" s="174">
        <f t="shared" si="61"/>
        <v>1318</v>
      </c>
      <c r="F1318" s="193"/>
      <c r="H1318" s="161"/>
      <c r="I1318" s="161"/>
      <c r="J1318" s="161"/>
      <c r="K1318" s="161"/>
      <c r="L1318" s="161"/>
      <c r="M1318" s="161"/>
      <c r="N1318" s="161"/>
      <c r="O1318" s="161"/>
      <c r="P1318" s="175"/>
      <c r="Q1318" s="175"/>
      <c r="R1318" s="176"/>
    </row>
    <row r="1319" spans="1:18" ht="13.5" customHeight="1">
      <c r="A1319" s="174">
        <f t="shared" si="61"/>
        <v>1319</v>
      </c>
      <c r="C1319" s="151" t="s">
        <v>982</v>
      </c>
      <c r="D1319" s="151" t="s">
        <v>983</v>
      </c>
      <c r="F1319" s="196" t="s">
        <v>269</v>
      </c>
      <c r="H1319" s="203">
        <v>0</v>
      </c>
      <c r="I1319" s="203">
        <v>0</v>
      </c>
      <c r="J1319" s="203">
        <v>0</v>
      </c>
      <c r="K1319" s="203">
        <v>0</v>
      </c>
      <c r="L1319" s="203">
        <v>0</v>
      </c>
      <c r="M1319" s="203">
        <v>0</v>
      </c>
      <c r="N1319" s="203">
        <v>0</v>
      </c>
      <c r="O1319" s="203">
        <v>0</v>
      </c>
      <c r="P1319" s="175">
        <v>0</v>
      </c>
      <c r="Q1319" s="175">
        <v>0</v>
      </c>
      <c r="R1319" s="176">
        <f>ROUND(SUM(I1319:Q1319)-H1319,0)</f>
        <v>0</v>
      </c>
    </row>
    <row r="1320" spans="1:18" ht="13.5" customHeight="1">
      <c r="A1320" s="174">
        <f t="shared" si="61"/>
        <v>1320</v>
      </c>
      <c r="D1320" s="151" t="s">
        <v>839</v>
      </c>
      <c r="F1320" s="196" t="s">
        <v>269</v>
      </c>
      <c r="H1320" s="203">
        <v>0</v>
      </c>
      <c r="I1320" s="203">
        <v>0</v>
      </c>
      <c r="J1320" s="203">
        <v>0</v>
      </c>
      <c r="K1320" s="203">
        <v>0</v>
      </c>
      <c r="L1320" s="203">
        <v>0</v>
      </c>
      <c r="M1320" s="203">
        <v>0</v>
      </c>
      <c r="N1320" s="203">
        <v>0</v>
      </c>
      <c r="O1320" s="203">
        <v>0</v>
      </c>
      <c r="P1320" s="175">
        <v>0</v>
      </c>
      <c r="Q1320" s="175">
        <v>0</v>
      </c>
      <c r="R1320" s="176">
        <f>ROUND(SUM(I1320:Q1320)-H1320,0)</f>
        <v>0</v>
      </c>
    </row>
    <row r="1321" spans="1:18" ht="13.5" customHeight="1">
      <c r="A1321" s="174">
        <f t="shared" si="61"/>
        <v>1321</v>
      </c>
      <c r="F1321" s="193"/>
      <c r="H1321" s="161">
        <v>0</v>
      </c>
      <c r="I1321" s="161">
        <v>0</v>
      </c>
      <c r="J1321" s="161">
        <v>0</v>
      </c>
      <c r="K1321" s="161">
        <v>0</v>
      </c>
      <c r="L1321" s="161">
        <v>0</v>
      </c>
      <c r="M1321" s="161">
        <v>0</v>
      </c>
      <c r="N1321" s="161">
        <v>0</v>
      </c>
      <c r="O1321" s="161">
        <v>0</v>
      </c>
      <c r="P1321" s="175">
        <v>0</v>
      </c>
      <c r="Q1321" s="175">
        <v>0</v>
      </c>
      <c r="R1321" s="176">
        <f>ROUND(SUM(I1321:Q1321)-H1321,0)</f>
        <v>0</v>
      </c>
    </row>
    <row r="1322" spans="1:18" ht="13.5" customHeight="1">
      <c r="A1322" s="174">
        <f t="shared" si="61"/>
        <v>1322</v>
      </c>
      <c r="C1322" s="223" t="s">
        <v>984</v>
      </c>
      <c r="D1322" s="151" t="s">
        <v>985</v>
      </c>
      <c r="F1322" s="196" t="s">
        <v>269</v>
      </c>
      <c r="H1322" s="203">
        <v>0</v>
      </c>
      <c r="I1322" s="203">
        <v>0</v>
      </c>
      <c r="J1322" s="203">
        <v>0</v>
      </c>
      <c r="K1322" s="203">
        <v>0</v>
      </c>
      <c r="L1322" s="203">
        <v>0</v>
      </c>
      <c r="M1322" s="203">
        <v>0</v>
      </c>
      <c r="N1322" s="203">
        <v>0</v>
      </c>
      <c r="O1322" s="203">
        <v>0</v>
      </c>
      <c r="P1322" s="175">
        <v>0</v>
      </c>
      <c r="Q1322" s="175">
        <v>0</v>
      </c>
      <c r="R1322" s="176">
        <f>ROUND(SUM(I1322:Q1322)-H1322,0)</f>
        <v>0</v>
      </c>
    </row>
    <row r="1323" spans="1:18" ht="13.5" customHeight="1">
      <c r="A1323" s="174">
        <f t="shared" si="61"/>
        <v>1323</v>
      </c>
      <c r="D1323" s="151" t="s">
        <v>986</v>
      </c>
      <c r="F1323" s="196" t="s">
        <v>269</v>
      </c>
      <c r="H1323" s="203">
        <v>0</v>
      </c>
      <c r="I1323" s="203">
        <v>0</v>
      </c>
      <c r="J1323" s="203">
        <v>0</v>
      </c>
      <c r="K1323" s="203">
        <v>0</v>
      </c>
      <c r="L1323" s="203">
        <v>0</v>
      </c>
      <c r="M1323" s="203">
        <v>0</v>
      </c>
      <c r="N1323" s="203">
        <v>0</v>
      </c>
      <c r="O1323" s="203">
        <v>0</v>
      </c>
      <c r="P1323" s="175">
        <v>0</v>
      </c>
      <c r="Q1323" s="175">
        <v>0</v>
      </c>
      <c r="R1323" s="176">
        <f>ROUND(SUM(I1323:Q1323)-H1323,0)</f>
        <v>0</v>
      </c>
    </row>
    <row r="1324" spans="1:18" ht="13.5" customHeight="1">
      <c r="A1324" s="174">
        <f t="shared" si="61"/>
        <v>1324</v>
      </c>
      <c r="F1324" s="193"/>
      <c r="H1324" s="161"/>
      <c r="I1324" s="161"/>
      <c r="J1324" s="161"/>
      <c r="K1324" s="161"/>
      <c r="L1324" s="161"/>
      <c r="M1324" s="161"/>
      <c r="N1324" s="161"/>
      <c r="O1324" s="161"/>
      <c r="P1324" s="175"/>
      <c r="Q1324" s="175"/>
      <c r="R1324" s="176"/>
    </row>
    <row r="1325" spans="1:18" ht="13.5" customHeight="1">
      <c r="A1325" s="174">
        <f t="shared" si="61"/>
        <v>1325</v>
      </c>
      <c r="C1325" s="151" t="s">
        <v>987</v>
      </c>
      <c r="F1325" s="193"/>
      <c r="H1325" s="185">
        <v>-63688179.485195123</v>
      </c>
      <c r="I1325" s="185">
        <v>-29836072.862750158</v>
      </c>
      <c r="J1325" s="185">
        <v>-8829982.7989802603</v>
      </c>
      <c r="K1325" s="185">
        <v>-12364237.882472862</v>
      </c>
      <c r="L1325" s="185">
        <v>-4785013.5134979291</v>
      </c>
      <c r="M1325" s="185">
        <v>-5086531.8285423815</v>
      </c>
      <c r="N1325" s="185">
        <v>-2452232.9183398159</v>
      </c>
      <c r="O1325" s="185">
        <v>-334107.68061172334</v>
      </c>
      <c r="P1325" s="175">
        <v>0</v>
      </c>
      <c r="Q1325" s="175">
        <v>0</v>
      </c>
      <c r="R1325" s="176">
        <f>ROUND(SUM(I1325:Q1325)-H1325,0)</f>
        <v>0</v>
      </c>
    </row>
    <row r="1326" spans="1:18" ht="13.5" customHeight="1">
      <c r="A1326" s="174">
        <f t="shared" si="61"/>
        <v>1326</v>
      </c>
      <c r="F1326" s="193"/>
      <c r="H1326" s="161"/>
      <c r="I1326" s="161"/>
      <c r="J1326" s="161"/>
      <c r="K1326" s="161"/>
      <c r="L1326" s="161"/>
      <c r="M1326" s="161"/>
      <c r="N1326" s="161"/>
      <c r="O1326" s="161"/>
      <c r="P1326" s="175"/>
      <c r="Q1326" s="175"/>
      <c r="R1326" s="176"/>
    </row>
    <row r="1327" spans="1:18" ht="13.5" customHeight="1">
      <c r="A1327" s="174">
        <f t="shared" si="61"/>
        <v>1327</v>
      </c>
      <c r="F1327" s="194"/>
      <c r="H1327" s="161"/>
      <c r="I1327" s="161"/>
      <c r="J1327" s="161"/>
      <c r="K1327" s="161"/>
      <c r="L1327" s="161"/>
      <c r="M1327" s="161"/>
      <c r="N1327" s="161"/>
      <c r="O1327" s="161"/>
      <c r="P1327" s="175"/>
      <c r="Q1327" s="175"/>
      <c r="R1327" s="176"/>
    </row>
    <row r="1328" spans="1:18" ht="13.5" customHeight="1" thickBot="1">
      <c r="A1328" s="174">
        <f t="shared" si="61"/>
        <v>1328</v>
      </c>
      <c r="C1328" s="151" t="s">
        <v>988</v>
      </c>
      <c r="F1328" s="193"/>
      <c r="H1328" s="178">
        <v>-589462103.08747625</v>
      </c>
      <c r="I1328" s="178">
        <v>-282654684.93296331</v>
      </c>
      <c r="J1328" s="178">
        <v>-82283799.67203854</v>
      </c>
      <c r="K1328" s="178">
        <v>-111970001.58459507</v>
      </c>
      <c r="L1328" s="178">
        <v>-43036735.429551348</v>
      </c>
      <c r="M1328" s="178">
        <v>-41802035.726242267</v>
      </c>
      <c r="N1328" s="178">
        <v>-23633813.775468241</v>
      </c>
      <c r="O1328" s="178">
        <v>-4081031.9666175735</v>
      </c>
      <c r="P1328" s="175">
        <v>0</v>
      </c>
      <c r="Q1328" s="175">
        <v>0</v>
      </c>
      <c r="R1328" s="176">
        <f>ROUND(SUM(I1328:Q1328)-H1328,0)</f>
        <v>0</v>
      </c>
    </row>
    <row r="1329" spans="1:18" ht="13.5" customHeight="1" thickTop="1">
      <c r="A1329" s="174">
        <f t="shared" si="61"/>
        <v>1329</v>
      </c>
      <c r="F1329" s="193"/>
      <c r="H1329" s="203"/>
      <c r="I1329" s="203"/>
      <c r="J1329" s="203"/>
      <c r="K1329" s="203"/>
      <c r="L1329" s="203"/>
      <c r="M1329" s="203"/>
      <c r="N1329" s="203"/>
      <c r="O1329" s="203"/>
      <c r="P1329" s="175"/>
      <c r="Q1329" s="175"/>
      <c r="R1329" s="176"/>
    </row>
    <row r="1330" spans="1:18" ht="13.5" customHeight="1">
      <c r="A1330" s="174">
        <f t="shared" si="61"/>
        <v>1330</v>
      </c>
      <c r="F1330" s="193"/>
      <c r="H1330" s="203"/>
      <c r="I1330" s="203"/>
      <c r="J1330" s="203"/>
      <c r="K1330" s="203"/>
      <c r="L1330" s="203"/>
      <c r="M1330" s="203"/>
      <c r="N1330" s="203"/>
      <c r="O1330" s="203"/>
      <c r="P1330" s="175"/>
      <c r="Q1330" s="175"/>
      <c r="R1330" s="176"/>
    </row>
    <row r="1331" spans="1:18" ht="13.5" customHeight="1">
      <c r="A1331" s="174">
        <f t="shared" si="61"/>
        <v>1331</v>
      </c>
      <c r="F1331" s="193"/>
      <c r="H1331" s="155" t="s">
        <v>989</v>
      </c>
      <c r="I1331" s="230"/>
      <c r="J1331" s="230"/>
      <c r="K1331" s="230"/>
      <c r="L1331" s="230"/>
      <c r="M1331" s="230"/>
      <c r="N1331" s="230"/>
      <c r="O1331" s="230"/>
      <c r="P1331" s="175"/>
      <c r="Q1331" s="175"/>
      <c r="R1331" s="176"/>
    </row>
    <row r="1332" spans="1:18" ht="13.5" customHeight="1">
      <c r="A1332" s="174">
        <f t="shared" si="61"/>
        <v>1332</v>
      </c>
      <c r="F1332" s="193"/>
      <c r="H1332" s="203"/>
      <c r="I1332" s="203"/>
      <c r="J1332" s="203"/>
      <c r="K1332" s="203"/>
      <c r="L1332" s="203"/>
      <c r="M1332" s="203"/>
      <c r="N1332" s="203"/>
      <c r="O1332" s="203"/>
      <c r="P1332" s="175"/>
      <c r="Q1332" s="175"/>
      <c r="R1332" s="176"/>
    </row>
    <row r="1333" spans="1:18" ht="13.5" customHeight="1">
      <c r="A1333" s="174">
        <f t="shared" si="61"/>
        <v>1333</v>
      </c>
      <c r="C1333" s="151" t="s">
        <v>990</v>
      </c>
      <c r="D1333" s="151" t="s">
        <v>991</v>
      </c>
      <c r="F1333" s="196" t="s">
        <v>269</v>
      </c>
      <c r="H1333" s="203">
        <v>0</v>
      </c>
      <c r="I1333" s="203">
        <v>0</v>
      </c>
      <c r="J1333" s="203">
        <v>0</v>
      </c>
      <c r="K1333" s="203">
        <v>0</v>
      </c>
      <c r="L1333" s="203">
        <v>0</v>
      </c>
      <c r="M1333" s="203">
        <v>0</v>
      </c>
      <c r="N1333" s="203">
        <v>0</v>
      </c>
      <c r="O1333" s="203">
        <v>0</v>
      </c>
      <c r="P1333" s="175">
        <v>0</v>
      </c>
      <c r="Q1333" s="175">
        <v>0</v>
      </c>
      <c r="R1333" s="176">
        <f>ROUND(SUM(I1333:Q1333)-H1333,0)</f>
        <v>0</v>
      </c>
    </row>
    <row r="1334" spans="1:18" ht="13.5" customHeight="1">
      <c r="A1334" s="174">
        <f t="shared" si="61"/>
        <v>1334</v>
      </c>
      <c r="F1334" s="193"/>
      <c r="H1334" s="151"/>
      <c r="I1334" s="151"/>
      <c r="J1334" s="151"/>
      <c r="K1334" s="151"/>
      <c r="L1334" s="151"/>
      <c r="M1334" s="151"/>
      <c r="N1334" s="151"/>
      <c r="O1334" s="151"/>
      <c r="P1334" s="175"/>
      <c r="Q1334" s="175"/>
      <c r="R1334" s="176"/>
    </row>
    <row r="1335" spans="1:18" ht="13.5" customHeight="1">
      <c r="A1335" s="174">
        <f t="shared" si="61"/>
        <v>1335</v>
      </c>
      <c r="C1335" s="151" t="s">
        <v>992</v>
      </c>
      <c r="D1335" s="151" t="s">
        <v>993</v>
      </c>
      <c r="F1335" s="193"/>
      <c r="H1335" s="161"/>
      <c r="I1335" s="161"/>
      <c r="J1335" s="161"/>
      <c r="K1335" s="161"/>
      <c r="L1335" s="161"/>
      <c r="M1335" s="161"/>
      <c r="N1335" s="161"/>
      <c r="O1335" s="161"/>
      <c r="P1335" s="175"/>
      <c r="Q1335" s="175"/>
      <c r="R1335" s="176"/>
    </row>
    <row r="1336" spans="1:18" ht="13.5" customHeight="1">
      <c r="A1336" s="174">
        <f t="shared" si="61"/>
        <v>1336</v>
      </c>
      <c r="D1336" s="151" t="s">
        <v>634</v>
      </c>
      <c r="F1336" s="193" t="s">
        <v>579</v>
      </c>
      <c r="H1336" s="203">
        <v>-1921241.7437201675</v>
      </c>
      <c r="I1336" s="203">
        <v>-912333.51672492875</v>
      </c>
      <c r="J1336" s="203">
        <v>-267336.66654646129</v>
      </c>
      <c r="K1336" s="203">
        <v>-367443.68165777845</v>
      </c>
      <c r="L1336" s="203">
        <v>-141740.67173404698</v>
      </c>
      <c r="M1336" s="203">
        <v>-146816.66096460185</v>
      </c>
      <c r="N1336" s="203">
        <v>-74710.894792613719</v>
      </c>
      <c r="O1336" s="203">
        <v>-10859.65129973635</v>
      </c>
      <c r="P1336" s="175">
        <v>0</v>
      </c>
      <c r="Q1336" s="175">
        <v>0</v>
      </c>
      <c r="R1336" s="176">
        <f>ROUND(SUM(I1336:Q1336)-H1336,0)</f>
        <v>0</v>
      </c>
    </row>
    <row r="1337" spans="1:18" ht="13.5" customHeight="1">
      <c r="A1337" s="174">
        <f t="shared" si="61"/>
        <v>1337</v>
      </c>
      <c r="D1337" s="151" t="s">
        <v>621</v>
      </c>
      <c r="F1337" s="193" t="s">
        <v>579</v>
      </c>
      <c r="H1337" s="197">
        <v>-828564.95723808615</v>
      </c>
      <c r="I1337" s="197">
        <v>-393457.81640593254</v>
      </c>
      <c r="J1337" s="197">
        <v>-115293.03608422115</v>
      </c>
      <c r="K1337" s="197">
        <v>-158465.72112818202</v>
      </c>
      <c r="L1337" s="197">
        <v>-61127.837763306365</v>
      </c>
      <c r="M1337" s="197">
        <v>-63316.93594082768</v>
      </c>
      <c r="N1337" s="197">
        <v>-32220.218799325339</v>
      </c>
      <c r="O1337" s="197">
        <v>-4683.391116291059</v>
      </c>
      <c r="P1337" s="175">
        <v>0</v>
      </c>
      <c r="Q1337" s="175">
        <v>0</v>
      </c>
      <c r="R1337" s="176">
        <f>ROUND(SUM(I1337:Q1337)-H1337,0)</f>
        <v>0</v>
      </c>
    </row>
    <row r="1338" spans="1:18" ht="13.5" customHeight="1">
      <c r="A1338" s="174">
        <f t="shared" si="61"/>
        <v>1338</v>
      </c>
      <c r="D1338" s="151" t="s">
        <v>994</v>
      </c>
      <c r="F1338" s="193"/>
      <c r="H1338" s="175">
        <v>-2749806.7009582534</v>
      </c>
      <c r="I1338" s="175">
        <v>-1305791.3331308614</v>
      </c>
      <c r="J1338" s="175">
        <v>-382629.70263068244</v>
      </c>
      <c r="K1338" s="175">
        <v>-525909.40278596047</v>
      </c>
      <c r="L1338" s="175">
        <v>-202868.50949735331</v>
      </c>
      <c r="M1338" s="175">
        <v>-210133.5969054295</v>
      </c>
      <c r="N1338" s="175">
        <v>-106931.11359193907</v>
      </c>
      <c r="O1338" s="175">
        <v>-15543.042416027409</v>
      </c>
      <c r="P1338" s="175">
        <v>0</v>
      </c>
      <c r="Q1338" s="175">
        <v>0</v>
      </c>
      <c r="R1338" s="176">
        <f>ROUND(SUM(I1338:Q1338)-H1338,0)</f>
        <v>0</v>
      </c>
    </row>
    <row r="1339" spans="1:18" ht="13.5" customHeight="1">
      <c r="A1339" s="174">
        <f t="shared" si="61"/>
        <v>1339</v>
      </c>
      <c r="F1339" s="193"/>
      <c r="H1339" s="161"/>
      <c r="I1339" s="161"/>
      <c r="J1339" s="161"/>
      <c r="K1339" s="161"/>
      <c r="L1339" s="161"/>
      <c r="M1339" s="161"/>
      <c r="N1339" s="161"/>
      <c r="O1339" s="161"/>
      <c r="P1339" s="175"/>
      <c r="Q1339" s="175"/>
      <c r="R1339" s="176"/>
    </row>
    <row r="1340" spans="1:18" ht="13.5" customHeight="1">
      <c r="A1340" s="174">
        <f t="shared" si="61"/>
        <v>1340</v>
      </c>
      <c r="C1340" s="151" t="s">
        <v>995</v>
      </c>
      <c r="D1340" s="151" t="s">
        <v>996</v>
      </c>
      <c r="F1340" s="196" t="s">
        <v>269</v>
      </c>
      <c r="H1340" s="203">
        <v>-107221.73928561615</v>
      </c>
      <c r="I1340" s="203">
        <v>-45491.505801213461</v>
      </c>
      <c r="J1340" s="203">
        <v>-14469.663640234821</v>
      </c>
      <c r="K1340" s="203">
        <v>-22925.932843718067</v>
      </c>
      <c r="L1340" s="203">
        <v>-9059.4374421432058</v>
      </c>
      <c r="M1340" s="203">
        <v>-11200.866609605073</v>
      </c>
      <c r="N1340" s="203">
        <v>-3817.1030474271211</v>
      </c>
      <c r="O1340" s="203">
        <v>-257.22990127439567</v>
      </c>
      <c r="P1340" s="175">
        <v>0</v>
      </c>
      <c r="Q1340" s="175">
        <v>0</v>
      </c>
      <c r="R1340" s="176">
        <f>ROUND(SUM(I1340:Q1340)-H1340,0)</f>
        <v>0</v>
      </c>
    </row>
    <row r="1341" spans="1:18" ht="13.5" customHeight="1">
      <c r="A1341" s="174">
        <f t="shared" si="61"/>
        <v>1341</v>
      </c>
      <c r="F1341" s="193"/>
      <c r="H1341" s="203"/>
      <c r="I1341" s="203"/>
      <c r="J1341" s="203"/>
      <c r="K1341" s="203"/>
      <c r="L1341" s="203"/>
      <c r="M1341" s="203"/>
      <c r="N1341" s="203"/>
      <c r="O1341" s="203"/>
      <c r="P1341" s="175"/>
      <c r="Q1341" s="175"/>
      <c r="R1341" s="176"/>
    </row>
    <row r="1342" spans="1:18" ht="13.5" customHeight="1">
      <c r="A1342" s="174">
        <f t="shared" si="61"/>
        <v>1342</v>
      </c>
      <c r="C1342" s="151" t="s">
        <v>997</v>
      </c>
      <c r="D1342" s="151" t="s">
        <v>998</v>
      </c>
      <c r="F1342" s="193"/>
      <c r="H1342" s="161"/>
      <c r="I1342" s="161"/>
      <c r="J1342" s="161"/>
      <c r="K1342" s="161"/>
      <c r="L1342" s="161"/>
      <c r="M1342" s="161"/>
      <c r="N1342" s="161"/>
      <c r="O1342" s="161"/>
      <c r="P1342" s="175"/>
      <c r="Q1342" s="175"/>
      <c r="R1342" s="176"/>
    </row>
    <row r="1343" spans="1:18" ht="13.5" customHeight="1">
      <c r="A1343" s="174">
        <f t="shared" si="61"/>
        <v>1343</v>
      </c>
      <c r="E1343" s="151" t="s">
        <v>619</v>
      </c>
      <c r="F1343" s="193" t="s">
        <v>1120</v>
      </c>
      <c r="H1343" s="203">
        <v>0</v>
      </c>
      <c r="I1343" s="203">
        <v>0</v>
      </c>
      <c r="J1343" s="203">
        <v>0</v>
      </c>
      <c r="K1343" s="203">
        <v>0</v>
      </c>
      <c r="L1343" s="203">
        <v>0</v>
      </c>
      <c r="M1343" s="203">
        <v>0</v>
      </c>
      <c r="N1343" s="203">
        <v>0</v>
      </c>
      <c r="O1343" s="203">
        <v>0</v>
      </c>
      <c r="P1343" s="175">
        <v>0</v>
      </c>
      <c r="Q1343" s="175">
        <v>0</v>
      </c>
      <c r="R1343" s="176">
        <f t="shared" ref="R1343:R1350" si="63">ROUND(SUM(I1343:Q1343)-H1343,0)</f>
        <v>0</v>
      </c>
    </row>
    <row r="1344" spans="1:18" ht="13.5" customHeight="1">
      <c r="A1344" s="174">
        <f t="shared" si="61"/>
        <v>1344</v>
      </c>
      <c r="E1344" s="151" t="s">
        <v>620</v>
      </c>
      <c r="F1344" s="193" t="s">
        <v>1116</v>
      </c>
      <c r="H1344" s="203">
        <v>-14166141.518365525</v>
      </c>
      <c r="I1344" s="203">
        <v>-6010340.0052752933</v>
      </c>
      <c r="J1344" s="203">
        <v>-1911732.6786193317</v>
      </c>
      <c r="K1344" s="203">
        <v>-3028975.3856681064</v>
      </c>
      <c r="L1344" s="203">
        <v>-1196933.3246900295</v>
      </c>
      <c r="M1344" s="203">
        <v>-1479859.0526248498</v>
      </c>
      <c r="N1344" s="203">
        <v>-504315.84415914165</v>
      </c>
      <c r="O1344" s="203">
        <v>-33985.227328774738</v>
      </c>
      <c r="P1344" s="175">
        <v>0</v>
      </c>
      <c r="Q1344" s="175">
        <v>0</v>
      </c>
      <c r="R1344" s="176">
        <f t="shared" si="63"/>
        <v>0</v>
      </c>
    </row>
    <row r="1345" spans="1:18" ht="13.5" customHeight="1">
      <c r="A1345" s="174">
        <f t="shared" ref="A1345:A1357" si="64">+A1344+1</f>
        <v>1345</v>
      </c>
      <c r="E1345" s="151" t="s">
        <v>621</v>
      </c>
      <c r="F1345" s="193" t="s">
        <v>1114</v>
      </c>
      <c r="H1345" s="203">
        <v>-19244380.97660692</v>
      </c>
      <c r="I1345" s="203">
        <v>-9114486.1072473153</v>
      </c>
      <c r="J1345" s="203">
        <v>-2683093.9145997474</v>
      </c>
      <c r="K1345" s="203">
        <v>-3699816.3373397747</v>
      </c>
      <c r="L1345" s="203">
        <v>-1425281.3751735254</v>
      </c>
      <c r="M1345" s="203">
        <v>-1457516.8071461676</v>
      </c>
      <c r="N1345" s="203">
        <v>-755632.80197599169</v>
      </c>
      <c r="O1345" s="203">
        <v>-108553.63312440393</v>
      </c>
      <c r="P1345" s="175">
        <v>0</v>
      </c>
      <c r="Q1345" s="175">
        <v>0</v>
      </c>
      <c r="R1345" s="176">
        <f t="shared" si="63"/>
        <v>0</v>
      </c>
    </row>
    <row r="1346" spans="1:18" ht="13.5" customHeight="1">
      <c r="A1346" s="174">
        <f t="shared" si="64"/>
        <v>1346</v>
      </c>
      <c r="E1346" s="151" t="s">
        <v>555</v>
      </c>
      <c r="F1346" s="193" t="s">
        <v>528</v>
      </c>
      <c r="H1346" s="203">
        <v>-7198289.7239659186</v>
      </c>
      <c r="I1346" s="203">
        <v>-5808075.6499733338</v>
      </c>
      <c r="J1346" s="203">
        <v>-986479.95359023858</v>
      </c>
      <c r="K1346" s="203">
        <v>-59910.631783626341</v>
      </c>
      <c r="L1346" s="203">
        <v>-12287.151161628399</v>
      </c>
      <c r="M1346" s="203">
        <v>-212.17075219137661</v>
      </c>
      <c r="N1346" s="203">
        <v>-175732.09613835171</v>
      </c>
      <c r="O1346" s="203">
        <v>-155592.07056654777</v>
      </c>
      <c r="P1346" s="175">
        <v>0</v>
      </c>
      <c r="Q1346" s="175">
        <v>0</v>
      </c>
      <c r="R1346" s="176">
        <f t="shared" si="63"/>
        <v>0</v>
      </c>
    </row>
    <row r="1347" spans="1:18" ht="13.5" customHeight="1">
      <c r="A1347" s="174">
        <f t="shared" si="64"/>
        <v>1347</v>
      </c>
      <c r="E1347" s="151" t="s">
        <v>622</v>
      </c>
      <c r="F1347" s="193" t="s">
        <v>1116</v>
      </c>
      <c r="H1347" s="203">
        <v>0</v>
      </c>
      <c r="I1347" s="203">
        <v>0</v>
      </c>
      <c r="J1347" s="203">
        <v>0</v>
      </c>
      <c r="K1347" s="203">
        <v>0</v>
      </c>
      <c r="L1347" s="203">
        <v>0</v>
      </c>
      <c r="M1347" s="203">
        <v>0</v>
      </c>
      <c r="N1347" s="203">
        <v>0</v>
      </c>
      <c r="O1347" s="203">
        <v>0</v>
      </c>
      <c r="P1347" s="175">
        <v>0</v>
      </c>
      <c r="Q1347" s="175">
        <v>0</v>
      </c>
      <c r="R1347" s="176">
        <f t="shared" si="63"/>
        <v>0</v>
      </c>
    </row>
    <row r="1348" spans="1:18" ht="13.5" customHeight="1">
      <c r="A1348" s="174">
        <f t="shared" si="64"/>
        <v>1348</v>
      </c>
      <c r="E1348" s="151" t="s">
        <v>592</v>
      </c>
      <c r="F1348" s="193" t="s">
        <v>1116</v>
      </c>
      <c r="H1348" s="203">
        <v>0</v>
      </c>
      <c r="I1348" s="203">
        <v>0</v>
      </c>
      <c r="J1348" s="203">
        <v>0</v>
      </c>
      <c r="K1348" s="203">
        <v>0</v>
      </c>
      <c r="L1348" s="203">
        <v>0</v>
      </c>
      <c r="M1348" s="203">
        <v>0</v>
      </c>
      <c r="N1348" s="203">
        <v>0</v>
      </c>
      <c r="O1348" s="203">
        <v>0</v>
      </c>
      <c r="P1348" s="175">
        <v>0</v>
      </c>
      <c r="Q1348" s="175">
        <v>0</v>
      </c>
      <c r="R1348" s="176">
        <f t="shared" si="63"/>
        <v>0</v>
      </c>
    </row>
    <row r="1349" spans="1:18" ht="13.5" customHeight="1">
      <c r="A1349" s="174">
        <f t="shared" si="64"/>
        <v>1349</v>
      </c>
      <c r="E1349" s="151" t="s">
        <v>267</v>
      </c>
      <c r="F1349" s="196" t="s">
        <v>269</v>
      </c>
      <c r="H1349" s="197">
        <v>0</v>
      </c>
      <c r="I1349" s="197">
        <v>0</v>
      </c>
      <c r="J1349" s="197">
        <v>0</v>
      </c>
      <c r="K1349" s="197">
        <v>0</v>
      </c>
      <c r="L1349" s="197">
        <v>0</v>
      </c>
      <c r="M1349" s="197">
        <v>0</v>
      </c>
      <c r="N1349" s="197">
        <v>0</v>
      </c>
      <c r="O1349" s="197">
        <v>0</v>
      </c>
      <c r="P1349" s="175">
        <v>0</v>
      </c>
      <c r="Q1349" s="175">
        <v>0</v>
      </c>
      <c r="R1349" s="176">
        <f t="shared" si="63"/>
        <v>0</v>
      </c>
    </row>
    <row r="1350" spans="1:18" ht="13.5" customHeight="1">
      <c r="A1350" s="174">
        <f t="shared" si="64"/>
        <v>1350</v>
      </c>
      <c r="D1350" s="151" t="s">
        <v>999</v>
      </c>
      <c r="F1350" s="193"/>
      <c r="H1350" s="175">
        <v>-40608812.218938366</v>
      </c>
      <c r="I1350" s="175">
        <v>-20932901.762495942</v>
      </c>
      <c r="J1350" s="175">
        <v>-5581306.5468093175</v>
      </c>
      <c r="K1350" s="175">
        <v>-6788702.3547915071</v>
      </c>
      <c r="L1350" s="175">
        <v>-2634501.8510251832</v>
      </c>
      <c r="M1350" s="175">
        <v>-2937588.0305232084</v>
      </c>
      <c r="N1350" s="175">
        <v>-1435680.7422734848</v>
      </c>
      <c r="O1350" s="175">
        <v>-298130.93101972644</v>
      </c>
      <c r="P1350" s="175">
        <v>0</v>
      </c>
      <c r="Q1350" s="175">
        <v>0</v>
      </c>
      <c r="R1350" s="176">
        <f t="shared" si="63"/>
        <v>0</v>
      </c>
    </row>
    <row r="1351" spans="1:18" ht="13.5" customHeight="1">
      <c r="A1351" s="174">
        <f t="shared" si="64"/>
        <v>1351</v>
      </c>
      <c r="F1351" s="193"/>
      <c r="H1351" s="161"/>
      <c r="I1351" s="161"/>
      <c r="J1351" s="161"/>
      <c r="K1351" s="161"/>
      <c r="L1351" s="161"/>
      <c r="M1351" s="161"/>
      <c r="N1351" s="161"/>
      <c r="O1351" s="161"/>
      <c r="P1351" s="175"/>
      <c r="Q1351" s="175"/>
      <c r="R1351" s="176"/>
    </row>
    <row r="1352" spans="1:18" ht="13.5" customHeight="1">
      <c r="A1352" s="174">
        <f t="shared" si="64"/>
        <v>1352</v>
      </c>
      <c r="C1352" s="223" t="s">
        <v>1000</v>
      </c>
      <c r="D1352" s="151" t="s">
        <v>1001</v>
      </c>
      <c r="F1352" s="193"/>
      <c r="H1352" s="161"/>
      <c r="I1352" s="161"/>
      <c r="J1352" s="161"/>
      <c r="K1352" s="161"/>
      <c r="L1352" s="161"/>
      <c r="M1352" s="161"/>
      <c r="N1352" s="161"/>
      <c r="O1352" s="161"/>
      <c r="P1352" s="175"/>
      <c r="Q1352" s="175"/>
      <c r="R1352" s="176"/>
    </row>
    <row r="1353" spans="1:18" ht="13.5" customHeight="1">
      <c r="A1353" s="174">
        <f t="shared" si="64"/>
        <v>1353</v>
      </c>
      <c r="E1353" s="151" t="s">
        <v>619</v>
      </c>
      <c r="F1353" s="193" t="s">
        <v>1120</v>
      </c>
      <c r="H1353" s="203">
        <v>0</v>
      </c>
      <c r="I1353" s="203">
        <v>0</v>
      </c>
      <c r="J1353" s="203">
        <v>0</v>
      </c>
      <c r="K1353" s="203">
        <v>0</v>
      </c>
      <c r="L1353" s="203">
        <v>0</v>
      </c>
      <c r="M1353" s="203">
        <v>0</v>
      </c>
      <c r="N1353" s="203">
        <v>0</v>
      </c>
      <c r="O1353" s="203">
        <v>0</v>
      </c>
      <c r="P1353" s="175">
        <v>0</v>
      </c>
      <c r="Q1353" s="175">
        <v>0</v>
      </c>
      <c r="R1353" s="176">
        <f>ROUND(SUM(I1353:Q1353)-H1353,0)</f>
        <v>0</v>
      </c>
    </row>
    <row r="1354" spans="1:18" ht="13.5" customHeight="1">
      <c r="A1354" s="174">
        <f t="shared" si="64"/>
        <v>1354</v>
      </c>
      <c r="E1354" s="151" t="s">
        <v>620</v>
      </c>
      <c r="F1354" s="193" t="s">
        <v>1116</v>
      </c>
      <c r="H1354" s="161">
        <v>51481.529877819718</v>
      </c>
      <c r="I1354" s="161">
        <v>21842.327224833192</v>
      </c>
      <c r="J1354" s="161">
        <v>6947.475633019154</v>
      </c>
      <c r="K1354" s="161">
        <v>11007.67535142095</v>
      </c>
      <c r="L1354" s="161">
        <v>4349.8053889198682</v>
      </c>
      <c r="M1354" s="161">
        <v>5377.992866575456</v>
      </c>
      <c r="N1354" s="161">
        <v>1832.7468467879814</v>
      </c>
      <c r="O1354" s="161">
        <v>123.50656626312458</v>
      </c>
      <c r="P1354" s="175">
        <v>0</v>
      </c>
      <c r="Q1354" s="175">
        <v>0</v>
      </c>
      <c r="R1354" s="176">
        <f>ROUND(SUM(I1354:Q1354)-H1354,0)</f>
        <v>0</v>
      </c>
    </row>
    <row r="1355" spans="1:18" ht="13.5" customHeight="1">
      <c r="A1355" s="174">
        <f t="shared" si="64"/>
        <v>1355</v>
      </c>
      <c r="E1355" s="151" t="s">
        <v>621</v>
      </c>
      <c r="F1355" s="193" t="s">
        <v>1114</v>
      </c>
      <c r="H1355" s="161">
        <v>51481.529877819718</v>
      </c>
      <c r="I1355" s="161">
        <v>24382.581566100202</v>
      </c>
      <c r="J1355" s="161">
        <v>7177.6681046468002</v>
      </c>
      <c r="K1355" s="161">
        <v>9897.5490843138705</v>
      </c>
      <c r="L1355" s="161">
        <v>3812.8358500847489</v>
      </c>
      <c r="M1355" s="161">
        <v>3899.0703388033667</v>
      </c>
      <c r="N1355" s="161">
        <v>2021.4281103078902</v>
      </c>
      <c r="O1355" s="161">
        <v>290.39682356284442</v>
      </c>
      <c r="P1355" s="175">
        <v>0</v>
      </c>
      <c r="Q1355" s="175">
        <v>0</v>
      </c>
      <c r="R1355" s="176">
        <f>ROUND(SUM(I1355:Q1355)-H1355,0)</f>
        <v>0</v>
      </c>
    </row>
    <row r="1356" spans="1:18" ht="13.5" customHeight="1">
      <c r="A1356" s="174">
        <f t="shared" si="64"/>
        <v>1356</v>
      </c>
      <c r="E1356" s="151" t="s">
        <v>1002</v>
      </c>
      <c r="F1356" s="193"/>
      <c r="H1356" s="161">
        <v>-102963.05975563944</v>
      </c>
      <c r="I1356" s="161">
        <v>-46224.908790933398</v>
      </c>
      <c r="J1356" s="161">
        <v>-14125.143737665954</v>
      </c>
      <c r="K1356" s="161">
        <v>-20905.224435734825</v>
      </c>
      <c r="L1356" s="161">
        <v>-8162.6412390046162</v>
      </c>
      <c r="M1356" s="161">
        <v>-9277.0632053788231</v>
      </c>
      <c r="N1356" s="161">
        <v>-3854.1749570958718</v>
      </c>
      <c r="O1356" s="161">
        <v>-413.90338982596904</v>
      </c>
      <c r="P1356" s="175">
        <v>0</v>
      </c>
      <c r="Q1356" s="175">
        <v>0</v>
      </c>
      <c r="R1356" s="176">
        <f>ROUND(SUM(I1356:Q1356)-H1356,0)</f>
        <v>0</v>
      </c>
    </row>
    <row r="1357" spans="1:18" ht="13.5" customHeight="1" thickBot="1">
      <c r="A1357" s="174">
        <f t="shared" si="64"/>
        <v>1357</v>
      </c>
      <c r="C1357" s="151" t="s">
        <v>1003</v>
      </c>
      <c r="F1357" s="231"/>
      <c r="H1357" s="207">
        <v>-43465840.659182236</v>
      </c>
      <c r="I1357" s="207">
        <v>-22284184.601428017</v>
      </c>
      <c r="J1357" s="207">
        <v>-5978405.9130802341</v>
      </c>
      <c r="K1357" s="207">
        <v>-7337537.6904211864</v>
      </c>
      <c r="L1357" s="207">
        <v>-2846429.79796468</v>
      </c>
      <c r="M1357" s="207">
        <v>-3158922.4940382433</v>
      </c>
      <c r="N1357" s="207">
        <v>-1546428.9589128513</v>
      </c>
      <c r="O1357" s="207">
        <v>-313931.20333702827</v>
      </c>
      <c r="P1357" s="175">
        <v>0</v>
      </c>
      <c r="Q1357" s="175">
        <v>0</v>
      </c>
      <c r="R1357" s="176">
        <f>ROUND(SUM(I1357:Q1357)-H1357,0)</f>
        <v>0</v>
      </c>
    </row>
    <row r="1358" spans="1:18" ht="13.5" customHeight="1" thickTop="1"/>
    <row r="1359" spans="1:18" ht="13.5" customHeight="1"/>
    <row r="1360" spans="1:18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</sheetData>
  <pageMargins left="0.15" right="0.15" top="0.55000000000000004" bottom="0.35" header="0.4" footer="0.2"/>
  <pageSetup scale="52" orientation="landscape" horizontalDpi="300" r:id="rId1"/>
  <headerFooter alignWithMargins="0">
    <oddFooter>&amp;LExhibit No.___(CCP-5)&amp;CTAB 4.1  - Page &amp;P of 20&amp;R&amp;F</oddFooter>
  </headerFooter>
  <rowBreaks count="19" manualBreakCount="19">
    <brk id="69" max="14" man="1"/>
    <brk id="119" max="14" man="1"/>
    <brk id="187" max="14" man="1"/>
    <brk id="260" max="14" man="1"/>
    <brk id="331" max="14" man="1"/>
    <brk id="399" max="14" man="1"/>
    <brk id="463" max="14" man="1"/>
    <brk id="527" max="14" man="1"/>
    <brk id="596" max="14" man="1"/>
    <brk id="663" max="14" man="1"/>
    <brk id="737" max="14" man="1"/>
    <brk id="810" max="14" man="1"/>
    <brk id="883" max="14" man="1"/>
    <brk id="954" max="14" man="1"/>
    <brk id="1028" max="14" man="1"/>
    <brk id="1101" max="14" man="1"/>
    <brk id="1173" max="14" man="1"/>
    <brk id="1245" max="14" man="1"/>
    <brk id="1318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4"/>
  <dimension ref="A1:O92"/>
  <sheetViews>
    <sheetView view="pageBreakPreview" zoomScale="75" zoomScaleNormal="75" zoomScaleSheetLayoutView="75" workbookViewId="0"/>
  </sheetViews>
  <sheetFormatPr defaultRowHeight="12.75"/>
  <cols>
    <col min="1" max="1" width="4.85546875" style="9" customWidth="1"/>
    <col min="2" max="2" width="3.140625" style="9" customWidth="1"/>
    <col min="3" max="3" width="48.5703125" style="9" bestFit="1" customWidth="1"/>
    <col min="4" max="4" width="9.42578125" style="9" customWidth="1"/>
    <col min="5" max="5" width="19.42578125" style="9" bestFit="1" customWidth="1"/>
    <col min="6" max="6" width="19.140625" style="9" bestFit="1" customWidth="1"/>
    <col min="7" max="7" width="18" style="9" bestFit="1" customWidth="1"/>
    <col min="8" max="8" width="18.28515625" style="9" bestFit="1" customWidth="1"/>
    <col min="9" max="9" width="18" style="9" bestFit="1" customWidth="1"/>
    <col min="10" max="10" width="19.5703125" style="9" bestFit="1" customWidth="1"/>
    <col min="11" max="11" width="17.7109375" style="9" bestFit="1" customWidth="1"/>
    <col min="12" max="12" width="16.5703125" style="9" bestFit="1" customWidth="1"/>
    <col min="13" max="13" width="13.42578125" style="9" hidden="1" customWidth="1"/>
    <col min="14" max="14" width="14.42578125" style="9" hidden="1" customWidth="1"/>
    <col min="15" max="15" width="11.140625" style="9" customWidth="1"/>
    <col min="16" max="16384" width="9.140625" style="9"/>
  </cols>
  <sheetData>
    <row r="1" spans="1:15">
      <c r="C1" s="10" t="s">
        <v>205</v>
      </c>
    </row>
    <row r="2" spans="1:15">
      <c r="A2" s="11"/>
      <c r="B2" s="12"/>
      <c r="C2" s="12" t="s">
        <v>1126</v>
      </c>
      <c r="D2" s="13"/>
      <c r="E2" s="14"/>
      <c r="F2" s="12"/>
      <c r="G2" s="13"/>
      <c r="H2" s="13"/>
      <c r="I2" s="13"/>
      <c r="J2" s="12"/>
      <c r="K2" s="12"/>
      <c r="L2" s="12"/>
      <c r="M2" s="12"/>
      <c r="N2" s="12"/>
    </row>
    <row r="3" spans="1:15">
      <c r="A3" s="11"/>
      <c r="B3" s="12"/>
      <c r="C3" s="13" t="s">
        <v>206</v>
      </c>
      <c r="D3" s="13"/>
      <c r="E3" s="14"/>
      <c r="F3" s="12"/>
      <c r="G3" s="13"/>
      <c r="H3" s="12"/>
      <c r="I3" s="12"/>
      <c r="J3" s="12"/>
      <c r="K3" s="12"/>
      <c r="L3" s="12"/>
      <c r="M3" s="12"/>
      <c r="N3" s="12"/>
    </row>
    <row r="4" spans="1:15">
      <c r="A4" s="11"/>
      <c r="B4" s="12"/>
      <c r="C4" s="12" t="s">
        <v>1110</v>
      </c>
      <c r="D4" s="13"/>
      <c r="E4" s="14"/>
      <c r="F4" s="12"/>
      <c r="G4" s="13"/>
      <c r="H4" s="12"/>
      <c r="I4" s="12"/>
      <c r="J4" s="12"/>
      <c r="K4" s="12"/>
      <c r="L4" s="12"/>
      <c r="M4" s="12"/>
      <c r="N4" s="12"/>
    </row>
    <row r="5" spans="1:15">
      <c r="A5" s="11"/>
      <c r="B5" s="12"/>
      <c r="C5" s="15" t="s">
        <v>1121</v>
      </c>
      <c r="D5" s="13"/>
      <c r="E5" s="14"/>
      <c r="F5" s="12"/>
      <c r="G5" s="13"/>
      <c r="H5" s="12"/>
      <c r="I5" s="12"/>
      <c r="J5" s="12"/>
      <c r="K5" s="12"/>
      <c r="L5" s="12"/>
      <c r="M5" s="12"/>
      <c r="N5" s="12"/>
    </row>
    <row r="6" spans="1:15">
      <c r="A6" s="11"/>
      <c r="B6" s="16"/>
      <c r="C6" s="12" t="s">
        <v>1127</v>
      </c>
      <c r="D6" s="13"/>
      <c r="E6" s="14"/>
      <c r="F6" s="12"/>
      <c r="G6" s="13"/>
      <c r="H6" s="12"/>
      <c r="I6" s="12"/>
      <c r="J6" s="12"/>
      <c r="K6" s="12"/>
      <c r="L6" s="12"/>
      <c r="M6" s="12"/>
      <c r="N6" s="12"/>
    </row>
    <row r="7" spans="1:15">
      <c r="A7" s="11"/>
      <c r="E7" s="17"/>
      <c r="F7" s="18"/>
      <c r="G7" s="18"/>
      <c r="H7" s="18"/>
      <c r="I7" s="18"/>
      <c r="J7" s="18"/>
      <c r="K7" s="18"/>
      <c r="L7" s="18"/>
      <c r="M7" s="18"/>
      <c r="N7" s="18"/>
    </row>
    <row r="8" spans="1:15">
      <c r="A8" s="11"/>
      <c r="E8" s="17"/>
      <c r="F8" s="18"/>
      <c r="G8" s="18"/>
      <c r="H8" s="18"/>
      <c r="I8" s="18"/>
      <c r="J8" s="18"/>
      <c r="K8" s="18"/>
      <c r="L8" s="18"/>
      <c r="M8" s="18"/>
      <c r="N8" s="18"/>
    </row>
    <row r="9" spans="1:15">
      <c r="A9" s="11"/>
      <c r="B9" s="10"/>
      <c r="C9" s="19" t="s">
        <v>25</v>
      </c>
      <c r="D9" s="19" t="s">
        <v>26</v>
      </c>
      <c r="E9" s="19" t="s">
        <v>27</v>
      </c>
      <c r="F9" s="20" t="s">
        <v>30</v>
      </c>
      <c r="G9" s="21" t="s">
        <v>32</v>
      </c>
      <c r="H9" s="21" t="s">
        <v>33</v>
      </c>
      <c r="I9" s="21" t="s">
        <v>34</v>
      </c>
      <c r="J9" s="21" t="s">
        <v>35</v>
      </c>
      <c r="K9" s="21" t="s">
        <v>36</v>
      </c>
      <c r="L9" s="21" t="s">
        <v>37</v>
      </c>
      <c r="M9" s="21" t="s">
        <v>38</v>
      </c>
      <c r="N9" s="21" t="s">
        <v>82</v>
      </c>
    </row>
    <row r="10" spans="1:15">
      <c r="A10" s="11"/>
      <c r="B10" s="10"/>
      <c r="C10" s="10"/>
      <c r="D10" s="10"/>
      <c r="E10" s="19" t="s">
        <v>1128</v>
      </c>
      <c r="F10" s="22"/>
      <c r="G10" s="21" t="s">
        <v>1129</v>
      </c>
      <c r="H10" s="21" t="s">
        <v>1130</v>
      </c>
      <c r="I10" s="21" t="s">
        <v>1130</v>
      </c>
      <c r="J10" s="21" t="s">
        <v>1130</v>
      </c>
      <c r="K10" s="19" t="s">
        <v>1131</v>
      </c>
      <c r="L10" s="21" t="s">
        <v>1132</v>
      </c>
      <c r="M10" s="21"/>
      <c r="N10" s="21"/>
      <c r="O10" s="45" t="s">
        <v>39</v>
      </c>
    </row>
    <row r="11" spans="1:15">
      <c r="A11" s="11"/>
      <c r="B11" s="10"/>
      <c r="C11" s="10"/>
      <c r="D11" s="19"/>
      <c r="E11" s="19" t="s">
        <v>1133</v>
      </c>
      <c r="F11" s="21" t="s">
        <v>115</v>
      </c>
      <c r="G11" s="21" t="s">
        <v>111</v>
      </c>
      <c r="H11" s="21" t="s">
        <v>1134</v>
      </c>
      <c r="I11" s="21" t="s">
        <v>1135</v>
      </c>
      <c r="J11" s="21" t="s">
        <v>122</v>
      </c>
      <c r="K11" s="21" t="s">
        <v>1136</v>
      </c>
      <c r="L11" s="21" t="s">
        <v>1137</v>
      </c>
      <c r="M11" s="21"/>
      <c r="N11" s="21"/>
      <c r="O11" s="46"/>
    </row>
    <row r="12" spans="1:15">
      <c r="A12" s="11"/>
      <c r="B12" s="25"/>
      <c r="C12" s="26" t="s">
        <v>40</v>
      </c>
      <c r="D12" s="26"/>
      <c r="E12" s="26" t="s">
        <v>1139</v>
      </c>
      <c r="F12" s="27" t="s">
        <v>1140</v>
      </c>
      <c r="G12" s="27" t="s">
        <v>1141</v>
      </c>
      <c r="H12" s="27" t="s">
        <v>1142</v>
      </c>
      <c r="I12" s="27" t="s">
        <v>1143</v>
      </c>
      <c r="J12" s="27" t="s">
        <v>1143</v>
      </c>
      <c r="K12" s="27" t="s">
        <v>1144</v>
      </c>
      <c r="L12" s="27" t="s">
        <v>1145</v>
      </c>
      <c r="M12" s="27"/>
      <c r="N12" s="27"/>
      <c r="O12" s="47">
        <f>ROUND(SUM(O14:O68),0)</f>
        <v>0</v>
      </c>
    </row>
    <row r="13" spans="1:15">
      <c r="A13" s="11"/>
      <c r="B13" s="25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7"/>
      <c r="N13" s="27"/>
    </row>
    <row r="14" spans="1:15">
      <c r="A14" s="11">
        <v>14</v>
      </c>
      <c r="B14" s="25"/>
      <c r="C14" s="10" t="s">
        <v>207</v>
      </c>
      <c r="D14" s="26"/>
      <c r="E14" s="30">
        <v>327945115.96348631</v>
      </c>
      <c r="F14" s="30">
        <v>145261484.63369319</v>
      </c>
      <c r="G14" s="30">
        <v>48626815.348327704</v>
      </c>
      <c r="H14" s="30">
        <v>66455618.301738195</v>
      </c>
      <c r="I14" s="30">
        <v>25053936.705912665</v>
      </c>
      <c r="J14" s="30">
        <v>27435520.602056243</v>
      </c>
      <c r="K14" s="30">
        <v>13363594.385945722</v>
      </c>
      <c r="L14" s="30">
        <v>1748145.9858125716</v>
      </c>
      <c r="M14" s="30">
        <v>0</v>
      </c>
      <c r="N14" s="30">
        <v>0</v>
      </c>
      <c r="O14" s="31">
        <f>ROUND(SUM(F14:N14)-E14,0)</f>
        <v>0</v>
      </c>
    </row>
    <row r="15" spans="1:15">
      <c r="A15" s="11">
        <f>A14+1</f>
        <v>15</v>
      </c>
      <c r="B15" s="10"/>
      <c r="C15" s="10"/>
      <c r="D15" s="1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/>
    </row>
    <row r="16" spans="1:15">
      <c r="A16" s="11">
        <f>A15+1</f>
        <v>16</v>
      </c>
      <c r="B16" s="10"/>
      <c r="C16" s="10" t="s">
        <v>41</v>
      </c>
      <c r="D16" s="1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/>
    </row>
    <row r="17" spans="1:15">
      <c r="A17" s="11">
        <f t="shared" ref="A17:A80" si="0">A16+1</f>
        <v>17</v>
      </c>
      <c r="B17" s="10"/>
      <c r="C17" s="10" t="s">
        <v>42</v>
      </c>
      <c r="D17" s="10"/>
      <c r="E17" s="30">
        <v>216884789.03696647</v>
      </c>
      <c r="F17" s="30">
        <v>97265187.797453299</v>
      </c>
      <c r="G17" s="30">
        <v>29301813.14349265</v>
      </c>
      <c r="H17" s="30">
        <v>43783014.947031952</v>
      </c>
      <c r="I17" s="30">
        <v>17214820.436091416</v>
      </c>
      <c r="J17" s="30">
        <v>20594048.019332346</v>
      </c>
      <c r="K17" s="30">
        <v>7835428.6076622689</v>
      </c>
      <c r="L17" s="30">
        <v>890476.08590255107</v>
      </c>
      <c r="M17" s="30">
        <v>0</v>
      </c>
      <c r="N17" s="30">
        <v>0</v>
      </c>
      <c r="O17" s="31">
        <f t="shared" ref="O17:O25" si="1">ROUND(SUM(F17:N17)-E17,0)</f>
        <v>0</v>
      </c>
    </row>
    <row r="18" spans="1:15">
      <c r="A18" s="11">
        <f t="shared" si="0"/>
        <v>18</v>
      </c>
      <c r="B18" s="10"/>
      <c r="C18" s="10" t="s">
        <v>43</v>
      </c>
      <c r="D18" s="10"/>
      <c r="E18" s="30">
        <v>41598077.976726755</v>
      </c>
      <c r="F18" s="30">
        <v>19851365.592171405</v>
      </c>
      <c r="G18" s="30">
        <v>5804148.2028433746</v>
      </c>
      <c r="H18" s="30">
        <v>7921503.1267459663</v>
      </c>
      <c r="I18" s="30">
        <v>3046305.2114945091</v>
      </c>
      <c r="J18" s="30">
        <v>3076068.5960543291</v>
      </c>
      <c r="K18" s="30">
        <v>1639309.5966678753</v>
      </c>
      <c r="L18" s="30">
        <v>259377.65074929129</v>
      </c>
      <c r="M18" s="30">
        <v>0</v>
      </c>
      <c r="N18" s="30">
        <v>0</v>
      </c>
      <c r="O18" s="31">
        <f t="shared" si="1"/>
        <v>0</v>
      </c>
    </row>
    <row r="19" spans="1:15">
      <c r="A19" s="11">
        <f t="shared" si="0"/>
        <v>19</v>
      </c>
      <c r="B19" s="10"/>
      <c r="C19" s="10" t="s">
        <v>44</v>
      </c>
      <c r="D19" s="10"/>
      <c r="E19" s="30">
        <v>5547662.1601642752</v>
      </c>
      <c r="F19" s="30">
        <v>2595895.9347757264</v>
      </c>
      <c r="G19" s="30">
        <v>755292.81394347409</v>
      </c>
      <c r="H19" s="30">
        <v>1062360.499437979</v>
      </c>
      <c r="I19" s="30">
        <v>416648.56525249081</v>
      </c>
      <c r="J19" s="30">
        <v>494160.51632998168</v>
      </c>
      <c r="K19" s="30">
        <v>196867.71112194128</v>
      </c>
      <c r="L19" s="30">
        <v>26436.119302683688</v>
      </c>
      <c r="M19" s="30">
        <v>0</v>
      </c>
      <c r="N19" s="30">
        <v>0</v>
      </c>
      <c r="O19" s="31">
        <f t="shared" si="1"/>
        <v>0</v>
      </c>
    </row>
    <row r="20" spans="1:15">
      <c r="A20" s="11">
        <f t="shared" si="0"/>
        <v>20</v>
      </c>
      <c r="B20" s="10"/>
      <c r="C20" s="10" t="s">
        <v>45</v>
      </c>
      <c r="D20" s="10"/>
      <c r="E20" s="30">
        <v>19826049.911568973</v>
      </c>
      <c r="F20" s="30">
        <v>9402609.4607843515</v>
      </c>
      <c r="G20" s="30">
        <v>2753130.2672451758</v>
      </c>
      <c r="H20" s="30">
        <v>3808057.5573976832</v>
      </c>
      <c r="I20" s="30">
        <v>1465422.6804283955</v>
      </c>
      <c r="J20" s="30">
        <v>1534256.6004911468</v>
      </c>
      <c r="K20" s="30">
        <v>767650.33035047015</v>
      </c>
      <c r="L20" s="30">
        <v>94923.014871750755</v>
      </c>
      <c r="M20" s="30">
        <v>0</v>
      </c>
      <c r="N20" s="30">
        <v>0</v>
      </c>
      <c r="O20" s="31">
        <f t="shared" si="1"/>
        <v>0</v>
      </c>
    </row>
    <row r="21" spans="1:15">
      <c r="A21" s="11">
        <f t="shared" si="0"/>
        <v>21</v>
      </c>
      <c r="B21" s="10"/>
      <c r="C21" s="10" t="s">
        <v>46</v>
      </c>
      <c r="D21" s="10"/>
      <c r="E21" s="30">
        <v>-12099150.238309218</v>
      </c>
      <c r="F21" s="30">
        <v>-4934042.0668896567</v>
      </c>
      <c r="G21" s="30">
        <v>-1632573.4888111467</v>
      </c>
      <c r="H21" s="30">
        <v>-2669801.3992476542</v>
      </c>
      <c r="I21" s="30">
        <v>-1062493.9392421101</v>
      </c>
      <c r="J21" s="30">
        <v>-1348736.7917389402</v>
      </c>
      <c r="K21" s="30">
        <v>-425777.85223805555</v>
      </c>
      <c r="L21" s="30">
        <v>-25724.700141655328</v>
      </c>
      <c r="M21" s="30">
        <v>0</v>
      </c>
      <c r="N21" s="30">
        <v>0</v>
      </c>
      <c r="O21" s="31">
        <f t="shared" si="1"/>
        <v>0</v>
      </c>
    </row>
    <row r="22" spans="1:15">
      <c r="A22" s="11">
        <f t="shared" si="0"/>
        <v>22</v>
      </c>
      <c r="B22" s="10"/>
      <c r="C22" s="10" t="s">
        <v>47</v>
      </c>
      <c r="D22" s="10"/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1">
        <f t="shared" si="1"/>
        <v>0</v>
      </c>
    </row>
    <row r="23" spans="1:15">
      <c r="A23" s="11">
        <f t="shared" si="0"/>
        <v>23</v>
      </c>
      <c r="B23" s="10"/>
      <c r="C23" s="10" t="s">
        <v>48</v>
      </c>
      <c r="D23" s="10"/>
      <c r="E23" s="30">
        <v>18569508.743596092</v>
      </c>
      <c r="F23" s="30">
        <v>8220582.3638638342</v>
      </c>
      <c r="G23" s="30">
        <v>2534796.8850029861</v>
      </c>
      <c r="H23" s="30">
        <v>3821876.8420004766</v>
      </c>
      <c r="I23" s="30">
        <v>1496406.5920627774</v>
      </c>
      <c r="J23" s="30">
        <v>1750641.1020799123</v>
      </c>
      <c r="K23" s="30">
        <v>683713.53127603349</v>
      </c>
      <c r="L23" s="30">
        <v>61491.42731007337</v>
      </c>
      <c r="M23" s="30">
        <v>0</v>
      </c>
      <c r="N23" s="30">
        <v>0</v>
      </c>
      <c r="O23" s="31">
        <f t="shared" si="1"/>
        <v>0</v>
      </c>
    </row>
    <row r="24" spans="1:15">
      <c r="A24" s="11">
        <f t="shared" si="0"/>
        <v>24</v>
      </c>
      <c r="B24" s="10"/>
      <c r="C24" s="10" t="s">
        <v>49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1">
        <f t="shared" si="1"/>
        <v>0</v>
      </c>
    </row>
    <row r="25" spans="1:15">
      <c r="A25" s="11">
        <f t="shared" si="0"/>
        <v>25</v>
      </c>
      <c r="B25" s="10"/>
      <c r="C25" s="10" t="s">
        <v>50</v>
      </c>
      <c r="E25" s="30">
        <v>-842347.30266372953</v>
      </c>
      <c r="F25" s="30">
        <v>-354408.42053986777</v>
      </c>
      <c r="G25" s="30">
        <v>-114325.33017483602</v>
      </c>
      <c r="H25" s="30">
        <v>-181213.41340377001</v>
      </c>
      <c r="I25" s="30">
        <v>-71614.970843513365</v>
      </c>
      <c r="J25" s="30">
        <v>-88562.451659390732</v>
      </c>
      <c r="K25" s="30">
        <v>-30185.631758562926</v>
      </c>
      <c r="L25" s="30">
        <v>-2037.0842837886614</v>
      </c>
      <c r="M25" s="30">
        <v>0</v>
      </c>
      <c r="N25" s="30">
        <v>0</v>
      </c>
      <c r="O25" s="31">
        <f t="shared" si="1"/>
        <v>0</v>
      </c>
    </row>
    <row r="26" spans="1:15">
      <c r="A26" s="11">
        <f t="shared" si="0"/>
        <v>26</v>
      </c>
      <c r="B26" s="10"/>
      <c r="D26" s="1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139"/>
    </row>
    <row r="27" spans="1:15">
      <c r="A27" s="11">
        <f t="shared" si="0"/>
        <v>27</v>
      </c>
      <c r="B27" s="10"/>
      <c r="C27" s="10" t="s">
        <v>51</v>
      </c>
      <c r="D27" s="10"/>
      <c r="E27" s="33">
        <f>SUM(E17:E25)</f>
        <v>289484590.28804958</v>
      </c>
      <c r="F27" s="33">
        <f t="shared" ref="F27:N27" si="2">SUM(F17:F25)</f>
        <v>132047190.66161908</v>
      </c>
      <c r="G27" s="33">
        <f t="shared" si="2"/>
        <v>39402282.493541673</v>
      </c>
      <c r="H27" s="33">
        <f t="shared" si="2"/>
        <v>57545798.159962639</v>
      </c>
      <c r="I27" s="33">
        <f t="shared" si="2"/>
        <v>22505494.575243969</v>
      </c>
      <c r="J27" s="33">
        <f>SUM(J17:J25)</f>
        <v>26011875.590889387</v>
      </c>
      <c r="K27" s="33">
        <f t="shared" si="2"/>
        <v>10667006.293081971</v>
      </c>
      <c r="L27" s="33">
        <f t="shared" si="2"/>
        <v>1304942.5137109063</v>
      </c>
      <c r="M27" s="33">
        <f t="shared" si="2"/>
        <v>0</v>
      </c>
      <c r="N27" s="33">
        <f t="shared" si="2"/>
        <v>0</v>
      </c>
      <c r="O27" s="31">
        <f>ROUND(SUM(F27:N27)-E27,0)</f>
        <v>0</v>
      </c>
    </row>
    <row r="28" spans="1:15">
      <c r="A28" s="11">
        <f t="shared" si="0"/>
        <v>28</v>
      </c>
      <c r="B28" s="10"/>
      <c r="C28" s="10"/>
      <c r="D28" s="1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139"/>
    </row>
    <row r="29" spans="1:15">
      <c r="A29" s="11">
        <f t="shared" si="0"/>
        <v>29</v>
      </c>
      <c r="B29" s="10"/>
      <c r="C29" s="10" t="s">
        <v>208</v>
      </c>
      <c r="D29" s="10"/>
      <c r="E29" s="30">
        <f>E14-E27</f>
        <v>38460525.675436735</v>
      </c>
      <c r="F29" s="30">
        <f t="shared" ref="F29:N29" si="3">F14-F27</f>
        <v>13214293.972074106</v>
      </c>
      <c r="G29" s="30">
        <f t="shared" si="3"/>
        <v>9224532.8547860309</v>
      </c>
      <c r="H29" s="30">
        <f t="shared" si="3"/>
        <v>8909820.1417755559</v>
      </c>
      <c r="I29" s="30">
        <f t="shared" si="3"/>
        <v>2548442.130668696</v>
      </c>
      <c r="J29" s="30">
        <f>J14-J27</f>
        <v>1423645.0111668557</v>
      </c>
      <c r="K29" s="30">
        <f t="shared" si="3"/>
        <v>2696588.0928637516</v>
      </c>
      <c r="L29" s="30">
        <f t="shared" si="3"/>
        <v>443203.47210166533</v>
      </c>
      <c r="M29" s="30">
        <f t="shared" si="3"/>
        <v>0</v>
      </c>
      <c r="N29" s="30">
        <f t="shared" si="3"/>
        <v>0</v>
      </c>
      <c r="O29" s="31">
        <f>ROUND(SUM(F29:N29)-E29,0)</f>
        <v>0</v>
      </c>
    </row>
    <row r="30" spans="1:15">
      <c r="A30" s="11">
        <f t="shared" si="0"/>
        <v>30</v>
      </c>
      <c r="B30" s="10"/>
      <c r="C30" s="10"/>
      <c r="D30" s="1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39"/>
    </row>
    <row r="31" spans="1:15">
      <c r="A31" s="11">
        <f t="shared" si="0"/>
        <v>31</v>
      </c>
      <c r="B31" s="10"/>
      <c r="C31" s="10"/>
      <c r="D31" s="1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139"/>
    </row>
    <row r="32" spans="1:15">
      <c r="A32" s="11">
        <f t="shared" si="0"/>
        <v>32</v>
      </c>
      <c r="B32" s="10"/>
      <c r="C32" s="10" t="s">
        <v>52</v>
      </c>
      <c r="D32" s="1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139"/>
    </row>
    <row r="33" spans="1:15">
      <c r="A33" s="11">
        <f t="shared" si="0"/>
        <v>33</v>
      </c>
      <c r="B33" s="10"/>
      <c r="C33" s="10" t="s">
        <v>53</v>
      </c>
      <c r="D33" s="10"/>
      <c r="E33" s="30">
        <v>1652549719.2356341</v>
      </c>
      <c r="F33" s="30">
        <v>781999670.47710156</v>
      </c>
      <c r="G33" s="30">
        <v>230006708.48694515</v>
      </c>
      <c r="H33" s="30">
        <v>317613435.82020628</v>
      </c>
      <c r="I33" s="30">
        <v>122515142.31046829</v>
      </c>
      <c r="J33" s="30">
        <v>126767113.32860535</v>
      </c>
      <c r="K33" s="30">
        <v>64431167.160236686</v>
      </c>
      <c r="L33" s="30">
        <v>9216481.6520708464</v>
      </c>
      <c r="M33" s="30">
        <v>0</v>
      </c>
      <c r="N33" s="30">
        <v>0</v>
      </c>
      <c r="O33" s="31">
        <f t="shared" ref="O33:O43" si="4">ROUND(SUM(F33:N33)-E33,0)</f>
        <v>0</v>
      </c>
    </row>
    <row r="34" spans="1:15">
      <c r="A34" s="11">
        <f t="shared" si="0"/>
        <v>34</v>
      </c>
      <c r="B34" s="10"/>
      <c r="C34" s="10" t="s">
        <v>54</v>
      </c>
      <c r="D34" s="10"/>
      <c r="E34" s="30">
        <v>43755.273337945968</v>
      </c>
      <c r="F34" s="30">
        <v>18564.269560901212</v>
      </c>
      <c r="G34" s="30">
        <v>5904.8108331847106</v>
      </c>
      <c r="H34" s="30">
        <v>9355.6629913654779</v>
      </c>
      <c r="I34" s="30">
        <v>3696.9943241927531</v>
      </c>
      <c r="J34" s="30">
        <v>4570.8732519216728</v>
      </c>
      <c r="K34" s="30">
        <v>1557.6914561549725</v>
      </c>
      <c r="L34" s="30">
        <v>104.97092022516674</v>
      </c>
      <c r="M34" s="30">
        <v>0</v>
      </c>
      <c r="N34" s="30">
        <v>0</v>
      </c>
      <c r="O34" s="31">
        <f t="shared" si="4"/>
        <v>0</v>
      </c>
    </row>
    <row r="35" spans="1:15">
      <c r="A35" s="11">
        <f t="shared" si="0"/>
        <v>35</v>
      </c>
      <c r="B35" s="10"/>
      <c r="C35" s="10" t="s">
        <v>55</v>
      </c>
      <c r="D35" s="10"/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1">
        <f t="shared" si="4"/>
        <v>0</v>
      </c>
    </row>
    <row r="36" spans="1:15">
      <c r="A36" s="11">
        <f t="shared" si="0"/>
        <v>36</v>
      </c>
      <c r="B36" s="10"/>
      <c r="C36" s="10" t="s">
        <v>56</v>
      </c>
      <c r="D36" s="10"/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1">
        <f t="shared" si="4"/>
        <v>0</v>
      </c>
    </row>
    <row r="37" spans="1:15">
      <c r="A37" s="11">
        <f t="shared" si="0"/>
        <v>37</v>
      </c>
      <c r="B37" s="10"/>
      <c r="C37" s="10" t="s">
        <v>57</v>
      </c>
      <c r="D37" s="10"/>
      <c r="E37" s="30">
        <v>-1.0372605174779892E-7</v>
      </c>
      <c r="F37" s="30">
        <v>-5.2916329287063348E-8</v>
      </c>
      <c r="G37" s="30">
        <v>-1.4046644917511982E-8</v>
      </c>
      <c r="H37" s="30">
        <v>-1.7393937491645894E-8</v>
      </c>
      <c r="I37" s="30">
        <v>-6.8365757146545466E-9</v>
      </c>
      <c r="J37" s="30">
        <v>-8.4041236472997492E-9</v>
      </c>
      <c r="K37" s="30">
        <v>-3.4321874558261696E-9</v>
      </c>
      <c r="L37" s="30">
        <v>-6.962532337972223E-10</v>
      </c>
      <c r="M37" s="30">
        <v>0</v>
      </c>
      <c r="N37" s="30">
        <v>0</v>
      </c>
      <c r="O37" s="31">
        <f t="shared" si="4"/>
        <v>0</v>
      </c>
    </row>
    <row r="38" spans="1:15">
      <c r="A38" s="11">
        <f t="shared" si="0"/>
        <v>38</v>
      </c>
      <c r="B38" s="10"/>
      <c r="C38" s="10" t="s">
        <v>58</v>
      </c>
      <c r="D38" s="10"/>
      <c r="E38" s="30">
        <v>-1.5174737200140956E-7</v>
      </c>
      <c r="F38" s="30">
        <v>-6.4382619604148588E-8</v>
      </c>
      <c r="G38" s="30">
        <v>-2.0478435117537233E-8</v>
      </c>
      <c r="H38" s="30">
        <v>-3.2446312500563224E-8</v>
      </c>
      <c r="I38" s="30">
        <v>-1.2821521389373937E-8</v>
      </c>
      <c r="J38" s="30">
        <v>-1.5852215077562388E-8</v>
      </c>
      <c r="K38" s="30">
        <v>-5.4022193630218616E-9</v>
      </c>
      <c r="L38" s="30">
        <v>-3.6404894920230039E-10</v>
      </c>
      <c r="M38" s="30">
        <v>0</v>
      </c>
      <c r="N38" s="30">
        <v>0</v>
      </c>
      <c r="O38" s="31">
        <f t="shared" si="4"/>
        <v>0</v>
      </c>
    </row>
    <row r="39" spans="1:15">
      <c r="A39" s="11">
        <f t="shared" si="0"/>
        <v>39</v>
      </c>
      <c r="B39" s="10"/>
      <c r="C39" s="10" t="s">
        <v>59</v>
      </c>
      <c r="D39" s="10"/>
      <c r="E39" s="30">
        <v>1.4560635463567448E-4</v>
      </c>
      <c r="F39" s="30">
        <v>6.6961348840347408E-5</v>
      </c>
      <c r="G39" s="30">
        <v>2.0119481766901012E-5</v>
      </c>
      <c r="H39" s="30">
        <v>2.8867681504712828E-5</v>
      </c>
      <c r="I39" s="30">
        <v>1.120679142281068E-5</v>
      </c>
      <c r="J39" s="30">
        <v>1.219247757194041E-5</v>
      </c>
      <c r="K39" s="30">
        <v>5.5686636863727762E-6</v>
      </c>
      <c r="L39" s="30">
        <v>6.8990984258938635E-7</v>
      </c>
      <c r="M39" s="30">
        <v>0</v>
      </c>
      <c r="N39" s="30">
        <v>0</v>
      </c>
      <c r="O39" s="31">
        <f t="shared" si="4"/>
        <v>0</v>
      </c>
    </row>
    <row r="40" spans="1:15">
      <c r="A40" s="11">
        <f t="shared" si="0"/>
        <v>40</v>
      </c>
      <c r="B40" s="10"/>
      <c r="C40" s="10" t="s">
        <v>60</v>
      </c>
      <c r="D40" s="10"/>
      <c r="E40" s="30">
        <v>14763825.121082332</v>
      </c>
      <c r="F40" s="30">
        <v>6263922.2290056357</v>
      </c>
      <c r="G40" s="30">
        <v>1992390.5820651867</v>
      </c>
      <c r="H40" s="30">
        <v>3156770.8703242219</v>
      </c>
      <c r="I40" s="30">
        <v>1247433.1323324339</v>
      </c>
      <c r="J40" s="30">
        <v>1542295.7781749375</v>
      </c>
      <c r="K40" s="30">
        <v>525593.4313026435</v>
      </c>
      <c r="L40" s="30">
        <v>35419.097877270811</v>
      </c>
      <c r="M40" s="30">
        <v>0</v>
      </c>
      <c r="N40" s="30">
        <v>0</v>
      </c>
      <c r="O40" s="31">
        <f t="shared" si="4"/>
        <v>0</v>
      </c>
    </row>
    <row r="41" spans="1:15">
      <c r="A41" s="11">
        <f t="shared" si="0"/>
        <v>41</v>
      </c>
      <c r="B41" s="10"/>
      <c r="C41" s="10" t="s">
        <v>61</v>
      </c>
      <c r="E41" s="30">
        <v>28493963.911447991</v>
      </c>
      <c r="F41" s="30">
        <v>12876831.71814126</v>
      </c>
      <c r="G41" s="30">
        <v>3858558.0615767008</v>
      </c>
      <c r="H41" s="30">
        <v>5702960.1611680575</v>
      </c>
      <c r="I41" s="30">
        <v>2238904.303123604</v>
      </c>
      <c r="J41" s="30">
        <v>2646208.4170964588</v>
      </c>
      <c r="K41" s="30">
        <v>1039969.1699640648</v>
      </c>
      <c r="L41" s="30">
        <v>130532.0803778471</v>
      </c>
      <c r="M41" s="30">
        <v>0</v>
      </c>
      <c r="N41" s="30">
        <v>0</v>
      </c>
      <c r="O41" s="31">
        <f t="shared" si="4"/>
        <v>0</v>
      </c>
    </row>
    <row r="42" spans="1:15">
      <c r="A42" s="11">
        <f t="shared" si="0"/>
        <v>42</v>
      </c>
      <c r="B42" s="10"/>
      <c r="C42" s="10" t="s">
        <v>62</v>
      </c>
      <c r="D42" s="10"/>
      <c r="E42" s="30">
        <v>1957722.3254914517</v>
      </c>
      <c r="F42" s="30">
        <v>830612.68284431647</v>
      </c>
      <c r="G42" s="30">
        <v>264196.26970777725</v>
      </c>
      <c r="H42" s="30">
        <v>418596.18077362794</v>
      </c>
      <c r="I42" s="30">
        <v>165412.93822544997</v>
      </c>
      <c r="J42" s="30">
        <v>204512.50625643667</v>
      </c>
      <c r="K42" s="30">
        <v>69695.08146798001</v>
      </c>
      <c r="L42" s="30">
        <v>4696.6662158632098</v>
      </c>
      <c r="M42" s="30">
        <v>0</v>
      </c>
      <c r="N42" s="30">
        <v>0</v>
      </c>
      <c r="O42" s="31">
        <f t="shared" si="4"/>
        <v>0</v>
      </c>
    </row>
    <row r="43" spans="1:15">
      <c r="A43" s="11">
        <f t="shared" si="0"/>
        <v>43</v>
      </c>
      <c r="B43" s="10"/>
      <c r="C43" s="10" t="s">
        <v>63</v>
      </c>
      <c r="D43" s="10"/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1">
        <f t="shared" si="4"/>
        <v>0</v>
      </c>
    </row>
    <row r="44" spans="1:15">
      <c r="A44" s="11">
        <f t="shared" si="0"/>
        <v>44</v>
      </c>
      <c r="B44" s="10"/>
      <c r="C44" s="10"/>
      <c r="D44" s="1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139"/>
    </row>
    <row r="45" spans="1:15">
      <c r="A45" s="11">
        <f t="shared" si="0"/>
        <v>45</v>
      </c>
      <c r="B45" s="10"/>
      <c r="C45" s="10" t="s">
        <v>64</v>
      </c>
      <c r="D45" s="10"/>
      <c r="E45" s="33">
        <f t="shared" ref="E45:N45" si="5">SUM(E33:E43)</f>
        <v>1697808985.8671391</v>
      </c>
      <c r="F45" s="33">
        <f t="shared" si="5"/>
        <v>801989601.37672067</v>
      </c>
      <c r="G45" s="33">
        <f t="shared" si="5"/>
        <v>236127758.21114808</v>
      </c>
      <c r="H45" s="33">
        <f t="shared" si="5"/>
        <v>326901118.69549227</v>
      </c>
      <c r="I45" s="33">
        <f t="shared" si="5"/>
        <v>126170589.67848516</v>
      </c>
      <c r="J45" s="33">
        <f>SUM(J33:J43)</f>
        <v>131164700.90339726</v>
      </c>
      <c r="K45" s="33">
        <f t="shared" si="5"/>
        <v>66067982.534433089</v>
      </c>
      <c r="L45" s="33">
        <f t="shared" si="5"/>
        <v>9387234.4674627427</v>
      </c>
      <c r="M45" s="33">
        <f t="shared" si="5"/>
        <v>0</v>
      </c>
      <c r="N45" s="33">
        <f t="shared" si="5"/>
        <v>0</v>
      </c>
      <c r="O45" s="31">
        <f>ROUND(SUM(F45:N45)-E45,0)</f>
        <v>0</v>
      </c>
    </row>
    <row r="46" spans="1:15">
      <c r="A46" s="11">
        <f t="shared" si="0"/>
        <v>46</v>
      </c>
      <c r="B46" s="10"/>
      <c r="C46" s="10"/>
      <c r="D46" s="1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139"/>
    </row>
    <row r="47" spans="1:15">
      <c r="A47" s="11">
        <f t="shared" si="0"/>
        <v>47</v>
      </c>
      <c r="B47" s="10"/>
      <c r="C47" s="10" t="s">
        <v>65</v>
      </c>
      <c r="D47" s="1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139"/>
    </row>
    <row r="48" spans="1:15">
      <c r="A48" s="11">
        <f t="shared" si="0"/>
        <v>48</v>
      </c>
      <c r="B48" s="10"/>
      <c r="C48" s="10" t="s">
        <v>66</v>
      </c>
      <c r="D48" s="10"/>
      <c r="E48" s="30">
        <v>-589291487.94733131</v>
      </c>
      <c r="F48" s="30">
        <v>-282581460.91622782</v>
      </c>
      <c r="G48" s="30">
        <v>-82260702.421594754</v>
      </c>
      <c r="H48" s="30">
        <v>-111933890.21476975</v>
      </c>
      <c r="I48" s="30">
        <v>-43022496.684604377</v>
      </c>
      <c r="J48" s="30">
        <v>-41784687.798522569</v>
      </c>
      <c r="K48" s="30">
        <v>-23627681.621193863</v>
      </c>
      <c r="L48" s="30">
        <v>-4080568.2904181588</v>
      </c>
      <c r="M48" s="30">
        <v>0</v>
      </c>
      <c r="N48" s="30">
        <v>0</v>
      </c>
      <c r="O48" s="31">
        <f t="shared" ref="O48:O54" si="6">ROUND(SUM(F48:N48)-E48,0)</f>
        <v>0</v>
      </c>
    </row>
    <row r="49" spans="1:15">
      <c r="A49" s="11">
        <f t="shared" si="0"/>
        <v>49</v>
      </c>
      <c r="B49" s="10"/>
      <c r="C49" s="10" t="s">
        <v>67</v>
      </c>
      <c r="D49" s="10"/>
      <c r="E49" s="30">
        <v>-43465840.659182236</v>
      </c>
      <c r="F49" s="30">
        <v>-22284184.601428017</v>
      </c>
      <c r="G49" s="30">
        <v>-5978405.9130802341</v>
      </c>
      <c r="H49" s="30">
        <v>-7337537.6904211864</v>
      </c>
      <c r="I49" s="30">
        <v>-2846429.7979646795</v>
      </c>
      <c r="J49" s="30">
        <v>-3158922.4940382424</v>
      </c>
      <c r="K49" s="30">
        <v>-1546428.9589128513</v>
      </c>
      <c r="L49" s="30">
        <v>-313931.20333702827</v>
      </c>
      <c r="M49" s="30">
        <v>0</v>
      </c>
      <c r="N49" s="30">
        <v>0</v>
      </c>
      <c r="O49" s="31">
        <f t="shared" si="6"/>
        <v>0</v>
      </c>
    </row>
    <row r="50" spans="1:15">
      <c r="A50" s="11">
        <f t="shared" si="0"/>
        <v>50</v>
      </c>
      <c r="B50" s="10"/>
      <c r="C50" s="10" t="s">
        <v>68</v>
      </c>
      <c r="D50" s="10"/>
      <c r="E50" s="30">
        <v>-233226633.54307976</v>
      </c>
      <c r="F50" s="30">
        <v>-110296989.19676949</v>
      </c>
      <c r="G50" s="30">
        <v>-32469359.324014205</v>
      </c>
      <c r="H50" s="30">
        <v>-44772498.346735686</v>
      </c>
      <c r="I50" s="30">
        <v>-17275507.855764285</v>
      </c>
      <c r="J50" s="30">
        <v>-18260821.986000076</v>
      </c>
      <c r="K50" s="30">
        <v>-8988077.9855868202</v>
      </c>
      <c r="L50" s="30">
        <v>-1163378.8482092239</v>
      </c>
      <c r="M50" s="30">
        <v>0</v>
      </c>
      <c r="N50" s="30">
        <v>0</v>
      </c>
      <c r="O50" s="31">
        <f t="shared" si="6"/>
        <v>0</v>
      </c>
    </row>
    <row r="51" spans="1:15">
      <c r="A51" s="11">
        <f t="shared" si="0"/>
        <v>51</v>
      </c>
      <c r="B51" s="10"/>
      <c r="C51" s="10" t="s">
        <v>69</v>
      </c>
      <c r="D51" s="10"/>
      <c r="E51" s="30">
        <v>-523327.7733723424</v>
      </c>
      <c r="F51" s="30">
        <v>-248494.47362599481</v>
      </c>
      <c r="G51" s="30">
        <v>-73140.480429036514</v>
      </c>
      <c r="H51" s="30">
        <v>-100221.79077233482</v>
      </c>
      <c r="I51" s="30">
        <v>-38553.979165831348</v>
      </c>
      <c r="J51" s="30">
        <v>-39804.125929474627</v>
      </c>
      <c r="K51" s="30">
        <v>-20441.837056700795</v>
      </c>
      <c r="L51" s="30">
        <v>-2671.0863929695661</v>
      </c>
      <c r="M51" s="30">
        <v>0</v>
      </c>
      <c r="N51" s="30">
        <v>0</v>
      </c>
      <c r="O51" s="31">
        <f t="shared" si="6"/>
        <v>0</v>
      </c>
    </row>
    <row r="52" spans="1:15">
      <c r="A52" s="11">
        <f t="shared" si="0"/>
        <v>52</v>
      </c>
      <c r="B52" s="10"/>
      <c r="C52" s="10" t="s">
        <v>70</v>
      </c>
      <c r="D52" s="10"/>
      <c r="E52" s="30">
        <v>-143878.99867603625</v>
      </c>
      <c r="F52" s="30">
        <v>-52992.552346983706</v>
      </c>
      <c r="G52" s="30">
        <v>-82336.359307061211</v>
      </c>
      <c r="H52" s="30">
        <v>0</v>
      </c>
      <c r="I52" s="30">
        <v>0</v>
      </c>
      <c r="J52" s="30">
        <v>0</v>
      </c>
      <c r="K52" s="30">
        <v>-8550.0870219913322</v>
      </c>
      <c r="L52" s="30">
        <v>0</v>
      </c>
      <c r="M52" s="30">
        <v>0</v>
      </c>
      <c r="N52" s="30">
        <v>0</v>
      </c>
      <c r="O52" s="31">
        <f t="shared" si="6"/>
        <v>0</v>
      </c>
    </row>
    <row r="53" spans="1:15">
      <c r="A53" s="11">
        <f t="shared" si="0"/>
        <v>53</v>
      </c>
      <c r="B53" s="10"/>
      <c r="C53" s="10" t="s">
        <v>71</v>
      </c>
      <c r="D53" s="10"/>
      <c r="E53" s="30">
        <v>-3236612.0862500002</v>
      </c>
      <c r="F53" s="30">
        <v>-2788224.7747138054</v>
      </c>
      <c r="G53" s="30">
        <v>-313289.81752265652</v>
      </c>
      <c r="H53" s="30">
        <v>-70306.17488218419</v>
      </c>
      <c r="I53" s="30">
        <v>0</v>
      </c>
      <c r="J53" s="30">
        <v>0</v>
      </c>
      <c r="K53" s="30">
        <v>-62433.835518408392</v>
      </c>
      <c r="L53" s="30">
        <v>-2357.4836129454347</v>
      </c>
      <c r="M53" s="30">
        <v>0</v>
      </c>
      <c r="N53" s="30">
        <v>0</v>
      </c>
      <c r="O53" s="31">
        <f t="shared" si="6"/>
        <v>0</v>
      </c>
    </row>
    <row r="54" spans="1:15">
      <c r="A54" s="11">
        <f t="shared" si="0"/>
        <v>54</v>
      </c>
      <c r="B54" s="10"/>
      <c r="C54" s="10" t="s">
        <v>72</v>
      </c>
      <c r="D54" s="10"/>
      <c r="E54" s="30">
        <v>-3448113.6939195893</v>
      </c>
      <c r="F54" s="30">
        <v>-1496930.9026307166</v>
      </c>
      <c r="G54" s="30">
        <v>-468405.24699209916</v>
      </c>
      <c r="H54" s="30">
        <v>-722417.83895324264</v>
      </c>
      <c r="I54" s="30">
        <v>-284156.55647371832</v>
      </c>
      <c r="J54" s="30">
        <v>-340421.14675549557</v>
      </c>
      <c r="K54" s="30">
        <v>-125277.23482569789</v>
      </c>
      <c r="L54" s="30">
        <v>-10504.767288619145</v>
      </c>
      <c r="M54" s="30">
        <v>0</v>
      </c>
      <c r="N54" s="30">
        <v>0</v>
      </c>
      <c r="O54" s="31">
        <f t="shared" si="6"/>
        <v>0</v>
      </c>
    </row>
    <row r="55" spans="1:15">
      <c r="A55" s="11">
        <f t="shared" si="0"/>
        <v>55</v>
      </c>
      <c r="B55" s="10"/>
      <c r="C55" s="10"/>
      <c r="D55" s="1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139"/>
    </row>
    <row r="56" spans="1:15">
      <c r="A56" s="11">
        <f t="shared" si="0"/>
        <v>56</v>
      </c>
      <c r="B56" s="10"/>
      <c r="C56" s="10" t="s">
        <v>73</v>
      </c>
      <c r="D56" s="10"/>
      <c r="E56" s="33">
        <f t="shared" ref="E56:N56" si="7">SUM(E48:E54)</f>
        <v>-873335894.70181108</v>
      </c>
      <c r="F56" s="33">
        <f t="shared" si="7"/>
        <v>-419749277.41774285</v>
      </c>
      <c r="G56" s="33">
        <f t="shared" si="7"/>
        <v>-121645639.56294005</v>
      </c>
      <c r="H56" s="33">
        <f t="shared" si="7"/>
        <v>-164936872.05653441</v>
      </c>
      <c r="I56" s="33">
        <f t="shared" si="7"/>
        <v>-63467144.873972885</v>
      </c>
      <c r="J56" s="33">
        <f>SUM(J48:J54)</f>
        <v>-63584657.551245853</v>
      </c>
      <c r="K56" s="33">
        <f t="shared" si="7"/>
        <v>-34378891.560116336</v>
      </c>
      <c r="L56" s="33">
        <f t="shared" si="7"/>
        <v>-5573411.6792589445</v>
      </c>
      <c r="M56" s="33">
        <f t="shared" si="7"/>
        <v>0</v>
      </c>
      <c r="N56" s="33">
        <f t="shared" si="7"/>
        <v>0</v>
      </c>
      <c r="O56" s="31">
        <f>ROUND(SUM(F56:N56)-E56,0)</f>
        <v>0</v>
      </c>
    </row>
    <row r="57" spans="1:15">
      <c r="A57" s="11">
        <f t="shared" si="0"/>
        <v>57</v>
      </c>
      <c r="B57" s="10"/>
      <c r="C57" s="10"/>
      <c r="D57" s="1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139"/>
    </row>
    <row r="58" spans="1:15" ht="13.5" thickBot="1">
      <c r="A58" s="11">
        <f t="shared" si="0"/>
        <v>58</v>
      </c>
      <c r="B58" s="10"/>
      <c r="C58" s="10" t="s">
        <v>74</v>
      </c>
      <c r="D58" s="10"/>
      <c r="E58" s="34">
        <f>E45+E56</f>
        <v>824473091.16532803</v>
      </c>
      <c r="F58" s="34">
        <f t="shared" ref="F58:N58" si="8">F45+F56</f>
        <v>382240323.95897782</v>
      </c>
      <c r="G58" s="34">
        <f t="shared" si="8"/>
        <v>114482118.64820804</v>
      </c>
      <c r="H58" s="34">
        <f t="shared" si="8"/>
        <v>161964246.63895786</v>
      </c>
      <c r="I58" s="34">
        <f t="shared" si="8"/>
        <v>62703444.80451227</v>
      </c>
      <c r="J58" s="34">
        <f>J45+J56</f>
        <v>67580043.352151409</v>
      </c>
      <c r="K58" s="34">
        <f t="shared" si="8"/>
        <v>31689090.974316753</v>
      </c>
      <c r="L58" s="34">
        <f t="shared" si="8"/>
        <v>3813822.7882037982</v>
      </c>
      <c r="M58" s="34">
        <f t="shared" si="8"/>
        <v>0</v>
      </c>
      <c r="N58" s="34">
        <f t="shared" si="8"/>
        <v>0</v>
      </c>
      <c r="O58" s="31">
        <f>ROUND(SUM(F58:N58)-E58,0)</f>
        <v>0</v>
      </c>
    </row>
    <row r="59" spans="1:15" ht="13.5" thickTop="1">
      <c r="A59" s="11">
        <f t="shared" si="0"/>
        <v>59</v>
      </c>
      <c r="B59" s="10"/>
      <c r="C59" s="10"/>
      <c r="D59" s="10"/>
      <c r="E59" s="29"/>
      <c r="F59" s="22"/>
      <c r="G59" s="22"/>
      <c r="H59" s="22"/>
      <c r="I59" s="22"/>
      <c r="J59" s="22"/>
      <c r="K59" s="22"/>
      <c r="L59" s="22"/>
      <c r="M59" s="22"/>
      <c r="N59" s="22"/>
      <c r="O59" s="139"/>
    </row>
    <row r="60" spans="1:15">
      <c r="A60" s="11">
        <f t="shared" si="0"/>
        <v>60</v>
      </c>
      <c r="B60" s="10"/>
      <c r="C60" s="10" t="s">
        <v>209</v>
      </c>
      <c r="E60" s="43">
        <v>4.6648612413870048E-2</v>
      </c>
      <c r="F60" s="43">
        <v>3.4570643503044625E-2</v>
      </c>
      <c r="G60" s="43">
        <v>8.0576189222459085E-2</v>
      </c>
      <c r="H60" s="43">
        <v>5.5011030685289848E-2</v>
      </c>
      <c r="I60" s="43">
        <v>4.0642777101224166E-2</v>
      </c>
      <c r="J60" s="43">
        <v>2.1066056494643152E-2</v>
      </c>
      <c r="K60" s="43">
        <v>8.5095154513875781E-2</v>
      </c>
      <c r="L60" s="43">
        <v>0.11620977080332617</v>
      </c>
      <c r="M60" s="43">
        <v>0</v>
      </c>
      <c r="N60" s="43">
        <v>0</v>
      </c>
      <c r="O60" s="139"/>
    </row>
    <row r="61" spans="1:15">
      <c r="A61" s="11">
        <f t="shared" si="0"/>
        <v>61</v>
      </c>
      <c r="B61" s="10"/>
      <c r="C61" s="10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139"/>
    </row>
    <row r="62" spans="1:15">
      <c r="A62" s="11">
        <f t="shared" si="0"/>
        <v>62</v>
      </c>
      <c r="B62" s="10"/>
      <c r="C62" s="10" t="s">
        <v>210</v>
      </c>
      <c r="D62" s="140">
        <v>4.6648612413870048E-2</v>
      </c>
      <c r="E62" s="37">
        <f>$D$62*E58</f>
        <v>38460525.675436735</v>
      </c>
      <c r="F62" s="37">
        <f>$D$62*F58</f>
        <v>17830980.721314482</v>
      </c>
      <c r="G62" s="37">
        <f t="shared" ref="G62:N62" si="9">$D$62*G58</f>
        <v>5340431.9811389409</v>
      </c>
      <c r="H62" s="37">
        <f t="shared" si="9"/>
        <v>7555407.3663651999</v>
      </c>
      <c r="I62" s="37">
        <f t="shared" si="9"/>
        <v>2925028.6937001864</v>
      </c>
      <c r="J62" s="37">
        <f>$D$62*J58</f>
        <v>3152515.2492470462</v>
      </c>
      <c r="K62" s="37">
        <f t="shared" si="9"/>
        <v>1478252.1226087699</v>
      </c>
      <c r="L62" s="37">
        <f t="shared" si="9"/>
        <v>177909.5410621042</v>
      </c>
      <c r="M62" s="37">
        <f t="shared" si="9"/>
        <v>0</v>
      </c>
      <c r="N62" s="37">
        <f t="shared" si="9"/>
        <v>0</v>
      </c>
      <c r="O62" s="31">
        <f>ROUND(SUM(F62:N62)-E62,0)</f>
        <v>0</v>
      </c>
    </row>
    <row r="63" spans="1:15">
      <c r="A63" s="11">
        <f t="shared" si="0"/>
        <v>63</v>
      </c>
      <c r="B63" s="10"/>
      <c r="C63" s="10" t="s">
        <v>51</v>
      </c>
      <c r="D63" s="140"/>
      <c r="E63" s="38">
        <f t="shared" ref="E63:N63" si="10">E27</f>
        <v>289484590.28804958</v>
      </c>
      <c r="F63" s="38">
        <f t="shared" si="10"/>
        <v>132047190.66161908</v>
      </c>
      <c r="G63" s="38">
        <f t="shared" si="10"/>
        <v>39402282.493541673</v>
      </c>
      <c r="H63" s="38">
        <f t="shared" si="10"/>
        <v>57545798.159962639</v>
      </c>
      <c r="I63" s="38">
        <f t="shared" si="10"/>
        <v>22505494.575243969</v>
      </c>
      <c r="J63" s="38">
        <f>J27</f>
        <v>26011875.590889387</v>
      </c>
      <c r="K63" s="38">
        <f t="shared" si="10"/>
        <v>10667006.293081971</v>
      </c>
      <c r="L63" s="38">
        <f t="shared" si="10"/>
        <v>1304942.5137109063</v>
      </c>
      <c r="M63" s="38">
        <f t="shared" si="10"/>
        <v>0</v>
      </c>
      <c r="N63" s="38">
        <f t="shared" si="10"/>
        <v>0</v>
      </c>
      <c r="O63" s="31">
        <f>ROUND(SUM(F63:N63)-E63,0)</f>
        <v>0</v>
      </c>
    </row>
    <row r="64" spans="1:15">
      <c r="A64" s="11">
        <f t="shared" si="0"/>
        <v>64</v>
      </c>
      <c r="B64" s="10"/>
      <c r="C64" s="10" t="s">
        <v>76</v>
      </c>
      <c r="D64" s="140"/>
      <c r="E64" s="50">
        <v>-24717520.099114656</v>
      </c>
      <c r="F64" s="50">
        <v>-10690197.333693182</v>
      </c>
      <c r="G64" s="50">
        <v>-3365478.0178575269</v>
      </c>
      <c r="H64" s="50">
        <v>-5158207.7582642296</v>
      </c>
      <c r="I64" s="50">
        <v>-1984435.1353893662</v>
      </c>
      <c r="J64" s="50">
        <v>-2377286.2160895625</v>
      </c>
      <c r="K64" s="50">
        <v>-1064246.3859457236</v>
      </c>
      <c r="L64" s="50">
        <v>-77669.25187506924</v>
      </c>
      <c r="M64" s="50">
        <v>0</v>
      </c>
      <c r="N64" s="50">
        <v>0</v>
      </c>
      <c r="O64" s="31">
        <f>ROUND(SUM(F64:N64)-E64,0)</f>
        <v>0</v>
      </c>
    </row>
    <row r="65" spans="1:15">
      <c r="A65" s="11">
        <f t="shared" si="0"/>
        <v>65</v>
      </c>
      <c r="D65" s="14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139"/>
    </row>
    <row r="66" spans="1:15">
      <c r="A66" s="11">
        <f t="shared" si="0"/>
        <v>66</v>
      </c>
      <c r="B66" s="10"/>
      <c r="C66" s="10" t="s">
        <v>77</v>
      </c>
      <c r="D66" s="140"/>
      <c r="E66" s="38">
        <v>303227595.86437166</v>
      </c>
      <c r="F66" s="38">
        <v>139187974.04924038</v>
      </c>
      <c r="G66" s="38">
        <v>41377236.456823081</v>
      </c>
      <c r="H66" s="38">
        <v>59942997.768063612</v>
      </c>
      <c r="I66" s="38">
        <v>23446088.133554783</v>
      </c>
      <c r="J66" s="38">
        <v>26787104.624046877</v>
      </c>
      <c r="K66" s="38">
        <v>11081012.029745016</v>
      </c>
      <c r="L66" s="38">
        <v>1405182.8028979409</v>
      </c>
      <c r="M66" s="38">
        <v>0</v>
      </c>
      <c r="N66" s="38">
        <v>0</v>
      </c>
      <c r="O66" s="31">
        <f>ROUND(SUM(F66:N66)-E66,0)</f>
        <v>0</v>
      </c>
    </row>
    <row r="67" spans="1:15">
      <c r="A67" s="11">
        <f t="shared" si="0"/>
        <v>67</v>
      </c>
      <c r="C67" s="10" t="s">
        <v>211</v>
      </c>
      <c r="D67" s="141"/>
      <c r="E67" s="142">
        <v>303227595.86437166</v>
      </c>
      <c r="F67" s="142">
        <v>134571287.30000001</v>
      </c>
      <c r="G67" s="142">
        <v>45261337.330470175</v>
      </c>
      <c r="H67" s="142">
        <v>61297410.543473966</v>
      </c>
      <c r="I67" s="142">
        <v>23069501.570523299</v>
      </c>
      <c r="J67" s="142">
        <v>25058234.385966681</v>
      </c>
      <c r="K67" s="142">
        <v>12299348</v>
      </c>
      <c r="L67" s="142">
        <v>1670476.7339375024</v>
      </c>
      <c r="M67" s="142">
        <v>0</v>
      </c>
      <c r="N67" s="142">
        <v>0</v>
      </c>
      <c r="O67" s="31">
        <f>ROUND(SUM(F67:N67)-E67,0)</f>
        <v>0</v>
      </c>
    </row>
    <row r="68" spans="1:15">
      <c r="A68" s="11">
        <f t="shared" si="0"/>
        <v>68</v>
      </c>
      <c r="D68" s="14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139">
        <f>ROUND(SUM(-I68,K68:N68),0)</f>
        <v>0</v>
      </c>
    </row>
    <row r="69" spans="1:15">
      <c r="A69" s="11">
        <f t="shared" si="0"/>
        <v>69</v>
      </c>
      <c r="C69" s="10" t="s">
        <v>212</v>
      </c>
      <c r="D69" s="14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139"/>
    </row>
    <row r="70" spans="1:15">
      <c r="A70" s="11">
        <f t="shared" si="0"/>
        <v>70</v>
      </c>
      <c r="C70" s="10" t="s">
        <v>213</v>
      </c>
      <c r="D70" s="141"/>
      <c r="E70" s="37">
        <v>0</v>
      </c>
      <c r="F70" s="37">
        <v>4616686.7492403686</v>
      </c>
      <c r="G70" s="37">
        <v>-3884100.8736470938</v>
      </c>
      <c r="H70" s="37">
        <v>-1354412.7754103541</v>
      </c>
      <c r="I70" s="37">
        <v>376586.56303148344</v>
      </c>
      <c r="J70" s="37">
        <v>1728870.2380801961</v>
      </c>
      <c r="K70" s="37">
        <v>-1218335.9702549838</v>
      </c>
      <c r="L70" s="37">
        <v>-265293.93103956152</v>
      </c>
      <c r="M70" s="37">
        <v>0</v>
      </c>
      <c r="N70" s="37">
        <v>0</v>
      </c>
      <c r="O70" s="31">
        <f>ROUND(SUM(F70:N70)-E70,0)</f>
        <v>0</v>
      </c>
    </row>
    <row r="71" spans="1:15">
      <c r="A71" s="11">
        <f t="shared" si="0"/>
        <v>71</v>
      </c>
      <c r="D71" s="141"/>
      <c r="O71" s="143"/>
    </row>
    <row r="72" spans="1:15">
      <c r="A72" s="11">
        <f t="shared" si="0"/>
        <v>72</v>
      </c>
      <c r="C72" s="10" t="s">
        <v>214</v>
      </c>
      <c r="D72" s="141"/>
      <c r="E72" s="140">
        <v>0</v>
      </c>
      <c r="F72" s="140">
        <v>3.4306625446395414E-2</v>
      </c>
      <c r="G72" s="140">
        <v>-8.5814982559790517E-2</v>
      </c>
      <c r="H72" s="140">
        <v>-2.2095758424407894E-2</v>
      </c>
      <c r="I72" s="140">
        <v>1.6324000840688347E-2</v>
      </c>
      <c r="J72" s="140">
        <v>6.8994096369711197E-2</v>
      </c>
      <c r="K72" s="140">
        <v>-9.9056955722773593E-2</v>
      </c>
      <c r="L72" s="140">
        <v>-0.15881330499840829</v>
      </c>
      <c r="M72" s="140">
        <v>0</v>
      </c>
      <c r="N72" s="140">
        <v>0</v>
      </c>
      <c r="O72" s="131"/>
    </row>
    <row r="73" spans="1:15">
      <c r="A73" s="11">
        <f t="shared" si="0"/>
        <v>73</v>
      </c>
      <c r="C73" s="10"/>
      <c r="D73" s="141"/>
      <c r="O73" s="131"/>
    </row>
    <row r="74" spans="1:15">
      <c r="A74" s="11">
        <f t="shared" si="0"/>
        <v>74</v>
      </c>
      <c r="D74" s="141"/>
      <c r="G74" s="41"/>
      <c r="O74" s="131"/>
    </row>
    <row r="75" spans="1:15">
      <c r="A75" s="11">
        <f t="shared" si="0"/>
        <v>75</v>
      </c>
      <c r="C75" s="10" t="s">
        <v>78</v>
      </c>
      <c r="D75" s="140">
        <v>7.7999997232076013E-2</v>
      </c>
      <c r="E75" s="37">
        <f>$D75*E58</f>
        <v>64308898.828816742</v>
      </c>
      <c r="F75" s="37">
        <f t="shared" ref="F75:N75" si="11">$D75*F58</f>
        <v>29814744.210788108</v>
      </c>
      <c r="G75" s="37">
        <f t="shared" si="11"/>
        <v>8929604.9376824237</v>
      </c>
      <c r="H75" s="37">
        <f t="shared" si="11"/>
        <v>12633210.78953399</v>
      </c>
      <c r="I75" s="37">
        <f t="shared" si="11"/>
        <v>4890868.5211935882</v>
      </c>
      <c r="J75" s="37">
        <f>$D75*J58</f>
        <v>5271243.1944113867</v>
      </c>
      <c r="K75" s="37">
        <f t="shared" si="11"/>
        <v>2471749.0082837115</v>
      </c>
      <c r="L75" s="37">
        <f t="shared" si="11"/>
        <v>297478.1669235247</v>
      </c>
      <c r="M75" s="37">
        <f t="shared" si="11"/>
        <v>0</v>
      </c>
      <c r="N75" s="37">
        <f t="shared" si="11"/>
        <v>0</v>
      </c>
      <c r="O75" s="31">
        <f>ROUND(SUM(F75:N75)-E75,0)</f>
        <v>0</v>
      </c>
    </row>
    <row r="76" spans="1:15">
      <c r="A76" s="11">
        <f t="shared" si="0"/>
        <v>76</v>
      </c>
      <c r="C76" s="10" t="s">
        <v>79</v>
      </c>
      <c r="D76" s="140"/>
      <c r="E76" s="38">
        <v>305407315.13466954</v>
      </c>
      <c r="F76" s="38">
        <v>139429247.84322965</v>
      </c>
      <c r="G76" s="38">
        <v>41613230.667140692</v>
      </c>
      <c r="H76" s="38">
        <v>60673750.014130652</v>
      </c>
      <c r="I76" s="38">
        <v>23716461.566472631</v>
      </c>
      <c r="J76" s="38">
        <v>27317022.413689915</v>
      </c>
      <c r="K76" s="38">
        <v>11279005.255365113</v>
      </c>
      <c r="L76" s="38">
        <v>1378597.3746409412</v>
      </c>
      <c r="M76" s="38">
        <v>0</v>
      </c>
      <c r="N76" s="38">
        <v>0</v>
      </c>
      <c r="O76" s="31">
        <f>ROUND(SUM(F76:N76)-E76,0)</f>
        <v>0</v>
      </c>
    </row>
    <row r="77" spans="1:15">
      <c r="A77" s="11">
        <f t="shared" si="0"/>
        <v>77</v>
      </c>
      <c r="C77" s="10" t="s">
        <v>76</v>
      </c>
      <c r="D77" s="10"/>
      <c r="E77" s="50">
        <f>E64</f>
        <v>-24717520.099114656</v>
      </c>
      <c r="F77" s="50">
        <f t="shared" ref="F77:N77" si="12">F64</f>
        <v>-10690197.333693182</v>
      </c>
      <c r="G77" s="50">
        <f t="shared" si="12"/>
        <v>-3365478.0178575269</v>
      </c>
      <c r="H77" s="50">
        <f t="shared" si="12"/>
        <v>-5158207.7582642296</v>
      </c>
      <c r="I77" s="50">
        <f t="shared" si="12"/>
        <v>-1984435.1353893662</v>
      </c>
      <c r="J77" s="50">
        <f>J64</f>
        <v>-2377286.2160895625</v>
      </c>
      <c r="K77" s="50">
        <f t="shared" si="12"/>
        <v>-1064246.3859457236</v>
      </c>
      <c r="L77" s="50">
        <f t="shared" si="12"/>
        <v>-77669.25187506924</v>
      </c>
      <c r="M77" s="50">
        <f t="shared" si="12"/>
        <v>0</v>
      </c>
      <c r="N77" s="50">
        <f t="shared" si="12"/>
        <v>0</v>
      </c>
      <c r="O77" s="31">
        <f>ROUND(SUM(F77:N77)-E77,0)</f>
        <v>0</v>
      </c>
    </row>
    <row r="78" spans="1:15">
      <c r="A78" s="11">
        <f t="shared" si="0"/>
        <v>78</v>
      </c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131"/>
    </row>
    <row r="79" spans="1:15">
      <c r="A79" s="11">
        <f t="shared" si="0"/>
        <v>79</v>
      </c>
      <c r="C79" s="10" t="s">
        <v>80</v>
      </c>
      <c r="D79" s="10"/>
      <c r="E79" s="38">
        <f>SUM(E75:E77)</f>
        <v>344998693.86437166</v>
      </c>
      <c r="F79" s="38">
        <f>SUM(F75:F77)</f>
        <v>158553794.72032458</v>
      </c>
      <c r="G79" s="38">
        <f t="shared" ref="G79:N79" si="13">SUM(G75:G77)</f>
        <v>47177357.586965583</v>
      </c>
      <c r="H79" s="38">
        <f t="shared" si="13"/>
        <v>68148753.045400411</v>
      </c>
      <c r="I79" s="38">
        <f t="shared" si="13"/>
        <v>26622894.952276856</v>
      </c>
      <c r="J79" s="38">
        <f>SUM(J75:J77)</f>
        <v>30210979.392011739</v>
      </c>
      <c r="K79" s="38">
        <f t="shared" si="13"/>
        <v>12686507.8777031</v>
      </c>
      <c r="L79" s="38">
        <f t="shared" si="13"/>
        <v>1598406.2896893967</v>
      </c>
      <c r="M79" s="38">
        <f t="shared" si="13"/>
        <v>0</v>
      </c>
      <c r="N79" s="38">
        <f t="shared" si="13"/>
        <v>0</v>
      </c>
      <c r="O79" s="31">
        <f>ROUND(SUM(F79:N79)-E79,0)</f>
        <v>0</v>
      </c>
    </row>
    <row r="80" spans="1:15">
      <c r="A80" s="11">
        <f t="shared" si="0"/>
        <v>80</v>
      </c>
      <c r="C80" s="10" t="s">
        <v>211</v>
      </c>
      <c r="E80" s="142">
        <f>E67</f>
        <v>303227595.86437166</v>
      </c>
      <c r="F80" s="142">
        <f t="shared" ref="F80:N80" si="14">F67</f>
        <v>134571287.30000001</v>
      </c>
      <c r="G80" s="142">
        <f t="shared" si="14"/>
        <v>45261337.330470175</v>
      </c>
      <c r="H80" s="142">
        <f t="shared" si="14"/>
        <v>61297410.543473966</v>
      </c>
      <c r="I80" s="142">
        <f t="shared" si="14"/>
        <v>23069501.570523299</v>
      </c>
      <c r="J80" s="142">
        <f>J67</f>
        <v>25058234.385966681</v>
      </c>
      <c r="K80" s="142">
        <f t="shared" si="14"/>
        <v>12299348</v>
      </c>
      <c r="L80" s="142">
        <f t="shared" si="14"/>
        <v>1670476.7339375024</v>
      </c>
      <c r="M80" s="142">
        <f t="shared" si="14"/>
        <v>0</v>
      </c>
      <c r="N80" s="142">
        <f t="shared" si="14"/>
        <v>0</v>
      </c>
      <c r="O80" s="31">
        <f>ROUND(SUM(F80:N80)-E80,0)</f>
        <v>0</v>
      </c>
    </row>
    <row r="81" spans="1:15">
      <c r="A81" s="11">
        <f>A80+1</f>
        <v>81</v>
      </c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131"/>
    </row>
    <row r="82" spans="1:15">
      <c r="A82" s="11">
        <f>A81+1</f>
        <v>82</v>
      </c>
      <c r="C82" s="10" t="s">
        <v>212</v>
      </c>
      <c r="E82" s="37"/>
      <c r="F82" s="31"/>
      <c r="G82" s="31"/>
      <c r="H82" s="31"/>
      <c r="I82" s="31"/>
      <c r="J82" s="31"/>
      <c r="K82" s="31"/>
      <c r="L82" s="31"/>
      <c r="M82" s="31"/>
      <c r="N82" s="31"/>
      <c r="O82" s="131"/>
    </row>
    <row r="83" spans="1:15">
      <c r="A83" s="11">
        <f>A82+1</f>
        <v>83</v>
      </c>
      <c r="C83" s="10" t="s">
        <v>215</v>
      </c>
      <c r="E83" s="37">
        <f>E79-E80</f>
        <v>41771098</v>
      </c>
      <c r="F83" s="37">
        <f t="shared" ref="F83:N83" si="15">F79-F80</f>
        <v>23982507.420324564</v>
      </c>
      <c r="G83" s="37">
        <f t="shared" si="15"/>
        <v>1916020.2564954087</v>
      </c>
      <c r="H83" s="37">
        <f t="shared" si="15"/>
        <v>6851342.5019264445</v>
      </c>
      <c r="I83" s="37">
        <f t="shared" si="15"/>
        <v>3553393.3817535564</v>
      </c>
      <c r="J83" s="37">
        <f>J79-J80</f>
        <v>5152745.0060450584</v>
      </c>
      <c r="K83" s="37">
        <f t="shared" si="15"/>
        <v>387159.87770310044</v>
      </c>
      <c r="L83" s="37">
        <f t="shared" si="15"/>
        <v>-72070.444248105632</v>
      </c>
      <c r="M83" s="37">
        <f t="shared" si="15"/>
        <v>0</v>
      </c>
      <c r="N83" s="37">
        <f t="shared" si="15"/>
        <v>0</v>
      </c>
      <c r="O83" s="31">
        <f>ROUND(SUM(F83:N83)-E83,0)</f>
        <v>0</v>
      </c>
    </row>
    <row r="84" spans="1:15">
      <c r="A84" s="11">
        <f>A83+1</f>
        <v>84</v>
      </c>
      <c r="O84" s="131"/>
    </row>
    <row r="85" spans="1:15">
      <c r="A85" s="11">
        <f>A84+1</f>
        <v>85</v>
      </c>
      <c r="C85" s="10" t="s">
        <v>214</v>
      </c>
      <c r="E85" s="140">
        <f>E83/E80</f>
        <v>0.13775493579642228</v>
      </c>
      <c r="F85" s="140">
        <f t="shared" ref="F85:N85" si="16">F83/F80</f>
        <v>0.17821414880917588</v>
      </c>
      <c r="G85" s="140">
        <f t="shared" si="16"/>
        <v>4.233238276867117E-2</v>
      </c>
      <c r="H85" s="140">
        <f t="shared" si="16"/>
        <v>0.11177213590559859</v>
      </c>
      <c r="I85" s="140">
        <f t="shared" si="16"/>
        <v>0.15402991568287067</v>
      </c>
      <c r="J85" s="140">
        <f>J83/J80</f>
        <v>0.20563080888614965</v>
      </c>
      <c r="K85" s="140">
        <f t="shared" si="16"/>
        <v>3.1478081415624672E-2</v>
      </c>
      <c r="L85" s="140">
        <f t="shared" si="16"/>
        <v>-4.314363844998155E-2</v>
      </c>
      <c r="M85" s="140" t="e">
        <f t="shared" si="16"/>
        <v>#DIV/0!</v>
      </c>
      <c r="N85" s="140" t="e">
        <f t="shared" si="16"/>
        <v>#DIV/0!</v>
      </c>
      <c r="O85" s="131"/>
    </row>
    <row r="86" spans="1:15">
      <c r="E86" s="32"/>
      <c r="O86" s="131"/>
    </row>
    <row r="87" spans="1:15">
      <c r="F87" s="141"/>
      <c r="G87" s="141"/>
      <c r="H87" s="141"/>
      <c r="I87" s="141"/>
      <c r="K87" s="141"/>
      <c r="L87" s="141"/>
      <c r="O87" s="131"/>
    </row>
    <row r="88" spans="1:15">
      <c r="O88" s="131"/>
    </row>
    <row r="89" spans="1:15">
      <c r="O89" s="131"/>
    </row>
    <row r="90" spans="1:15">
      <c r="O90" s="131"/>
    </row>
    <row r="91" spans="1:15">
      <c r="O91" s="131"/>
    </row>
    <row r="92" spans="1:15">
      <c r="O92" s="131"/>
    </row>
  </sheetData>
  <printOptions horizontalCentered="1" verticalCentered="1"/>
  <pageMargins left="0.25" right="0.75" top="0.5" bottom="0.5" header="0.5" footer="0.25"/>
  <pageSetup scale="50" orientation="landscape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R69"/>
  <sheetViews>
    <sheetView zoomScale="75" zoomScaleNormal="75" workbookViewId="0"/>
  </sheetViews>
  <sheetFormatPr defaultRowHeight="12.75"/>
  <cols>
    <col min="1" max="1" width="4.85546875" style="131" customWidth="1"/>
    <col min="2" max="2" width="3.140625" style="131" customWidth="1"/>
    <col min="3" max="3" width="48.5703125" style="131" bestFit="1" customWidth="1"/>
    <col min="4" max="4" width="8.28515625" style="131" bestFit="1" customWidth="1"/>
    <col min="5" max="5" width="17.85546875" style="131" customWidth="1"/>
    <col min="6" max="8" width="19.28515625" style="131" bestFit="1" customWidth="1"/>
    <col min="9" max="9" width="16.7109375" style="131" bestFit="1" customWidth="1"/>
    <col min="10" max="10" width="16.42578125" style="131" bestFit="1" customWidth="1"/>
    <col min="11" max="11" width="2.7109375" style="131" customWidth="1"/>
    <col min="12" max="12" width="16" style="131" customWidth="1"/>
    <col min="13" max="13" width="18.28515625" style="131" bestFit="1" customWidth="1"/>
    <col min="14" max="14" width="17.140625" style="131" bestFit="1" customWidth="1"/>
    <col min="15" max="15" width="16.28515625" style="131" bestFit="1" customWidth="1"/>
    <col min="16" max="16" width="16.7109375" style="131" bestFit="1" customWidth="1"/>
    <col min="17" max="17" width="13.5703125" style="131" bestFit="1" customWidth="1"/>
    <col min="18" max="18" width="13.140625" style="131" customWidth="1"/>
    <col min="19" max="16384" width="9.140625" style="131"/>
  </cols>
  <sheetData>
    <row r="1" spans="1:17">
      <c r="A1" s="9"/>
      <c r="C1" s="10" t="s">
        <v>216</v>
      </c>
    </row>
    <row r="2" spans="1:17">
      <c r="A2" s="11"/>
      <c r="B2" s="12"/>
      <c r="C2" s="12" t="s">
        <v>1126</v>
      </c>
      <c r="D2" s="13"/>
      <c r="E2" s="14"/>
      <c r="F2" s="12"/>
      <c r="G2" s="12"/>
      <c r="H2" s="13"/>
      <c r="I2" s="12"/>
      <c r="J2" s="13"/>
      <c r="K2" s="13"/>
      <c r="L2" s="13"/>
      <c r="M2" s="12"/>
      <c r="N2" s="12"/>
      <c r="O2" s="12"/>
      <c r="P2" s="12"/>
    </row>
    <row r="3" spans="1:17">
      <c r="A3" s="11"/>
      <c r="B3" s="12"/>
      <c r="C3" s="13" t="s">
        <v>217</v>
      </c>
      <c r="D3" s="13"/>
      <c r="E3" s="14"/>
      <c r="F3" s="12"/>
      <c r="G3" s="12"/>
      <c r="H3" s="13"/>
      <c r="I3" s="12"/>
      <c r="J3" s="13"/>
      <c r="K3" s="12"/>
      <c r="L3" s="12"/>
      <c r="M3" s="12"/>
      <c r="N3" s="12"/>
      <c r="O3" s="12"/>
      <c r="P3" s="12"/>
    </row>
    <row r="4" spans="1:17">
      <c r="A4" s="11"/>
      <c r="B4" s="12"/>
      <c r="C4" s="12" t="s">
        <v>1110</v>
      </c>
      <c r="D4" s="13"/>
      <c r="E4" s="14"/>
      <c r="F4" s="12"/>
      <c r="G4" s="12"/>
      <c r="H4" s="13"/>
      <c r="I4" s="12"/>
      <c r="J4" s="13"/>
      <c r="K4" s="12"/>
      <c r="L4" s="12"/>
      <c r="M4" s="12"/>
      <c r="N4" s="12"/>
      <c r="O4" s="12"/>
      <c r="P4" s="12"/>
    </row>
    <row r="5" spans="1:17">
      <c r="A5" s="11"/>
      <c r="B5" s="12"/>
      <c r="C5" s="15" t="s">
        <v>1121</v>
      </c>
      <c r="D5" s="13"/>
      <c r="E5" s="14"/>
      <c r="F5" s="12"/>
      <c r="G5" s="12"/>
      <c r="H5" s="13"/>
      <c r="I5" s="12"/>
      <c r="J5" s="13"/>
      <c r="K5" s="12"/>
      <c r="L5" s="12"/>
      <c r="M5" s="12"/>
      <c r="N5" s="12"/>
      <c r="O5" s="12"/>
      <c r="P5" s="12"/>
    </row>
    <row r="6" spans="1:17">
      <c r="A6" s="11"/>
      <c r="B6" s="16"/>
      <c r="C6" s="12" t="s">
        <v>1127</v>
      </c>
      <c r="D6" s="13"/>
      <c r="E6" s="14"/>
      <c r="F6" s="12"/>
      <c r="G6" s="12"/>
      <c r="H6" s="13"/>
      <c r="I6" s="12"/>
      <c r="J6" s="13"/>
      <c r="K6" s="12"/>
      <c r="L6" s="12"/>
      <c r="M6" s="12"/>
      <c r="N6" s="12"/>
      <c r="O6" s="12"/>
      <c r="P6" s="12"/>
    </row>
    <row r="7" spans="1:17">
      <c r="A7" s="11"/>
      <c r="B7" s="9"/>
      <c r="C7" s="16"/>
      <c r="D7" s="16"/>
      <c r="E7" s="144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7">
      <c r="A8" s="11"/>
      <c r="B8" s="9"/>
      <c r="C8" s="9"/>
      <c r="D8" s="9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7">
      <c r="A9" s="11"/>
      <c r="C9" s="19" t="s">
        <v>25</v>
      </c>
      <c r="D9" s="19" t="s">
        <v>26</v>
      </c>
      <c r="E9" s="19" t="s">
        <v>27</v>
      </c>
      <c r="F9" s="20" t="s">
        <v>30</v>
      </c>
      <c r="G9" s="19" t="s">
        <v>31</v>
      </c>
      <c r="H9" s="20" t="s">
        <v>32</v>
      </c>
      <c r="I9" s="19" t="s">
        <v>33</v>
      </c>
      <c r="J9" s="20" t="s">
        <v>34</v>
      </c>
      <c r="K9" s="21"/>
      <c r="L9" s="21" t="s">
        <v>35</v>
      </c>
      <c r="M9" s="21" t="s">
        <v>36</v>
      </c>
      <c r="N9" s="21" t="s">
        <v>37</v>
      </c>
      <c r="O9" s="21" t="s">
        <v>38</v>
      </c>
      <c r="P9" s="21" t="s">
        <v>82</v>
      </c>
    </row>
    <row r="10" spans="1:17">
      <c r="A10" s="11"/>
      <c r="B10" s="10"/>
      <c r="C10" s="10"/>
      <c r="D10" s="10"/>
      <c r="E10" s="19" t="s">
        <v>1128</v>
      </c>
      <c r="F10" s="22"/>
      <c r="G10" s="22"/>
      <c r="H10" s="21"/>
      <c r="I10" s="22"/>
      <c r="J10" s="21"/>
      <c r="K10" s="21"/>
      <c r="L10" s="21" t="s">
        <v>94</v>
      </c>
      <c r="M10" s="21" t="s">
        <v>94</v>
      </c>
      <c r="N10" s="21" t="s">
        <v>94</v>
      </c>
      <c r="O10" s="21" t="s">
        <v>94</v>
      </c>
      <c r="P10" s="21" t="s">
        <v>94</v>
      </c>
      <c r="Q10" s="146" t="s">
        <v>39</v>
      </c>
    </row>
    <row r="11" spans="1:17">
      <c r="A11" s="11"/>
      <c r="B11" s="10"/>
      <c r="C11" s="10"/>
      <c r="D11" s="19"/>
      <c r="E11" s="19" t="s">
        <v>1133</v>
      </c>
      <c r="F11" s="21" t="s">
        <v>218</v>
      </c>
      <c r="G11" s="21" t="s">
        <v>219</v>
      </c>
      <c r="H11" s="21" t="s">
        <v>94</v>
      </c>
      <c r="I11" s="21" t="s">
        <v>220</v>
      </c>
      <c r="J11" s="21" t="s">
        <v>221</v>
      </c>
      <c r="K11" s="21"/>
      <c r="L11" s="21" t="s">
        <v>222</v>
      </c>
      <c r="M11" s="21" t="s">
        <v>223</v>
      </c>
      <c r="N11" s="21" t="s">
        <v>224</v>
      </c>
      <c r="O11" s="21" t="s">
        <v>3</v>
      </c>
      <c r="P11" s="21" t="s">
        <v>0</v>
      </c>
      <c r="Q11" s="147"/>
    </row>
    <row r="12" spans="1:17">
      <c r="A12" s="11"/>
      <c r="B12" s="25"/>
      <c r="C12" s="26" t="s">
        <v>40</v>
      </c>
      <c r="D12" s="26"/>
      <c r="E12" s="26" t="s">
        <v>1139</v>
      </c>
      <c r="F12" s="27" t="s">
        <v>225</v>
      </c>
      <c r="G12" s="27" t="s">
        <v>225</v>
      </c>
      <c r="H12" s="27" t="s">
        <v>225</v>
      </c>
      <c r="I12" s="27" t="s">
        <v>225</v>
      </c>
      <c r="J12" s="27" t="s">
        <v>225</v>
      </c>
      <c r="K12" s="27"/>
      <c r="L12" s="27" t="s">
        <v>225</v>
      </c>
      <c r="M12" s="27" t="s">
        <v>225</v>
      </c>
      <c r="N12" s="27" t="s">
        <v>225</v>
      </c>
      <c r="O12" s="27" t="s">
        <v>225</v>
      </c>
      <c r="P12" s="27" t="s">
        <v>225</v>
      </c>
      <c r="Q12" s="148">
        <f>SUM(Q14:Q68)</f>
        <v>0</v>
      </c>
    </row>
    <row r="13" spans="1:17">
      <c r="A13" s="11"/>
      <c r="B13" s="10"/>
      <c r="C13" s="10"/>
      <c r="D13" s="10"/>
      <c r="E13" s="29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7">
      <c r="A14" s="11">
        <v>14</v>
      </c>
      <c r="B14" s="10"/>
      <c r="C14" s="10" t="s">
        <v>41</v>
      </c>
      <c r="D14" s="10"/>
      <c r="E14" s="29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7">
      <c r="A15" s="11">
        <f>A14+1</f>
        <v>15</v>
      </c>
      <c r="B15" s="10"/>
      <c r="C15" s="10" t="s">
        <v>42</v>
      </c>
      <c r="D15" s="10"/>
      <c r="E15" s="30">
        <f>'PJ Class Summary'!E17</f>
        <v>216884789.03696647</v>
      </c>
      <c r="F15" s="30">
        <v>160002619.78376552</v>
      </c>
      <c r="G15" s="30">
        <v>32646651.015126001</v>
      </c>
      <c r="H15" s="30">
        <v>14356101.744533585</v>
      </c>
      <c r="I15" s="30">
        <v>8193995.9622834269</v>
      </c>
      <c r="J15" s="30">
        <v>1685420.5312579749</v>
      </c>
      <c r="K15" s="30"/>
      <c r="L15" s="30">
        <v>2495693.3316951189</v>
      </c>
      <c r="M15" s="30">
        <v>9252859.2509463299</v>
      </c>
      <c r="N15" s="30">
        <v>934902.34558995964</v>
      </c>
      <c r="O15" s="30">
        <v>1208861.0907669109</v>
      </c>
      <c r="P15" s="30">
        <v>463785.7255352654</v>
      </c>
      <c r="Q15" s="139">
        <f>ROUND(SUM(-E15,F15:J15),0)</f>
        <v>0</v>
      </c>
    </row>
    <row r="16" spans="1:17">
      <c r="A16" s="11">
        <f t="shared" ref="A16:A68" si="0">A15+1</f>
        <v>16</v>
      </c>
      <c r="B16" s="10"/>
      <c r="C16" s="10" t="s">
        <v>43</v>
      </c>
      <c r="D16" s="10"/>
      <c r="E16" s="30">
        <f>'PJ Class Summary'!E18</f>
        <v>41598077.976726755</v>
      </c>
      <c r="F16" s="30">
        <v>23330087.341264281</v>
      </c>
      <c r="G16" s="30">
        <v>5450135.0897203814</v>
      </c>
      <c r="H16" s="30">
        <v>12695572.935563505</v>
      </c>
      <c r="I16" s="30">
        <v>122282.61017857563</v>
      </c>
      <c r="J16" s="30">
        <v>0</v>
      </c>
      <c r="K16" s="30"/>
      <c r="L16" s="30">
        <v>1181238.5576086582</v>
      </c>
      <c r="M16" s="30">
        <v>6477389.0179000786</v>
      </c>
      <c r="N16" s="30">
        <v>3133817.2512868689</v>
      </c>
      <c r="O16" s="30">
        <v>478764.53752454615</v>
      </c>
      <c r="P16" s="30">
        <v>1424363.5712433551</v>
      </c>
      <c r="Q16" s="139">
        <f t="shared" ref="Q16:Q23" si="1">ROUND(SUM(-E16,F16:J16),0)</f>
        <v>0</v>
      </c>
    </row>
    <row r="17" spans="1:17">
      <c r="A17" s="11">
        <f t="shared" si="0"/>
        <v>17</v>
      </c>
      <c r="B17" s="10"/>
      <c r="C17" s="10" t="s">
        <v>44</v>
      </c>
      <c r="D17" s="10"/>
      <c r="E17" s="30">
        <f>'PJ Class Summary'!E19</f>
        <v>5547662.1601642752</v>
      </c>
      <c r="F17" s="30">
        <v>3860505.5878965864</v>
      </c>
      <c r="G17" s="30">
        <v>808907.75049483229</v>
      </c>
      <c r="H17" s="30">
        <v>442417.08881035889</v>
      </c>
      <c r="I17" s="30">
        <v>435831.73296249891</v>
      </c>
      <c r="J17" s="30">
        <v>0</v>
      </c>
      <c r="K17" s="30"/>
      <c r="L17" s="30">
        <v>51974.972636044913</v>
      </c>
      <c r="M17" s="30">
        <v>212916.02737197583</v>
      </c>
      <c r="N17" s="30">
        <v>107975.47758126201</v>
      </c>
      <c r="O17" s="30">
        <v>12506.554695404995</v>
      </c>
      <c r="P17" s="30">
        <v>57044.056525671185</v>
      </c>
      <c r="Q17" s="139">
        <f t="shared" si="1"/>
        <v>0</v>
      </c>
    </row>
    <row r="18" spans="1:17">
      <c r="A18" s="11">
        <f t="shared" si="0"/>
        <v>18</v>
      </c>
      <c r="B18" s="10"/>
      <c r="C18" s="10" t="s">
        <v>45</v>
      </c>
      <c r="D18" s="10"/>
      <c r="E18" s="30">
        <f>'PJ Class Summary'!E20</f>
        <v>19826049.911568973</v>
      </c>
      <c r="F18" s="30">
        <v>10033943.004377369</v>
      </c>
      <c r="G18" s="30">
        <v>4215517.4535462325</v>
      </c>
      <c r="H18" s="30">
        <v>5446399.2412101272</v>
      </c>
      <c r="I18" s="30">
        <v>130190.21243524771</v>
      </c>
      <c r="J18" s="30">
        <v>0</v>
      </c>
      <c r="K18" s="30"/>
      <c r="L18" s="30">
        <v>639840.68130833923</v>
      </c>
      <c r="M18" s="30">
        <v>2621114.14601635</v>
      </c>
      <c r="N18" s="30">
        <v>1329237.893475594</v>
      </c>
      <c r="O18" s="30">
        <v>153962.61068117182</v>
      </c>
      <c r="P18" s="30">
        <v>702243.90972867084</v>
      </c>
      <c r="Q18" s="139">
        <f t="shared" si="1"/>
        <v>0</v>
      </c>
    </row>
    <row r="19" spans="1:17">
      <c r="A19" s="11">
        <f t="shared" si="0"/>
        <v>19</v>
      </c>
      <c r="B19" s="10"/>
      <c r="C19" s="10" t="s">
        <v>46</v>
      </c>
      <c r="D19" s="10"/>
      <c r="E19" s="30">
        <f>'PJ Class Summary'!E21</f>
        <v>-12099150.238309218</v>
      </c>
      <c r="F19" s="30">
        <v>-11862193.200190324</v>
      </c>
      <c r="G19" s="30">
        <v>-1153059.2246861237</v>
      </c>
      <c r="H19" s="30">
        <v>689712.26510689221</v>
      </c>
      <c r="I19" s="30">
        <v>149279.26745463544</v>
      </c>
      <c r="J19" s="30">
        <v>77110.654005698292</v>
      </c>
      <c r="K19" s="30"/>
      <c r="L19" s="30">
        <v>102701.35488276774</v>
      </c>
      <c r="M19" s="30">
        <v>286798.72858300264</v>
      </c>
      <c r="N19" s="30">
        <v>164807.88732182828</v>
      </c>
      <c r="O19" s="30">
        <v>30481.179836664953</v>
      </c>
      <c r="P19" s="30">
        <v>104923.1144826283</v>
      </c>
      <c r="Q19" s="139">
        <f t="shared" si="1"/>
        <v>0</v>
      </c>
    </row>
    <row r="20" spans="1:17">
      <c r="A20" s="11">
        <f t="shared" si="0"/>
        <v>20</v>
      </c>
      <c r="B20" s="10"/>
      <c r="C20" s="10" t="s">
        <v>47</v>
      </c>
      <c r="D20" s="10"/>
      <c r="E20" s="30">
        <f>'PJ Class Summary'!E22</f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/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139">
        <f t="shared" si="1"/>
        <v>0</v>
      </c>
    </row>
    <row r="21" spans="1:17">
      <c r="A21" s="11">
        <f t="shared" si="0"/>
        <v>21</v>
      </c>
      <c r="B21" s="10"/>
      <c r="C21" s="10" t="s">
        <v>48</v>
      </c>
      <c r="D21" s="10"/>
      <c r="E21" s="30">
        <f>'PJ Class Summary'!E23</f>
        <v>18569508.743596092</v>
      </c>
      <c r="F21" s="30">
        <v>13589088.760035072</v>
      </c>
      <c r="G21" s="30">
        <v>2992148.926456694</v>
      </c>
      <c r="H21" s="30">
        <v>1954651.037841402</v>
      </c>
      <c r="I21" s="30">
        <v>33620.019262928341</v>
      </c>
      <c r="J21" s="30">
        <v>0</v>
      </c>
      <c r="K21" s="30"/>
      <c r="L21" s="30">
        <v>229047.48901772685</v>
      </c>
      <c r="M21" s="30">
        <v>930211.64974829415</v>
      </c>
      <c r="N21" s="30">
        <v>487048.21019053017</v>
      </c>
      <c r="O21" s="30">
        <v>50879.882653618726</v>
      </c>
      <c r="P21" s="30">
        <v>257463.80623123155</v>
      </c>
      <c r="Q21" s="139">
        <f t="shared" si="1"/>
        <v>0</v>
      </c>
    </row>
    <row r="22" spans="1:17">
      <c r="A22" s="11">
        <f t="shared" si="0"/>
        <v>22</v>
      </c>
      <c r="B22" s="10"/>
      <c r="C22" s="10" t="s">
        <v>49</v>
      </c>
      <c r="D22" s="9"/>
      <c r="E22" s="30">
        <f>'PJ Class Summary'!E24</f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/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139">
        <f t="shared" si="1"/>
        <v>0</v>
      </c>
    </row>
    <row r="23" spans="1:17">
      <c r="A23" s="11">
        <f t="shared" si="0"/>
        <v>23</v>
      </c>
      <c r="B23" s="10"/>
      <c r="C23" s="10" t="s">
        <v>50</v>
      </c>
      <c r="D23" s="9"/>
      <c r="E23" s="30">
        <f>'PJ Class Summary'!E25</f>
        <v>-842347.30266372953</v>
      </c>
      <c r="F23" s="30">
        <v>-853313.31999234774</v>
      </c>
      <c r="G23" s="30">
        <v>516.47518278949883</v>
      </c>
      <c r="H23" s="30">
        <v>3674.2548731014076</v>
      </c>
      <c r="I23" s="30">
        <v>6775.2872727272734</v>
      </c>
      <c r="J23" s="30">
        <v>0</v>
      </c>
      <c r="K23" s="30"/>
      <c r="L23" s="30">
        <v>431.64990981882909</v>
      </c>
      <c r="M23" s="30">
        <v>1768.2584396467771</v>
      </c>
      <c r="N23" s="30">
        <v>896.73169213511289</v>
      </c>
      <c r="O23" s="30">
        <v>103.86639824167921</v>
      </c>
      <c r="P23" s="30">
        <v>473.74843325900923</v>
      </c>
      <c r="Q23" s="139">
        <f t="shared" si="1"/>
        <v>0</v>
      </c>
    </row>
    <row r="24" spans="1:17">
      <c r="A24" s="11">
        <f t="shared" si="0"/>
        <v>24</v>
      </c>
      <c r="B24" s="10"/>
      <c r="C24" s="9"/>
      <c r="D24" s="1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139"/>
    </row>
    <row r="25" spans="1:17">
      <c r="A25" s="11">
        <f t="shared" si="0"/>
        <v>25</v>
      </c>
      <c r="B25" s="10"/>
      <c r="C25" s="10" t="s">
        <v>51</v>
      </c>
      <c r="D25" s="10"/>
      <c r="E25" s="33">
        <f t="shared" ref="E25:J25" si="2">SUM(E15:E23)</f>
        <v>289484590.28804958</v>
      </c>
      <c r="F25" s="33">
        <f t="shared" si="2"/>
        <v>198100737.95715615</v>
      </c>
      <c r="G25" s="33">
        <f t="shared" si="2"/>
        <v>44960817.485840805</v>
      </c>
      <c r="H25" s="33">
        <f t="shared" si="2"/>
        <v>35588528.567938976</v>
      </c>
      <c r="I25" s="33">
        <f t="shared" si="2"/>
        <v>9071975.0918500405</v>
      </c>
      <c r="J25" s="33">
        <f t="shared" si="2"/>
        <v>1762531.1852636733</v>
      </c>
      <c r="K25" s="30"/>
      <c r="L25" s="33">
        <f>SUM(L15:L23)</f>
        <v>4700928.0370584745</v>
      </c>
      <c r="M25" s="33">
        <f>SUM(M15:M23)</f>
        <v>19783057.079005677</v>
      </c>
      <c r="N25" s="33">
        <f>SUM(N15:N23)</f>
        <v>6158685.7971381778</v>
      </c>
      <c r="O25" s="33">
        <f>SUM(O15:O23)</f>
        <v>1935559.7225565591</v>
      </c>
      <c r="P25" s="33">
        <f>SUM(P15:P23)</f>
        <v>3010297.932180081</v>
      </c>
      <c r="Q25" s="139">
        <f>ROUND(SUM(-E25,F25:J25),0)</f>
        <v>0</v>
      </c>
    </row>
    <row r="26" spans="1:17">
      <c r="A26" s="11">
        <f t="shared" si="0"/>
        <v>26</v>
      </c>
      <c r="B26" s="10"/>
      <c r="C26" s="10"/>
      <c r="D26" s="1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139"/>
    </row>
    <row r="27" spans="1:17">
      <c r="A27" s="11">
        <f t="shared" si="0"/>
        <v>27</v>
      </c>
      <c r="B27" s="10"/>
      <c r="C27" s="10"/>
      <c r="D27" s="1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139"/>
    </row>
    <row r="28" spans="1:17">
      <c r="A28" s="11">
        <f t="shared" si="0"/>
        <v>28</v>
      </c>
      <c r="B28" s="10"/>
      <c r="C28" s="10" t="s">
        <v>52</v>
      </c>
      <c r="D28" s="1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139"/>
    </row>
    <row r="29" spans="1:17">
      <c r="A29" s="11">
        <f t="shared" si="0"/>
        <v>29</v>
      </c>
      <c r="B29" s="10"/>
      <c r="C29" s="10" t="s">
        <v>53</v>
      </c>
      <c r="D29" s="10"/>
      <c r="E29" s="30">
        <f>'PJ Class Summary'!E33</f>
        <v>1652549719.2356341</v>
      </c>
      <c r="F29" s="30">
        <v>880134552.53996634</v>
      </c>
      <c r="G29" s="30">
        <v>303513053.25131756</v>
      </c>
      <c r="H29" s="30">
        <v>458649616.57378644</v>
      </c>
      <c r="I29" s="30">
        <v>10252496.870564088</v>
      </c>
      <c r="J29" s="30">
        <v>0</v>
      </c>
      <c r="K29" s="30"/>
      <c r="L29" s="30">
        <v>54262544.629029073</v>
      </c>
      <c r="M29" s="30">
        <v>222287090.33499512</v>
      </c>
      <c r="N29" s="30">
        <v>110757425.08891532</v>
      </c>
      <c r="O29" s="30">
        <v>12828781.366160188</v>
      </c>
      <c r="P29" s="30">
        <v>58513775.154686674</v>
      </c>
      <c r="Q29" s="139">
        <f t="shared" ref="Q29:Q39" si="3">ROUND(SUM(-E29,F29:J29),0)</f>
        <v>0</v>
      </c>
    </row>
    <row r="30" spans="1:17">
      <c r="A30" s="11">
        <f t="shared" si="0"/>
        <v>30</v>
      </c>
      <c r="B30" s="10"/>
      <c r="C30" s="10" t="s">
        <v>54</v>
      </c>
      <c r="D30" s="10"/>
      <c r="E30" s="30">
        <f>'PJ Class Summary'!E34</f>
        <v>43755.273337945968</v>
      </c>
      <c r="F30" s="30">
        <v>43755.273337945968</v>
      </c>
      <c r="G30" s="30">
        <v>0</v>
      </c>
      <c r="H30" s="30">
        <v>0</v>
      </c>
      <c r="I30" s="30">
        <v>0</v>
      </c>
      <c r="J30" s="30">
        <v>0</v>
      </c>
      <c r="K30" s="30"/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139">
        <f t="shared" si="3"/>
        <v>0</v>
      </c>
    </row>
    <row r="31" spans="1:17">
      <c r="A31" s="11">
        <f t="shared" si="0"/>
        <v>31</v>
      </c>
      <c r="B31" s="10"/>
      <c r="C31" s="10" t="s">
        <v>55</v>
      </c>
      <c r="D31" s="10"/>
      <c r="E31" s="30">
        <f>'PJ Class Summary'!E35</f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/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139">
        <f t="shared" si="3"/>
        <v>0</v>
      </c>
    </row>
    <row r="32" spans="1:17">
      <c r="A32" s="11">
        <f t="shared" si="0"/>
        <v>32</v>
      </c>
      <c r="B32" s="10"/>
      <c r="C32" s="10" t="s">
        <v>56</v>
      </c>
      <c r="D32" s="10"/>
      <c r="E32" s="30">
        <f>'PJ Class Summary'!E36</f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/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139">
        <f t="shared" si="3"/>
        <v>0</v>
      </c>
    </row>
    <row r="33" spans="1:17">
      <c r="A33" s="11">
        <f t="shared" si="0"/>
        <v>33</v>
      </c>
      <c r="B33" s="10"/>
      <c r="C33" s="10" t="s">
        <v>57</v>
      </c>
      <c r="D33" s="10"/>
      <c r="E33" s="30">
        <f>'PJ Class Summary'!E37</f>
        <v>-1.0372605174779892E-7</v>
      </c>
      <c r="F33" s="30">
        <v>-6.9763221492845877E-8</v>
      </c>
      <c r="G33" s="30">
        <v>-2.7403410337079778E-8</v>
      </c>
      <c r="H33" s="30">
        <v>-6.4062846943359198E-9</v>
      </c>
      <c r="I33" s="30">
        <v>-1.5313522353733222E-10</v>
      </c>
      <c r="J33" s="30">
        <v>0</v>
      </c>
      <c r="K33" s="30"/>
      <c r="L33" s="30">
        <v>-7.5260761871146457E-10</v>
      </c>
      <c r="M33" s="30">
        <v>-3.0830651026605626E-9</v>
      </c>
      <c r="N33" s="30">
        <v>-1.563505720930583E-9</v>
      </c>
      <c r="O33" s="30">
        <v>-1.8109732184958963E-10</v>
      </c>
      <c r="P33" s="30">
        <v>-8.2600893018371983E-10</v>
      </c>
      <c r="Q33" s="139">
        <f t="shared" si="3"/>
        <v>0</v>
      </c>
    </row>
    <row r="34" spans="1:17">
      <c r="A34" s="11">
        <f t="shared" si="0"/>
        <v>34</v>
      </c>
      <c r="B34" s="10"/>
      <c r="C34" s="10" t="s">
        <v>58</v>
      </c>
      <c r="D34" s="10"/>
      <c r="E34" s="30">
        <f>'PJ Class Summary'!E38</f>
        <v>-1.5174737200140956E-7</v>
      </c>
      <c r="F34" s="30">
        <v>-1.5174737200140953E-7</v>
      </c>
      <c r="G34" s="30">
        <v>0</v>
      </c>
      <c r="H34" s="30">
        <v>0</v>
      </c>
      <c r="I34" s="30">
        <v>0</v>
      </c>
      <c r="J34" s="30">
        <v>0</v>
      </c>
      <c r="K34" s="30"/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139">
        <f t="shared" si="3"/>
        <v>0</v>
      </c>
    </row>
    <row r="35" spans="1:17">
      <c r="A35" s="11">
        <f t="shared" si="0"/>
        <v>35</v>
      </c>
      <c r="B35" s="10"/>
      <c r="C35" s="10" t="s">
        <v>59</v>
      </c>
      <c r="D35" s="10"/>
      <c r="E35" s="30">
        <f>'PJ Class Summary'!E39</f>
        <v>1.4560635463567448E-4</v>
      </c>
      <c r="F35" s="30">
        <v>1.1383549273394506E-4</v>
      </c>
      <c r="G35" s="30">
        <v>8.8387352564417842E-7</v>
      </c>
      <c r="H35" s="30">
        <v>3.0886988376085263E-5</v>
      </c>
      <c r="I35" s="30">
        <v>0</v>
      </c>
      <c r="J35" s="30">
        <v>0</v>
      </c>
      <c r="K35" s="30"/>
      <c r="L35" s="30">
        <v>3.6285903421443075E-6</v>
      </c>
      <c r="M35" s="30">
        <v>1.4864558871819256E-5</v>
      </c>
      <c r="N35" s="30">
        <v>7.5382199406502808E-6</v>
      </c>
      <c r="O35" s="30">
        <v>8.7313492012834719E-7</v>
      </c>
      <c r="P35" s="30">
        <v>3.9824843013430679E-6</v>
      </c>
      <c r="Q35" s="139">
        <f t="shared" si="3"/>
        <v>0</v>
      </c>
    </row>
    <row r="36" spans="1:17">
      <c r="A36" s="11">
        <f t="shared" si="0"/>
        <v>36</v>
      </c>
      <c r="B36" s="10"/>
      <c r="C36" s="10" t="s">
        <v>60</v>
      </c>
      <c r="D36" s="10"/>
      <c r="E36" s="30">
        <f>'PJ Class Summary'!E40</f>
        <v>14763825.121082332</v>
      </c>
      <c r="F36" s="30">
        <v>14708429.318416161</v>
      </c>
      <c r="G36" s="30">
        <v>55395.802666168427</v>
      </c>
      <c r="H36" s="30">
        <v>0</v>
      </c>
      <c r="I36" s="30">
        <v>0</v>
      </c>
      <c r="J36" s="30">
        <v>0</v>
      </c>
      <c r="K36" s="30"/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139">
        <f t="shared" si="3"/>
        <v>0</v>
      </c>
    </row>
    <row r="37" spans="1:17">
      <c r="A37" s="11">
        <f t="shared" si="0"/>
        <v>37</v>
      </c>
      <c r="B37" s="10"/>
      <c r="C37" s="10" t="s">
        <v>61</v>
      </c>
      <c r="D37" s="9"/>
      <c r="E37" s="30">
        <f>'PJ Class Summary'!E41</f>
        <v>28493963.911447991</v>
      </c>
      <c r="F37" s="30">
        <v>20065806.924989093</v>
      </c>
      <c r="G37" s="30">
        <v>4530013.8917559814</v>
      </c>
      <c r="H37" s="30">
        <v>2599617.0911155893</v>
      </c>
      <c r="I37" s="30">
        <v>1074933.4547129229</v>
      </c>
      <c r="J37" s="30">
        <v>223592.54887440798</v>
      </c>
      <c r="K37" s="30"/>
      <c r="L37" s="30">
        <v>305401.91731347016</v>
      </c>
      <c r="M37" s="30">
        <v>1251082.1976089615</v>
      </c>
      <c r="N37" s="30">
        <v>634457.62842568685</v>
      </c>
      <c r="O37" s="30">
        <v>73487.788242020295</v>
      </c>
      <c r="P37" s="30">
        <v>335187.55952545017</v>
      </c>
      <c r="Q37" s="139">
        <f t="shared" si="3"/>
        <v>0</v>
      </c>
    </row>
    <row r="38" spans="1:17">
      <c r="A38" s="11">
        <f t="shared" si="0"/>
        <v>38</v>
      </c>
      <c r="B38" s="10"/>
      <c r="C38" s="10" t="s">
        <v>62</v>
      </c>
      <c r="D38" s="10"/>
      <c r="E38" s="30">
        <f>'PJ Class Summary'!E42</f>
        <v>1957722.3254914517</v>
      </c>
      <c r="F38" s="30">
        <v>0</v>
      </c>
      <c r="G38" s="30">
        <v>0</v>
      </c>
      <c r="H38" s="30">
        <v>0</v>
      </c>
      <c r="I38" s="30">
        <v>0</v>
      </c>
      <c r="J38" s="30">
        <v>1957722.3254914517</v>
      </c>
      <c r="K38" s="30"/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139">
        <f t="shared" si="3"/>
        <v>0</v>
      </c>
    </row>
    <row r="39" spans="1:17">
      <c r="A39" s="11">
        <f t="shared" si="0"/>
        <v>39</v>
      </c>
      <c r="B39" s="10"/>
      <c r="C39" s="10" t="s">
        <v>63</v>
      </c>
      <c r="D39" s="10"/>
      <c r="E39" s="30">
        <f>'PJ Class Summary'!E43</f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/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139">
        <f t="shared" si="3"/>
        <v>0</v>
      </c>
    </row>
    <row r="40" spans="1:17">
      <c r="A40" s="11">
        <f t="shared" si="0"/>
        <v>40</v>
      </c>
      <c r="B40" s="10"/>
      <c r="C40" s="10"/>
      <c r="D40" s="1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139"/>
    </row>
    <row r="41" spans="1:17">
      <c r="A41" s="11">
        <f t="shared" si="0"/>
        <v>41</v>
      </c>
      <c r="B41" s="10"/>
      <c r="C41" s="10" t="s">
        <v>64</v>
      </c>
      <c r="D41" s="10"/>
      <c r="E41" s="33">
        <f>SUM(E29:E39)</f>
        <v>1697808985.8671391</v>
      </c>
      <c r="F41" s="33">
        <f>SUM(F29:F39)</f>
        <v>914952544.05682313</v>
      </c>
      <c r="G41" s="33">
        <f t="shared" ref="G41:P41" si="4">SUM(G29:G39)</f>
        <v>308098462.94574064</v>
      </c>
      <c r="H41" s="33">
        <f>SUM(H29:H39)</f>
        <v>461249233.66493291</v>
      </c>
      <c r="I41" s="33">
        <f>SUM(I29:I39)</f>
        <v>11327430.325277012</v>
      </c>
      <c r="J41" s="33">
        <f>SUM(J29:J39)</f>
        <v>2181314.8743658597</v>
      </c>
      <c r="K41" s="30"/>
      <c r="L41" s="33">
        <f t="shared" si="4"/>
        <v>54567946.546346173</v>
      </c>
      <c r="M41" s="33">
        <f t="shared" si="4"/>
        <v>223538172.53261894</v>
      </c>
      <c r="N41" s="33">
        <f t="shared" si="4"/>
        <v>111391882.71734855</v>
      </c>
      <c r="O41" s="33">
        <f t="shared" si="4"/>
        <v>12902269.154403081</v>
      </c>
      <c r="P41" s="33">
        <f t="shared" si="4"/>
        <v>58848962.714216113</v>
      </c>
      <c r="Q41" s="139">
        <f>ROUND(SUM(-E41,F41:J41),0)</f>
        <v>0</v>
      </c>
    </row>
    <row r="42" spans="1:17">
      <c r="A42" s="11">
        <f t="shared" si="0"/>
        <v>42</v>
      </c>
      <c r="B42" s="10"/>
      <c r="C42" s="10"/>
      <c r="D42" s="1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139"/>
    </row>
    <row r="43" spans="1:17">
      <c r="A43" s="11">
        <f t="shared" si="0"/>
        <v>43</v>
      </c>
      <c r="B43" s="10"/>
      <c r="C43" s="10" t="s">
        <v>65</v>
      </c>
      <c r="D43" s="1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139"/>
    </row>
    <row r="44" spans="1:17">
      <c r="A44" s="11">
        <f t="shared" si="0"/>
        <v>44</v>
      </c>
      <c r="B44" s="10"/>
      <c r="C44" s="10" t="s">
        <v>66</v>
      </c>
      <c r="D44" s="10"/>
      <c r="E44" s="30">
        <f>'PJ Class Summary'!E48</f>
        <v>-589291487.94733131</v>
      </c>
      <c r="F44" s="30">
        <v>-276099345.1214447</v>
      </c>
      <c r="G44" s="30">
        <v>-114429591.10388976</v>
      </c>
      <c r="H44" s="30">
        <v>-198153052.57914501</v>
      </c>
      <c r="I44" s="30">
        <v>-609499.14285177912</v>
      </c>
      <c r="J44" s="30">
        <v>0</v>
      </c>
      <c r="K44" s="30"/>
      <c r="L44" s="30">
        <v>-17537834.284143753</v>
      </c>
      <c r="M44" s="30">
        <v>-109665938.35656303</v>
      </c>
      <c r="N44" s="30">
        <v>-48177547.958280794</v>
      </c>
      <c r="O44" s="30">
        <v>-2361893.7440315941</v>
      </c>
      <c r="P44" s="30">
        <v>-20409838.236125838</v>
      </c>
      <c r="Q44" s="139">
        <f t="shared" ref="Q44:Q50" si="5">ROUND(SUM(-E44,F44:J44),0)</f>
        <v>0</v>
      </c>
    </row>
    <row r="45" spans="1:17">
      <c r="A45" s="11">
        <f t="shared" si="0"/>
        <v>45</v>
      </c>
      <c r="B45" s="10"/>
      <c r="C45" s="10" t="s">
        <v>67</v>
      </c>
      <c r="D45" s="10"/>
      <c r="E45" s="30">
        <f>'PJ Class Summary'!E49</f>
        <v>-43465840.659182236</v>
      </c>
      <c r="F45" s="30">
        <v>-22439940.159080647</v>
      </c>
      <c r="G45" s="30">
        <v>-6435065.100261936</v>
      </c>
      <c r="H45" s="30">
        <v>-7175315.1321535669</v>
      </c>
      <c r="I45" s="30">
        <v>-7415520.2676860858</v>
      </c>
      <c r="J45" s="30">
        <v>0</v>
      </c>
      <c r="K45" s="30"/>
      <c r="L45" s="30">
        <v>-842952.98956803896</v>
      </c>
      <c r="M45" s="30">
        <v>-3453165.873832291</v>
      </c>
      <c r="N45" s="30">
        <v>-1751193.8344733235</v>
      </c>
      <c r="O45" s="30">
        <v>-202836.81039163453</v>
      </c>
      <c r="P45" s="30">
        <v>-925165.62388827908</v>
      </c>
      <c r="Q45" s="139">
        <f t="shared" si="5"/>
        <v>0</v>
      </c>
    </row>
    <row r="46" spans="1:17">
      <c r="A46" s="11">
        <f t="shared" si="0"/>
        <v>46</v>
      </c>
      <c r="B46" s="10"/>
      <c r="C46" s="10" t="s">
        <v>68</v>
      </c>
      <c r="D46" s="10"/>
      <c r="E46" s="30">
        <f>'PJ Class Summary'!E50</f>
        <v>-233226633.54307976</v>
      </c>
      <c r="F46" s="30">
        <v>-124269907.36789067</v>
      </c>
      <c r="G46" s="30">
        <v>-46902533.327408835</v>
      </c>
      <c r="H46" s="30">
        <v>-60602726.663431004</v>
      </c>
      <c r="I46" s="30">
        <v>-1451466.1843493194</v>
      </c>
      <c r="J46" s="30">
        <v>0</v>
      </c>
      <c r="K46" s="30"/>
      <c r="L46" s="30">
        <v>-7119681.2580839349</v>
      </c>
      <c r="M46" s="30">
        <v>-29167213.672707442</v>
      </c>
      <c r="N46" s="30">
        <v>-14788899.779082052</v>
      </c>
      <c r="O46" s="30">
        <v>-1713898.3084548744</v>
      </c>
      <c r="P46" s="30">
        <v>-7813033.6451027011</v>
      </c>
      <c r="Q46" s="139">
        <f t="shared" si="5"/>
        <v>0</v>
      </c>
    </row>
    <row r="47" spans="1:17">
      <c r="A47" s="11">
        <f t="shared" si="0"/>
        <v>47</v>
      </c>
      <c r="B47" s="10"/>
      <c r="C47" s="10" t="s">
        <v>69</v>
      </c>
      <c r="D47" s="10"/>
      <c r="E47" s="30">
        <f>'PJ Class Summary'!E51</f>
        <v>-523327.7733723424</v>
      </c>
      <c r="F47" s="30">
        <v>-266330.54835915519</v>
      </c>
      <c r="G47" s="30">
        <v>-103068.52952258976</v>
      </c>
      <c r="H47" s="30">
        <v>-153928.69549059757</v>
      </c>
      <c r="I47" s="30">
        <v>0</v>
      </c>
      <c r="J47" s="30">
        <v>0</v>
      </c>
      <c r="K47" s="30"/>
      <c r="L47" s="30">
        <v>-18083.478098774951</v>
      </c>
      <c r="M47" s="30">
        <v>-74079.160076153959</v>
      </c>
      <c r="N47" s="30">
        <v>-37567.546167237379</v>
      </c>
      <c r="O47" s="30">
        <v>-4351.3636747668588</v>
      </c>
      <c r="P47" s="30">
        <v>-19847.147473664401</v>
      </c>
      <c r="Q47" s="139">
        <f t="shared" si="5"/>
        <v>0</v>
      </c>
    </row>
    <row r="48" spans="1:17">
      <c r="A48" s="11">
        <f t="shared" si="0"/>
        <v>48</v>
      </c>
      <c r="B48" s="10"/>
      <c r="C48" s="10" t="s">
        <v>70</v>
      </c>
      <c r="D48" s="10"/>
      <c r="E48" s="30">
        <f>'PJ Class Summary'!E52</f>
        <v>-143878.99867603625</v>
      </c>
      <c r="F48" s="30">
        <v>0</v>
      </c>
      <c r="G48" s="30">
        <v>18276.841740963751</v>
      </c>
      <c r="H48" s="30">
        <v>-162155.840417</v>
      </c>
      <c r="I48" s="30">
        <v>0</v>
      </c>
      <c r="J48" s="30">
        <v>0</v>
      </c>
      <c r="K48" s="30"/>
      <c r="L48" s="30">
        <v>-19049.999608087252</v>
      </c>
      <c r="M48" s="30">
        <v>-78038.525703402527</v>
      </c>
      <c r="N48" s="30">
        <v>-39575.447591088894</v>
      </c>
      <c r="O48" s="30">
        <v>-4583.9343430603258</v>
      </c>
      <c r="P48" s="30">
        <v>-20907.93317136099</v>
      </c>
      <c r="Q48" s="139">
        <f t="shared" si="5"/>
        <v>0</v>
      </c>
    </row>
    <row r="49" spans="1:18">
      <c r="A49" s="11">
        <f t="shared" si="0"/>
        <v>49</v>
      </c>
      <c r="B49" s="10"/>
      <c r="C49" s="10" t="s">
        <v>71</v>
      </c>
      <c r="D49" s="10"/>
      <c r="E49" s="30">
        <f>'PJ Class Summary'!E53</f>
        <v>-3236612.0862500002</v>
      </c>
      <c r="F49" s="30">
        <v>0</v>
      </c>
      <c r="G49" s="30">
        <v>0</v>
      </c>
      <c r="H49" s="30">
        <v>0</v>
      </c>
      <c r="I49" s="30">
        <v>-3236612.0862499997</v>
      </c>
      <c r="J49" s="30">
        <v>0</v>
      </c>
      <c r="K49" s="30"/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139">
        <f t="shared" si="5"/>
        <v>0</v>
      </c>
    </row>
    <row r="50" spans="1:18">
      <c r="A50" s="11">
        <f t="shared" si="0"/>
        <v>50</v>
      </c>
      <c r="B50" s="10"/>
      <c r="C50" s="10" t="s">
        <v>72</v>
      </c>
      <c r="D50" s="10"/>
      <c r="E50" s="30">
        <f>'PJ Class Summary'!E54</f>
        <v>-3448113.6939195893</v>
      </c>
      <c r="F50" s="30">
        <v>-3109906.5318716601</v>
      </c>
      <c r="G50" s="30">
        <v>-135637.7091795431</v>
      </c>
      <c r="H50" s="30">
        <v>-202569.45286838623</v>
      </c>
      <c r="I50" s="30">
        <v>0</v>
      </c>
      <c r="J50" s="30">
        <v>0</v>
      </c>
      <c r="K50" s="30"/>
      <c r="L50" s="30">
        <v>-23797.77372082026</v>
      </c>
      <c r="M50" s="30">
        <v>-97487.832777045347</v>
      </c>
      <c r="N50" s="30">
        <v>-49438.717377878129</v>
      </c>
      <c r="O50" s="30">
        <v>-5726.3745139887496</v>
      </c>
      <c r="P50" s="30">
        <v>-26118.754478653733</v>
      </c>
      <c r="Q50" s="139">
        <f t="shared" si="5"/>
        <v>0</v>
      </c>
    </row>
    <row r="51" spans="1:18">
      <c r="A51" s="11">
        <f t="shared" si="0"/>
        <v>51</v>
      </c>
      <c r="B51" s="10"/>
      <c r="C51" s="10"/>
      <c r="D51" s="1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139"/>
    </row>
    <row r="52" spans="1:18">
      <c r="A52" s="11">
        <f t="shared" si="0"/>
        <v>52</v>
      </c>
      <c r="B52" s="10"/>
      <c r="C52" s="10" t="s">
        <v>73</v>
      </c>
      <c r="D52" s="10"/>
      <c r="E52" s="33">
        <f>SUM(E44:E50)</f>
        <v>-873335894.70181108</v>
      </c>
      <c r="F52" s="33">
        <f>SUM(F44:F50)</f>
        <v>-426185429.72864681</v>
      </c>
      <c r="G52" s="33">
        <f t="shared" ref="G52:P52" si="6">SUM(G44:G50)</f>
        <v>-167987618.92852172</v>
      </c>
      <c r="H52" s="33">
        <f>SUM(H44:H50)</f>
        <v>-266449748.36350554</v>
      </c>
      <c r="I52" s="33">
        <f>SUM(I44:I50)</f>
        <v>-12713097.681137184</v>
      </c>
      <c r="J52" s="33">
        <f>SUM(J44:J50)</f>
        <v>0</v>
      </c>
      <c r="K52" s="30"/>
      <c r="L52" s="33">
        <f t="shared" si="6"/>
        <v>-25561399.783223413</v>
      </c>
      <c r="M52" s="33">
        <f t="shared" si="6"/>
        <v>-142535923.42165935</v>
      </c>
      <c r="N52" s="33">
        <f t="shared" si="6"/>
        <v>-64844223.282972381</v>
      </c>
      <c r="O52" s="33">
        <f t="shared" si="6"/>
        <v>-4293290.535409919</v>
      </c>
      <c r="P52" s="33">
        <f t="shared" si="6"/>
        <v>-29214911.340240497</v>
      </c>
      <c r="Q52" s="139">
        <f>ROUND(SUM(-E52,F52:J52),0)</f>
        <v>0</v>
      </c>
    </row>
    <row r="53" spans="1:18">
      <c r="A53" s="11">
        <f t="shared" si="0"/>
        <v>53</v>
      </c>
      <c r="B53" s="10"/>
      <c r="C53" s="10"/>
      <c r="D53" s="1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139"/>
    </row>
    <row r="54" spans="1:18" ht="13.5" thickBot="1">
      <c r="A54" s="11">
        <f t="shared" si="0"/>
        <v>54</v>
      </c>
      <c r="B54" s="10"/>
      <c r="C54" s="10" t="s">
        <v>74</v>
      </c>
      <c r="D54" s="10"/>
      <c r="E54" s="34">
        <f t="shared" ref="E54:P54" si="7">E41+E52</f>
        <v>824473091.16532803</v>
      </c>
      <c r="F54" s="34">
        <f t="shared" si="7"/>
        <v>488767114.32817632</v>
      </c>
      <c r="G54" s="34">
        <f t="shared" si="7"/>
        <v>140110844.01721892</v>
      </c>
      <c r="H54" s="34">
        <f>H41+H52</f>
        <v>194799485.30142736</v>
      </c>
      <c r="I54" s="34">
        <f>I41+I52</f>
        <v>-1385667.3558601718</v>
      </c>
      <c r="J54" s="34">
        <f>J41+J52</f>
        <v>2181314.8743658597</v>
      </c>
      <c r="K54" s="30"/>
      <c r="L54" s="34">
        <f t="shared" si="7"/>
        <v>29006546.76312276</v>
      </c>
      <c r="M54" s="34">
        <f t="shared" si="7"/>
        <v>81002249.110959589</v>
      </c>
      <c r="N54" s="34">
        <f t="shared" si="7"/>
        <v>46547659.434376165</v>
      </c>
      <c r="O54" s="34">
        <f t="shared" si="7"/>
        <v>8608978.6189931631</v>
      </c>
      <c r="P54" s="34">
        <f t="shared" si="7"/>
        <v>29634051.373975616</v>
      </c>
      <c r="Q54" s="139">
        <f>ROUND(SUM(-E54,F54:J54),0)</f>
        <v>0</v>
      </c>
    </row>
    <row r="55" spans="1:18" ht="13.5" thickTop="1">
      <c r="A55" s="11">
        <f t="shared" si="0"/>
        <v>55</v>
      </c>
      <c r="B55" s="10"/>
      <c r="C55" s="10"/>
      <c r="D55" s="1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139"/>
    </row>
    <row r="56" spans="1:18">
      <c r="A56" s="11">
        <f t="shared" si="0"/>
        <v>56</v>
      </c>
      <c r="B56" s="10"/>
      <c r="C56" s="9"/>
      <c r="D56" s="9"/>
      <c r="E56" s="31"/>
      <c r="F56" s="31"/>
      <c r="G56" s="31"/>
      <c r="H56" s="31"/>
      <c r="I56" s="31"/>
      <c r="J56" s="31"/>
      <c r="K56" s="30"/>
      <c r="L56" s="31"/>
      <c r="M56" s="31"/>
      <c r="N56" s="31"/>
      <c r="O56" s="31"/>
      <c r="P56" s="31"/>
      <c r="Q56" s="139"/>
    </row>
    <row r="57" spans="1:18">
      <c r="A57" s="11">
        <f t="shared" si="0"/>
        <v>57</v>
      </c>
      <c r="B57" s="10"/>
      <c r="C57" s="10" t="s">
        <v>75</v>
      </c>
      <c r="D57" s="140">
        <v>4.6648612413870048E-2</v>
      </c>
      <c r="E57" s="37">
        <f t="shared" ref="E57:J57" si="8">$D$57*E54</f>
        <v>38460525.675436735</v>
      </c>
      <c r="F57" s="37">
        <f t="shared" si="8"/>
        <v>22800307.676940806</v>
      </c>
      <c r="G57" s="37">
        <f t="shared" si="8"/>
        <v>6535976.4575394485</v>
      </c>
      <c r="H57" s="37">
        <f t="shared" si="8"/>
        <v>9087125.6882476602</v>
      </c>
      <c r="I57" s="37">
        <f t="shared" si="8"/>
        <v>-64639.459418073297</v>
      </c>
      <c r="J57" s="37">
        <f t="shared" si="8"/>
        <v>101755.31212690263</v>
      </c>
      <c r="K57" s="30"/>
      <c r="L57" s="37">
        <f>$D$57*L54</f>
        <v>1353115.1574177104</v>
      </c>
      <c r="M57" s="37">
        <f>$D$57*M54</f>
        <v>3778642.5234289034</v>
      </c>
      <c r="N57" s="37">
        <f>$D$57*N54</f>
        <v>2171383.7237270353</v>
      </c>
      <c r="O57" s="37">
        <f>$D$57*O54</f>
        <v>401596.90687670629</v>
      </c>
      <c r="P57" s="37">
        <f>$D$57*P54</f>
        <v>1382387.3767973017</v>
      </c>
      <c r="Q57" s="139">
        <f>ROUND(SUM(-E57,F57:J57),0)</f>
        <v>0</v>
      </c>
    </row>
    <row r="58" spans="1:18">
      <c r="A58" s="11">
        <f t="shared" si="0"/>
        <v>58</v>
      </c>
      <c r="B58" s="10"/>
      <c r="C58" s="10" t="s">
        <v>51</v>
      </c>
      <c r="D58" s="140"/>
      <c r="E58" s="38">
        <f t="shared" ref="E58:J58" si="9">E25</f>
        <v>289484590.28804958</v>
      </c>
      <c r="F58" s="38">
        <f t="shared" si="9"/>
        <v>198100737.95715615</v>
      </c>
      <c r="G58" s="38">
        <f t="shared" si="9"/>
        <v>44960817.485840805</v>
      </c>
      <c r="H58" s="38">
        <f t="shared" si="9"/>
        <v>35588528.567938976</v>
      </c>
      <c r="I58" s="38">
        <f t="shared" si="9"/>
        <v>9071975.0918500405</v>
      </c>
      <c r="J58" s="38">
        <f t="shared" si="9"/>
        <v>1762531.1852636733</v>
      </c>
      <c r="K58" s="30"/>
      <c r="L58" s="38">
        <f>L25</f>
        <v>4700928.0370584745</v>
      </c>
      <c r="M58" s="38">
        <f>M25</f>
        <v>19783057.079005677</v>
      </c>
      <c r="N58" s="38">
        <f>N25</f>
        <v>6158685.7971381778</v>
      </c>
      <c r="O58" s="38">
        <f>O25</f>
        <v>1935559.7225565591</v>
      </c>
      <c r="P58" s="38">
        <f>P25</f>
        <v>3010297.932180081</v>
      </c>
      <c r="Q58" s="139">
        <f>ROUND(SUM(-E58,F58:J58),0)</f>
        <v>0</v>
      </c>
    </row>
    <row r="59" spans="1:18">
      <c r="A59" s="11">
        <f t="shared" si="0"/>
        <v>59</v>
      </c>
      <c r="B59" s="10"/>
      <c r="C59" s="10" t="s">
        <v>76</v>
      </c>
      <c r="D59" s="140"/>
      <c r="E59" s="51">
        <f>'PJ Class Summary'!E64</f>
        <v>-24717520.099114656</v>
      </c>
      <c r="F59" s="51">
        <v>-21587989.542611901</v>
      </c>
      <c r="G59" s="51">
        <v>-3588190.0849255128</v>
      </c>
      <c r="H59" s="51">
        <v>-1743923.0275466028</v>
      </c>
      <c r="I59" s="51">
        <v>-849774.11651398265</v>
      </c>
      <c r="J59" s="51">
        <v>3052356.672483339</v>
      </c>
      <c r="K59" s="51"/>
      <c r="L59" s="50">
        <v>-223247.52111451217</v>
      </c>
      <c r="M59" s="50">
        <v>-801019.83638468734</v>
      </c>
      <c r="N59" s="50">
        <v>-422633.14488375752</v>
      </c>
      <c r="O59" s="50">
        <v>-58608.94715603911</v>
      </c>
      <c r="P59" s="50">
        <v>-238413.57800760664</v>
      </c>
      <c r="Q59" s="139">
        <f>ROUND(SUM(-E59,F59:J59),0)</f>
        <v>0</v>
      </c>
      <c r="R59" s="9"/>
    </row>
    <row r="60" spans="1:18">
      <c r="A60" s="11">
        <f t="shared" si="0"/>
        <v>60</v>
      </c>
      <c r="D60" s="149"/>
      <c r="E60" s="139"/>
      <c r="F60" s="139"/>
      <c r="G60" s="139"/>
      <c r="H60" s="139"/>
      <c r="I60" s="139"/>
      <c r="J60" s="139"/>
      <c r="K60" s="30"/>
      <c r="L60" s="139"/>
      <c r="M60" s="139"/>
      <c r="N60" s="139"/>
      <c r="O60" s="139"/>
      <c r="P60" s="139"/>
      <c r="Q60" s="139"/>
    </row>
    <row r="61" spans="1:18">
      <c r="A61" s="11">
        <f t="shared" si="0"/>
        <v>61</v>
      </c>
      <c r="B61" s="10"/>
      <c r="C61" s="10" t="s">
        <v>77</v>
      </c>
      <c r="D61" s="140"/>
      <c r="E61" s="38">
        <f t="shared" ref="E61:P61" si="10">E57+E58+E59</f>
        <v>303227595.86437166</v>
      </c>
      <c r="F61" s="38">
        <f t="shared" si="10"/>
        <v>199313056.09148505</v>
      </c>
      <c r="G61" s="38">
        <f t="shared" si="10"/>
        <v>47908603.858454742</v>
      </c>
      <c r="H61" s="38">
        <f>H57+H58+H59</f>
        <v>42931731.228640035</v>
      </c>
      <c r="I61" s="38">
        <f>I57+I58+I59</f>
        <v>8157561.5159179848</v>
      </c>
      <c r="J61" s="38">
        <f>J57+J58+J59</f>
        <v>4916643.1698739147</v>
      </c>
      <c r="K61" s="30"/>
      <c r="L61" s="38">
        <f t="shared" si="10"/>
        <v>5830795.673361673</v>
      </c>
      <c r="M61" s="38">
        <f t="shared" si="10"/>
        <v>22760679.766049892</v>
      </c>
      <c r="N61" s="38">
        <f t="shared" si="10"/>
        <v>7907436.3759814557</v>
      </c>
      <c r="O61" s="38">
        <f t="shared" si="10"/>
        <v>2278547.6822772264</v>
      </c>
      <c r="P61" s="38">
        <f t="shared" si="10"/>
        <v>4154271.7309697755</v>
      </c>
      <c r="Q61" s="139">
        <f>ROUND(SUM(-E61,F61:J61),0)</f>
        <v>0</v>
      </c>
      <c r="R61" s="9"/>
    </row>
    <row r="62" spans="1:18">
      <c r="A62" s="11">
        <f t="shared" si="0"/>
        <v>62</v>
      </c>
      <c r="D62" s="14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</row>
    <row r="63" spans="1:18">
      <c r="A63" s="11">
        <f t="shared" si="0"/>
        <v>63</v>
      </c>
      <c r="D63" s="14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</row>
    <row r="64" spans="1:18">
      <c r="A64" s="11">
        <f t="shared" si="0"/>
        <v>64</v>
      </c>
      <c r="C64" s="10" t="s">
        <v>78</v>
      </c>
      <c r="D64" s="140">
        <v>7.7999997232076013E-2</v>
      </c>
      <c r="E64" s="37">
        <f>$D64*E54</f>
        <v>64308898.828816742</v>
      </c>
      <c r="F64" s="37">
        <f t="shared" ref="F64:P64" si="11">$D64*F54</f>
        <v>38123833.56472753</v>
      </c>
      <c r="G64" s="37">
        <f t="shared" si="11"/>
        <v>10928645.445526909</v>
      </c>
      <c r="H64" s="37">
        <f t="shared" si="11"/>
        <v>15194359.314321166</v>
      </c>
      <c r="I64" s="37">
        <f>$D64*I54</f>
        <v>-108082.0499216715</v>
      </c>
      <c r="J64" s="37">
        <f>$D64*J54</f>
        <v>170142.55416282327</v>
      </c>
      <c r="K64" s="37"/>
      <c r="L64" s="37">
        <f t="shared" si="11"/>
        <v>2262510.5672356589</v>
      </c>
      <c r="M64" s="37">
        <f t="shared" si="11"/>
        <v>6318175.2064467799</v>
      </c>
      <c r="N64" s="37">
        <f t="shared" si="11"/>
        <v>3630717.3070409577</v>
      </c>
      <c r="O64" s="37">
        <f t="shared" si="11"/>
        <v>671500.30845246825</v>
      </c>
      <c r="P64" s="37">
        <f t="shared" si="11"/>
        <v>2311455.9251452964</v>
      </c>
      <c r="Q64" s="139">
        <f>ROUND(SUM(-E64,F64:J64),0)</f>
        <v>0</v>
      </c>
    </row>
    <row r="65" spans="1:17">
      <c r="A65" s="11">
        <f t="shared" si="0"/>
        <v>65</v>
      </c>
      <c r="C65" s="10" t="s">
        <v>79</v>
      </c>
      <c r="D65" s="140"/>
      <c r="E65" s="38">
        <v>305407315.13466954</v>
      </c>
      <c r="F65" s="38">
        <v>207540105.18322784</v>
      </c>
      <c r="G65" s="38">
        <v>47666723.162108064</v>
      </c>
      <c r="H65" s="38">
        <v>39350614.484331667</v>
      </c>
      <c r="I65" s="38">
        <v>9045214.2426813673</v>
      </c>
      <c r="J65" s="38">
        <v>1804658.0623207223</v>
      </c>
      <c r="K65" s="38"/>
      <c r="L65" s="38">
        <v>5261120.0770521779</v>
      </c>
      <c r="M65" s="38">
        <v>21347421.687592458</v>
      </c>
      <c r="N65" s="38">
        <v>7057642.4536618823</v>
      </c>
      <c r="O65" s="38">
        <v>2101821.5438695061</v>
      </c>
      <c r="P65" s="38">
        <v>3582608.7221556343</v>
      </c>
      <c r="Q65" s="139">
        <f>ROUND(SUM(-E65,F65:J65),0)</f>
        <v>0</v>
      </c>
    </row>
    <row r="66" spans="1:17">
      <c r="A66" s="11">
        <f t="shared" si="0"/>
        <v>66</v>
      </c>
      <c r="C66" s="10" t="s">
        <v>76</v>
      </c>
      <c r="D66" s="10"/>
      <c r="E66" s="50">
        <f>E59</f>
        <v>-24717520.099114656</v>
      </c>
      <c r="F66" s="50">
        <f t="shared" ref="F66:P66" si="12">F59</f>
        <v>-21587989.542611901</v>
      </c>
      <c r="G66" s="50">
        <f t="shared" si="12"/>
        <v>-3588190.0849255128</v>
      </c>
      <c r="H66" s="50">
        <f t="shared" si="12"/>
        <v>-1743923.0275466028</v>
      </c>
      <c r="I66" s="50">
        <f>I59</f>
        <v>-849774.11651398265</v>
      </c>
      <c r="J66" s="50">
        <f>J59</f>
        <v>3052356.672483339</v>
      </c>
      <c r="K66" s="50"/>
      <c r="L66" s="50">
        <f t="shared" si="12"/>
        <v>-223247.52111451217</v>
      </c>
      <c r="M66" s="50">
        <f t="shared" si="12"/>
        <v>-801019.83638468734</v>
      </c>
      <c r="N66" s="50">
        <f t="shared" si="12"/>
        <v>-422633.14488375752</v>
      </c>
      <c r="O66" s="50">
        <f t="shared" si="12"/>
        <v>-58608.94715603911</v>
      </c>
      <c r="P66" s="50">
        <f t="shared" si="12"/>
        <v>-238413.57800760664</v>
      </c>
      <c r="Q66" s="139">
        <f>ROUND(SUM(-E66,F66:J66),0)</f>
        <v>0</v>
      </c>
    </row>
    <row r="67" spans="1:17">
      <c r="A67" s="11">
        <f t="shared" si="0"/>
        <v>67</v>
      </c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</row>
    <row r="68" spans="1:17">
      <c r="A68" s="11">
        <f t="shared" si="0"/>
        <v>68</v>
      </c>
      <c r="C68" s="10" t="s">
        <v>80</v>
      </c>
      <c r="D68" s="10"/>
      <c r="E68" s="38">
        <f>SUM(E64:E66)</f>
        <v>344998693.86437166</v>
      </c>
      <c r="F68" s="38">
        <f t="shared" ref="F68:P68" si="13">SUM(F64:F66)</f>
        <v>224075949.20534348</v>
      </c>
      <c r="G68" s="38">
        <f t="shared" si="13"/>
        <v>55007178.522709467</v>
      </c>
      <c r="H68" s="38">
        <f t="shared" si="13"/>
        <v>52801050.771106236</v>
      </c>
      <c r="I68" s="38">
        <f>SUM(I64:I66)</f>
        <v>8087358.076245714</v>
      </c>
      <c r="J68" s="38">
        <f>SUM(J64:J66)</f>
        <v>5027157.2889668848</v>
      </c>
      <c r="K68" s="38"/>
      <c r="L68" s="38">
        <f t="shared" si="13"/>
        <v>7300383.1231733244</v>
      </c>
      <c r="M68" s="38">
        <f t="shared" si="13"/>
        <v>26864577.057654548</v>
      </c>
      <c r="N68" s="38">
        <f t="shared" si="13"/>
        <v>10265726.615819084</v>
      </c>
      <c r="O68" s="38">
        <f t="shared" si="13"/>
        <v>2714712.9051659354</v>
      </c>
      <c r="P68" s="38">
        <f t="shared" si="13"/>
        <v>5655651.0692933239</v>
      </c>
      <c r="Q68" s="139">
        <f>ROUND(SUM(-E68,F68:J68),0)</f>
        <v>0</v>
      </c>
    </row>
    <row r="69" spans="1:17">
      <c r="E69" s="143"/>
      <c r="H69" s="143"/>
      <c r="J69" s="143"/>
      <c r="Q69" s="143"/>
    </row>
  </sheetData>
  <printOptions horizontalCentered="1" verticalCentered="1"/>
  <pageMargins left="0.25" right="1" top="0.5" bottom="0.5" header="0.5" footer="0.25"/>
  <pageSetup scale="48" orientation="landscape" horizontalDpi="300" r:id="rId1"/>
  <headerFooter alignWithMargins="0">
    <oddFooter>&amp;LExhibit No.____(RMM-3)&amp;R&amp;F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2013-08-02T07:00:00+00:00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BB32F84-9354-4C14-BAB2-B994BD5E0436}"/>
</file>

<file path=customXml/itemProps2.xml><?xml version="1.0" encoding="utf-8"?>
<ds:datastoreItem xmlns:ds="http://schemas.openxmlformats.org/officeDocument/2006/customXml" ds:itemID="{780D9216-D178-42B1-9DCA-A63159B7320A}"/>
</file>

<file path=customXml/itemProps3.xml><?xml version="1.0" encoding="utf-8"?>
<ds:datastoreItem xmlns:ds="http://schemas.openxmlformats.org/officeDocument/2006/customXml" ds:itemID="{DC7213F2-20F3-4087-B143-1339AD524712}"/>
</file>

<file path=customXml/itemProps4.xml><?xml version="1.0" encoding="utf-8"?>
<ds:datastoreItem xmlns:ds="http://schemas.openxmlformats.org/officeDocument/2006/customXml" ds:itemID="{FE855145-E424-43DC-956D-2231BD1A29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PJ Summary Table</vt:lpstr>
      <vt:lpstr>PJ Unit Costs-earned</vt:lpstr>
      <vt:lpstr>Exh JRS-13</vt:lpstr>
      <vt:lpstr>Results (from JAM)</vt:lpstr>
      <vt:lpstr>Unit Costs-target (from COS)</vt:lpstr>
      <vt:lpstr>Distribution Summary (from COS)</vt:lpstr>
      <vt:lpstr>G+T+D+R+M (from COS)</vt:lpstr>
      <vt:lpstr>PJ Class Summary</vt:lpstr>
      <vt:lpstr>PJ Function Summary</vt:lpstr>
      <vt:lpstr>'Distribution Summary (from COS)'!Print_Area</vt:lpstr>
      <vt:lpstr>'G+T+D+R+M (from COS)'!Print_Area</vt:lpstr>
      <vt:lpstr>'PJ Class Summary'!Print_Area</vt:lpstr>
      <vt:lpstr>'PJ Function Summary'!Print_Area</vt:lpstr>
      <vt:lpstr>'PJ Unit Costs-earned'!Print_Area</vt:lpstr>
      <vt:lpstr>'Results (from JAM)'!Print_Area</vt:lpstr>
      <vt:lpstr>'Unit Costs-target (from COS)'!Print_Area</vt:lpstr>
      <vt:lpstr>'G+T+D+R+M (from COS)'!Print_Titles</vt:lpstr>
      <vt:lpstr>'PJ Unit Costs-earned'!Print_Titles</vt:lpstr>
      <vt:lpstr>'Unit Costs-target (from COS)'!Print_Titles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p21850</cp:lastModifiedBy>
  <cp:lastPrinted>2013-07-29T23:00:35Z</cp:lastPrinted>
  <dcterms:created xsi:type="dcterms:W3CDTF">2013-07-23T15:46:10Z</dcterms:created>
  <dcterms:modified xsi:type="dcterms:W3CDTF">2013-07-30T16:36:20Z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