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his Week\4. Friday\UE-160082 Avista\"/>
    </mc:Choice>
  </mc:AlternateContent>
  <bookViews>
    <workbookView xWindow="0" yWindow="0" windowWidth="19170" windowHeight="6600" tabRatio="845"/>
  </bookViews>
  <sheets>
    <sheet name="Summary" sheetId="1" r:id="rId1"/>
    <sheet name="Revenue and Cost Projections" sheetId="2" r:id="rId2"/>
    <sheet name="Rosalia 9-18 Session Report" sheetId="3" r:id="rId3"/>
    <sheet name="Kendall Yards 11-29 Session Rep" sheetId="4" r:id="rId4"/>
    <sheet name="Rosalia 11-29 Session Report" sheetId="5" r:id="rId5"/>
  </sheets>
  <calcPr calcId="152511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D5" i="1"/>
  <c r="D4" i="1"/>
  <c r="L6" i="3"/>
  <c r="N5" i="3"/>
  <c r="D15" i="1" l="1"/>
  <c r="D13" i="1"/>
  <c r="X52" i="2"/>
  <c r="N50" i="2"/>
  <c r="K50" i="2"/>
  <c r="O50" i="2" s="1"/>
  <c r="J50" i="2"/>
  <c r="N49" i="2"/>
  <c r="K49" i="2"/>
  <c r="O49" i="2" s="1"/>
  <c r="J49" i="2"/>
  <c r="N48" i="2"/>
  <c r="K48" i="2"/>
  <c r="O48" i="2" s="1"/>
  <c r="J48" i="2"/>
  <c r="N47" i="2"/>
  <c r="K47" i="2"/>
  <c r="O47" i="2" s="1"/>
  <c r="J47" i="2"/>
  <c r="N46" i="2"/>
  <c r="K46" i="2"/>
  <c r="O46" i="2" s="1"/>
  <c r="J46" i="2"/>
  <c r="N45" i="2"/>
  <c r="K45" i="2"/>
  <c r="O45" i="2" s="1"/>
  <c r="J45" i="2"/>
  <c r="N44" i="2"/>
  <c r="K44" i="2"/>
  <c r="O44" i="2" s="1"/>
  <c r="J44" i="2"/>
  <c r="N43" i="2"/>
  <c r="K43" i="2"/>
  <c r="O43" i="2" s="1"/>
  <c r="J43" i="2"/>
  <c r="N42" i="2"/>
  <c r="K42" i="2"/>
  <c r="O42" i="2" s="1"/>
  <c r="J42" i="2"/>
  <c r="N41" i="2"/>
  <c r="K41" i="2"/>
  <c r="O41" i="2" s="1"/>
  <c r="J41" i="2"/>
  <c r="N40" i="2"/>
  <c r="K40" i="2"/>
  <c r="O40" i="2" s="1"/>
  <c r="J40" i="2"/>
  <c r="N39" i="2"/>
  <c r="K39" i="2"/>
  <c r="O39" i="2" s="1"/>
  <c r="J39" i="2"/>
  <c r="N38" i="2"/>
  <c r="K38" i="2"/>
  <c r="O38" i="2" s="1"/>
  <c r="J38" i="2"/>
  <c r="N37" i="2"/>
  <c r="K37" i="2"/>
  <c r="O37" i="2" s="1"/>
  <c r="J37" i="2"/>
  <c r="N36" i="2"/>
  <c r="K36" i="2"/>
  <c r="O36" i="2" s="1"/>
  <c r="J36" i="2"/>
  <c r="K35" i="2"/>
  <c r="O35" i="2" s="1"/>
  <c r="J35" i="2"/>
  <c r="N35" i="2" s="1"/>
  <c r="K34" i="2"/>
  <c r="O34" i="2" s="1"/>
  <c r="J34" i="2"/>
  <c r="N34" i="2" s="1"/>
  <c r="K33" i="2"/>
  <c r="O33" i="2" s="1"/>
  <c r="J33" i="2"/>
  <c r="N33" i="2" s="1"/>
  <c r="K32" i="2"/>
  <c r="O32" i="2" s="1"/>
  <c r="J32" i="2"/>
  <c r="N32" i="2" s="1"/>
  <c r="K31" i="2"/>
  <c r="O31" i="2" s="1"/>
  <c r="J31" i="2"/>
  <c r="N31" i="2" s="1"/>
  <c r="K30" i="2"/>
  <c r="O30" i="2" s="1"/>
  <c r="J30" i="2"/>
  <c r="N30" i="2" s="1"/>
  <c r="N29" i="2"/>
  <c r="K29" i="2"/>
  <c r="O29" i="2" s="1"/>
  <c r="J29" i="2"/>
  <c r="N28" i="2"/>
  <c r="K28" i="2"/>
  <c r="O28" i="2" s="1"/>
  <c r="J28" i="2"/>
  <c r="N27" i="2"/>
  <c r="K27" i="2"/>
  <c r="O27" i="2" s="1"/>
  <c r="J27" i="2"/>
  <c r="N26" i="2"/>
  <c r="K26" i="2"/>
  <c r="O26" i="2" s="1"/>
  <c r="J26" i="2"/>
  <c r="N25" i="2"/>
  <c r="K25" i="2"/>
  <c r="O25" i="2" s="1"/>
  <c r="J25" i="2"/>
  <c r="N24" i="2"/>
  <c r="K24" i="2"/>
  <c r="O24" i="2" s="1"/>
  <c r="J24" i="2"/>
  <c r="N23" i="2"/>
  <c r="K23" i="2"/>
  <c r="O23" i="2" s="1"/>
  <c r="J23" i="2"/>
  <c r="N22" i="2"/>
  <c r="K22" i="2"/>
  <c r="O22" i="2" s="1"/>
  <c r="J22" i="2"/>
  <c r="N21" i="2"/>
  <c r="K21" i="2"/>
  <c r="O21" i="2" s="1"/>
  <c r="J21" i="2"/>
  <c r="N20" i="2"/>
  <c r="K20" i="2"/>
  <c r="O20" i="2" s="1"/>
  <c r="J20" i="2"/>
  <c r="N19" i="2"/>
  <c r="K19" i="2"/>
  <c r="O19" i="2" s="1"/>
  <c r="J19" i="2"/>
  <c r="N18" i="2"/>
  <c r="K18" i="2"/>
  <c r="O18" i="2" s="1"/>
  <c r="J18" i="2"/>
  <c r="C18" i="2"/>
  <c r="D18" i="2" s="1"/>
  <c r="B19" i="2"/>
  <c r="C19" i="2" s="1"/>
  <c r="F13" i="1" l="1"/>
  <c r="G13" i="1" s="1"/>
  <c r="H13" i="1" s="1"/>
  <c r="E13" i="1"/>
  <c r="F15" i="1"/>
  <c r="G15" i="1" s="1"/>
  <c r="H15" i="1" s="1"/>
  <c r="E15" i="1"/>
  <c r="D19" i="2"/>
  <c r="E19" i="2" s="1"/>
  <c r="H19" i="2"/>
  <c r="R19" i="2" s="1"/>
  <c r="E18" i="2"/>
  <c r="L18" i="2" s="1"/>
  <c r="P18" i="2" s="1"/>
  <c r="S18" i="2" s="1"/>
  <c r="H18" i="2"/>
  <c r="R18" i="2" s="1"/>
  <c r="B20" i="2"/>
  <c r="F19" i="2"/>
  <c r="F18" i="2"/>
  <c r="L19" i="2" l="1"/>
  <c r="P19" i="2" s="1"/>
  <c r="S19" i="2" s="1"/>
  <c r="T19" i="2" s="1"/>
  <c r="T18" i="2"/>
  <c r="V18" i="2" s="1"/>
  <c r="B21" i="2"/>
  <c r="F20" i="2"/>
  <c r="C20" i="2"/>
  <c r="V19" i="2" l="1"/>
  <c r="D20" i="2"/>
  <c r="E20" i="2" s="1"/>
  <c r="H20" i="2"/>
  <c r="R20" i="2" s="1"/>
  <c r="B22" i="2"/>
  <c r="F21" i="2"/>
  <c r="C21" i="2"/>
  <c r="B23" i="2" l="1"/>
  <c r="F22" i="2"/>
  <c r="C22" i="2"/>
  <c r="D21" i="2"/>
  <c r="E21" i="2" s="1"/>
  <c r="H21" i="2"/>
  <c r="R21" i="2" s="1"/>
  <c r="L20" i="2"/>
  <c r="P20" i="2" s="1"/>
  <c r="S20" i="2" s="1"/>
  <c r="T20" i="2" s="1"/>
  <c r="V20" i="2" s="1"/>
  <c r="L21" i="2" l="1"/>
  <c r="P21" i="2" s="1"/>
  <c r="S21" i="2" s="1"/>
  <c r="B24" i="2"/>
  <c r="F23" i="2"/>
  <c r="C23" i="2"/>
  <c r="T21" i="2"/>
  <c r="V21" i="2" s="1"/>
  <c r="D22" i="2"/>
  <c r="E22" i="2" s="1"/>
  <c r="H22" i="2"/>
  <c r="R22" i="2" s="1"/>
  <c r="L22" i="2" l="1"/>
  <c r="P22" i="2" s="1"/>
  <c r="S22" i="2" s="1"/>
  <c r="T22" i="2" s="1"/>
  <c r="V22" i="2" s="1"/>
  <c r="B25" i="2"/>
  <c r="F24" i="2"/>
  <c r="C24" i="2"/>
  <c r="D23" i="2"/>
  <c r="E23" i="2" s="1"/>
  <c r="H23" i="2"/>
  <c r="R23" i="2" s="1"/>
  <c r="D24" i="2" l="1"/>
  <c r="E24" i="2" s="1"/>
  <c r="H24" i="2"/>
  <c r="R24" i="2" s="1"/>
  <c r="B26" i="2"/>
  <c r="F25" i="2"/>
  <c r="C25" i="2"/>
  <c r="L23" i="2"/>
  <c r="P23" i="2" s="1"/>
  <c r="S23" i="2" s="1"/>
  <c r="T23" i="2" s="1"/>
  <c r="V23" i="2" s="1"/>
  <c r="B27" i="2" l="1"/>
  <c r="F26" i="2"/>
  <c r="C26" i="2"/>
  <c r="D25" i="2"/>
  <c r="E25" i="2" s="1"/>
  <c r="H25" i="2"/>
  <c r="R25" i="2" s="1"/>
  <c r="L24" i="2"/>
  <c r="P24" i="2" s="1"/>
  <c r="S24" i="2" s="1"/>
  <c r="T24" i="2" s="1"/>
  <c r="V24" i="2" s="1"/>
  <c r="D26" i="2" l="1"/>
  <c r="E26" i="2" s="1"/>
  <c r="H26" i="2"/>
  <c r="R26" i="2" s="1"/>
  <c r="B28" i="2"/>
  <c r="F27" i="2"/>
  <c r="C27" i="2"/>
  <c r="L25" i="2"/>
  <c r="P25" i="2" s="1"/>
  <c r="S25" i="2" s="1"/>
  <c r="T25" i="2" s="1"/>
  <c r="V25" i="2" s="1"/>
  <c r="D27" i="2" l="1"/>
  <c r="E27" i="2" s="1"/>
  <c r="H27" i="2"/>
  <c r="R27" i="2" s="1"/>
  <c r="L26" i="2"/>
  <c r="P26" i="2" s="1"/>
  <c r="S26" i="2" s="1"/>
  <c r="T26" i="2" s="1"/>
  <c r="V26" i="2" s="1"/>
  <c r="B29" i="2"/>
  <c r="F28" i="2"/>
  <c r="C28" i="2"/>
  <c r="B30" i="2" l="1"/>
  <c r="F29" i="2"/>
  <c r="C29" i="2"/>
  <c r="L27" i="2"/>
  <c r="P27" i="2" s="1"/>
  <c r="S27" i="2" s="1"/>
  <c r="T27" i="2" s="1"/>
  <c r="V27" i="2" s="1"/>
  <c r="D28" i="2"/>
  <c r="E28" i="2" s="1"/>
  <c r="H28" i="2"/>
  <c r="R28" i="2" s="1"/>
  <c r="D29" i="2" l="1"/>
  <c r="E29" i="2" s="1"/>
  <c r="H29" i="2"/>
  <c r="R29" i="2" s="1"/>
  <c r="L28" i="2"/>
  <c r="P28" i="2" s="1"/>
  <c r="S28" i="2" s="1"/>
  <c r="T28" i="2" s="1"/>
  <c r="V28" i="2" s="1"/>
  <c r="B31" i="2"/>
  <c r="F30" i="2"/>
  <c r="C30" i="2"/>
  <c r="L29" i="2" l="1"/>
  <c r="P29" i="2" s="1"/>
  <c r="S29" i="2" s="1"/>
  <c r="T29" i="2" s="1"/>
  <c r="V29" i="2" s="1"/>
  <c r="D30" i="2"/>
  <c r="E30" i="2" s="1"/>
  <c r="H30" i="2"/>
  <c r="R30" i="2" s="1"/>
  <c r="B32" i="2"/>
  <c r="F31" i="2"/>
  <c r="C31" i="2"/>
  <c r="D31" i="2" l="1"/>
  <c r="E31" i="2" s="1"/>
  <c r="H31" i="2"/>
  <c r="R31" i="2" s="1"/>
  <c r="L30" i="2"/>
  <c r="P30" i="2" s="1"/>
  <c r="S30" i="2" s="1"/>
  <c r="T30" i="2" s="1"/>
  <c r="V30" i="2" s="1"/>
  <c r="B33" i="2"/>
  <c r="F32" i="2"/>
  <c r="C32" i="2"/>
  <c r="H32" i="2" l="1"/>
  <c r="R32" i="2" s="1"/>
  <c r="D32" i="2"/>
  <c r="L31" i="2"/>
  <c r="P31" i="2" s="1"/>
  <c r="S31" i="2" s="1"/>
  <c r="T31" i="2" s="1"/>
  <c r="V31" i="2" s="1"/>
  <c r="B34" i="2"/>
  <c r="F33" i="2"/>
  <c r="C33" i="2"/>
  <c r="B35" i="2" l="1"/>
  <c r="F34" i="2"/>
  <c r="C34" i="2"/>
  <c r="E32" i="2"/>
  <c r="L32" i="2" s="1"/>
  <c r="P32" i="2" s="1"/>
  <c r="S32" i="2" s="1"/>
  <c r="T32" i="2" s="1"/>
  <c r="V32" i="2" s="1"/>
  <c r="H33" i="2"/>
  <c r="R33" i="2" s="1"/>
  <c r="D33" i="2"/>
  <c r="B36" i="2" l="1"/>
  <c r="F35" i="2"/>
  <c r="C35" i="2"/>
  <c r="E33" i="2"/>
  <c r="L33" i="2" s="1"/>
  <c r="P33" i="2" s="1"/>
  <c r="S33" i="2" s="1"/>
  <c r="T33" i="2" s="1"/>
  <c r="V33" i="2" s="1"/>
  <c r="H34" i="2"/>
  <c r="R34" i="2" s="1"/>
  <c r="D34" i="2"/>
  <c r="E34" i="2" s="1"/>
  <c r="B37" i="2" l="1"/>
  <c r="F36" i="2"/>
  <c r="C36" i="2"/>
  <c r="L34" i="2"/>
  <c r="P34" i="2" s="1"/>
  <c r="S34" i="2" s="1"/>
  <c r="T34" i="2" s="1"/>
  <c r="V34" i="2" s="1"/>
  <c r="H35" i="2"/>
  <c r="R35" i="2" s="1"/>
  <c r="D35" i="2"/>
  <c r="E35" i="2" s="1"/>
  <c r="D36" i="2" l="1"/>
  <c r="E36" i="2" s="1"/>
  <c r="H36" i="2"/>
  <c r="R36" i="2" s="1"/>
  <c r="B38" i="2"/>
  <c r="F37" i="2"/>
  <c r="C37" i="2"/>
  <c r="L35" i="2"/>
  <c r="P35" i="2" s="1"/>
  <c r="S35" i="2" s="1"/>
  <c r="T35" i="2" s="1"/>
  <c r="V35" i="2" s="1"/>
  <c r="D37" i="2" l="1"/>
  <c r="E37" i="2" s="1"/>
  <c r="H37" i="2"/>
  <c r="R37" i="2" s="1"/>
  <c r="L36" i="2"/>
  <c r="P36" i="2" s="1"/>
  <c r="S36" i="2" s="1"/>
  <c r="T36" i="2" s="1"/>
  <c r="V36" i="2" s="1"/>
  <c r="B39" i="2"/>
  <c r="F38" i="2"/>
  <c r="C38" i="2"/>
  <c r="B40" i="2" l="1"/>
  <c r="F39" i="2"/>
  <c r="C39" i="2"/>
  <c r="L37" i="2"/>
  <c r="P37" i="2" s="1"/>
  <c r="S37" i="2" s="1"/>
  <c r="T37" i="2" s="1"/>
  <c r="V37" i="2" s="1"/>
  <c r="D38" i="2"/>
  <c r="E38" i="2" s="1"/>
  <c r="H38" i="2"/>
  <c r="R38" i="2" s="1"/>
  <c r="D39" i="2" l="1"/>
  <c r="E39" i="2" s="1"/>
  <c r="H39" i="2"/>
  <c r="R39" i="2" s="1"/>
  <c r="L38" i="2"/>
  <c r="P38" i="2" s="1"/>
  <c r="S38" i="2" s="1"/>
  <c r="T38" i="2" s="1"/>
  <c r="V38" i="2" s="1"/>
  <c r="B41" i="2"/>
  <c r="F40" i="2"/>
  <c r="C40" i="2"/>
  <c r="D40" i="2" l="1"/>
  <c r="E40" i="2" s="1"/>
  <c r="H40" i="2"/>
  <c r="R40" i="2" s="1"/>
  <c r="L39" i="2"/>
  <c r="P39" i="2" s="1"/>
  <c r="S39" i="2" s="1"/>
  <c r="T39" i="2" s="1"/>
  <c r="V39" i="2" s="1"/>
  <c r="B42" i="2"/>
  <c r="F41" i="2"/>
  <c r="C41" i="2"/>
  <c r="B43" i="2" l="1"/>
  <c r="F42" i="2"/>
  <c r="C42" i="2"/>
  <c r="L40" i="2"/>
  <c r="P40" i="2" s="1"/>
  <c r="S40" i="2" s="1"/>
  <c r="T40" i="2" s="1"/>
  <c r="V40" i="2" s="1"/>
  <c r="D41" i="2"/>
  <c r="H41" i="2"/>
  <c r="R41" i="2" s="1"/>
  <c r="D42" i="2" l="1"/>
  <c r="E42" i="2" s="1"/>
  <c r="H42" i="2"/>
  <c r="R42" i="2" s="1"/>
  <c r="B44" i="2"/>
  <c r="F43" i="2"/>
  <c r="C43" i="2"/>
  <c r="E41" i="2"/>
  <c r="L41" i="2" s="1"/>
  <c r="P41" i="2" s="1"/>
  <c r="S41" i="2" s="1"/>
  <c r="T41" i="2" s="1"/>
  <c r="V41" i="2" s="1"/>
  <c r="B45" i="2" l="1"/>
  <c r="F44" i="2"/>
  <c r="C44" i="2"/>
  <c r="L42" i="2"/>
  <c r="P42" i="2" s="1"/>
  <c r="S42" i="2" s="1"/>
  <c r="T42" i="2" s="1"/>
  <c r="V42" i="2" s="1"/>
  <c r="D43" i="2"/>
  <c r="E43" i="2" s="1"/>
  <c r="H43" i="2"/>
  <c r="R43" i="2" s="1"/>
  <c r="D44" i="2" l="1"/>
  <c r="H44" i="2"/>
  <c r="R44" i="2" s="1"/>
  <c r="B46" i="2"/>
  <c r="F45" i="2"/>
  <c r="C45" i="2"/>
  <c r="L43" i="2"/>
  <c r="P43" i="2" s="1"/>
  <c r="S43" i="2" s="1"/>
  <c r="T43" i="2" s="1"/>
  <c r="V43" i="2" s="1"/>
  <c r="D45" i="2" l="1"/>
  <c r="E45" i="2" s="1"/>
  <c r="H45" i="2"/>
  <c r="R45" i="2" s="1"/>
  <c r="B47" i="2"/>
  <c r="F46" i="2"/>
  <c r="C46" i="2"/>
  <c r="E44" i="2"/>
  <c r="L44" i="2" s="1"/>
  <c r="P44" i="2" s="1"/>
  <c r="S44" i="2" s="1"/>
  <c r="T44" i="2" s="1"/>
  <c r="V44" i="2" s="1"/>
  <c r="B48" i="2" l="1"/>
  <c r="F47" i="2"/>
  <c r="C47" i="2"/>
  <c r="L45" i="2"/>
  <c r="P45" i="2" s="1"/>
  <c r="S45" i="2" s="1"/>
  <c r="T45" i="2" s="1"/>
  <c r="V45" i="2" s="1"/>
  <c r="D46" i="2"/>
  <c r="E46" i="2" s="1"/>
  <c r="H46" i="2"/>
  <c r="R46" i="2" s="1"/>
  <c r="D47" i="2" l="1"/>
  <c r="E47" i="2" s="1"/>
  <c r="H47" i="2"/>
  <c r="R47" i="2" s="1"/>
  <c r="L46" i="2"/>
  <c r="P46" i="2" s="1"/>
  <c r="S46" i="2" s="1"/>
  <c r="T46" i="2" s="1"/>
  <c r="V46" i="2" s="1"/>
  <c r="B49" i="2"/>
  <c r="F48" i="2"/>
  <c r="C48" i="2"/>
  <c r="B50" i="2" l="1"/>
  <c r="F49" i="2"/>
  <c r="C49" i="2"/>
  <c r="L47" i="2"/>
  <c r="P47" i="2" s="1"/>
  <c r="S47" i="2" s="1"/>
  <c r="T47" i="2" s="1"/>
  <c r="V47" i="2" s="1"/>
  <c r="D48" i="2"/>
  <c r="E48" i="2" s="1"/>
  <c r="H48" i="2"/>
  <c r="R48" i="2" s="1"/>
  <c r="D49" i="2" l="1"/>
  <c r="E49" i="2" s="1"/>
  <c r="H49" i="2"/>
  <c r="R49" i="2" s="1"/>
  <c r="F50" i="2"/>
  <c r="C50" i="2"/>
  <c r="L48" i="2"/>
  <c r="P48" i="2" s="1"/>
  <c r="S48" i="2" s="1"/>
  <c r="T48" i="2" s="1"/>
  <c r="V48" i="2" s="1"/>
  <c r="D50" i="2" l="1"/>
  <c r="E50" i="2" s="1"/>
  <c r="H50" i="2"/>
  <c r="R50" i="2" s="1"/>
  <c r="L49" i="2"/>
  <c r="P49" i="2" s="1"/>
  <c r="S49" i="2" s="1"/>
  <c r="T49" i="2" s="1"/>
  <c r="V49" i="2" s="1"/>
  <c r="L50" i="2" l="1"/>
  <c r="P50" i="2" s="1"/>
  <c r="S50" i="2" s="1"/>
  <c r="T50" i="2" s="1"/>
  <c r="V50" i="2" s="1"/>
  <c r="V52" i="2" s="1"/>
</calcChain>
</file>

<file path=xl/sharedStrings.xml><?xml version="1.0" encoding="utf-8"?>
<sst xmlns="http://schemas.openxmlformats.org/spreadsheetml/2006/main" count="507" uniqueCount="90">
  <si>
    <t>SNo.</t>
  </si>
  <si>
    <t>Enterprise</t>
  </si>
  <si>
    <t>Start Time</t>
  </si>
  <si>
    <t>End Time</t>
  </si>
  <si>
    <t>Charge St. Name</t>
  </si>
  <si>
    <t>Usage(kWh)</t>
  </si>
  <si>
    <t>Total Revenue</t>
  </si>
  <si>
    <t>Location</t>
  </si>
  <si>
    <t>Avista DCFC locations</t>
  </si>
  <si>
    <t>Rosalia DCFC</t>
  </si>
  <si>
    <t>Rosalia - E 6th St</t>
  </si>
  <si>
    <t>Rosalia</t>
  </si>
  <si>
    <t>range gained (miles)</t>
  </si>
  <si>
    <t>$/kWh</t>
  </si>
  <si>
    <t>$/gal</t>
  </si>
  <si>
    <t>time</t>
  </si>
  <si>
    <t>time (min)</t>
  </si>
  <si>
    <t>avg kW</t>
  </si>
  <si>
    <t>Kendall Yards DCFC</t>
  </si>
  <si>
    <t>Kendall Yards</t>
  </si>
  <si>
    <t>averages:</t>
  </si>
  <si>
    <t>avg kW power delivery</t>
  </si>
  <si>
    <t>Rosalia DCFC session analysis through 9/18/2017</t>
  </si>
  <si>
    <t># customer sessions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</si>
  <si>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</si>
  <si>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</si>
  <si>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</si>
  <si>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</si>
  <si>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</si>
  <si>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</si>
  <si>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</si>
  <si>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</si>
  <si>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</si>
  <si>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mpg</t>
  </si>
  <si>
    <t>max</t>
  </si>
  <si>
    <t>mi/kW</t>
  </si>
  <si>
    <t>avg</t>
  </si>
  <si>
    <t>median</t>
  </si>
  <si>
    <t>miles range</t>
  </si>
  <si>
    <t xml:space="preserve">$/gal </t>
  </si>
  <si>
    <t>DCFC revenue and cost scenario calculator</t>
  </si>
  <si>
    <t>$/kWh DCFC fee</t>
  </si>
  <si>
    <t>$/minute DCFC fee</t>
  </si>
  <si>
    <t>avg session energy consumed (kWh)</t>
  </si>
  <si>
    <t>avg session time (minutes)</t>
  </si>
  <si>
    <t>Sch 011 basic monthly charge</t>
  </si>
  <si>
    <t>over 20kW demand charge per kW</t>
  </si>
  <si>
    <t>first 3650 kWh, $/kWh</t>
  </si>
  <si>
    <t>over 3650 kWh, $/kWh</t>
  </si>
  <si>
    <t>annual increase charging sessions per month</t>
  </si>
  <si>
    <t>max # of charging sessions per month</t>
  </si>
  <si>
    <t>Monthly Meter Billing (O&amp;M expense)</t>
  </si>
  <si>
    <t>Annual Meter Billing (O&amp;M expense)</t>
  </si>
  <si>
    <t>Year</t>
  </si>
  <si>
    <t>Charging Sessions /mo.</t>
  </si>
  <si>
    <t>Energy Consumed/mo. (kWh)</t>
  </si>
  <si>
    <t>first 3650</t>
  </si>
  <si>
    <t>over 3650</t>
  </si>
  <si>
    <t>Time Charging /mo. (minutes)</t>
  </si>
  <si>
    <t>Monthly Fee Revenue</t>
  </si>
  <si>
    <t>basic charge</t>
  </si>
  <si>
    <t>demand charge</t>
  </si>
  <si>
    <t>energy charge</t>
  </si>
  <si>
    <t>Annual Fees</t>
  </si>
  <si>
    <t>Annual Meter Billing O&amp;M</t>
  </si>
  <si>
    <t>Net Revenue</t>
  </si>
  <si>
    <t>Cumulative Contribution Margin</t>
  </si>
  <si>
    <t>Capital Investment</t>
  </si>
  <si>
    <t>Book Value</t>
  </si>
  <si>
    <t>Return on Equity</t>
  </si>
  <si>
    <t>year</t>
  </si>
  <si>
    <t>Totals</t>
  </si>
  <si>
    <t>miles per kWh (average EV efficiency)</t>
  </si>
  <si>
    <t>miles per gallon equivalent (comparable gas vehicle)</t>
  </si>
  <si>
    <t>session length (minutes)</t>
  </si>
  <si>
    <t>session fee ($)</t>
  </si>
  <si>
    <t>avg power delivery (kW)</t>
  </si>
  <si>
    <t>energy delivered (kWh)</t>
  </si>
  <si>
    <t>miles gained</t>
  </si>
  <si>
    <t>equivalent gallons consumed</t>
  </si>
  <si>
    <t>equivalent $/gal</t>
  </si>
  <si>
    <t>equivalent per kWh fee</t>
  </si>
  <si>
    <t>Schedule 011</t>
  </si>
  <si>
    <t>Average</t>
  </si>
  <si>
    <t>time (minutes)</t>
  </si>
  <si>
    <t>power delivery (kW)</t>
  </si>
  <si>
    <t>DCFC session averages</t>
  </si>
  <si>
    <t>Summary</t>
  </si>
  <si>
    <t>peak delivery (kW)</t>
  </si>
  <si>
    <t>first year charging sessions per month (change this value to affect starting sessions in 2018, in the table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</si>
</sst>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/d/yy\ h:mm\ AM/PM;@"/>
    <numFmt numFmtId="165" formatCode="0.0"/>
    <numFmt numFmtId="166" formatCode="&quot;$&quot;#,##0.00"/>
    <numFmt numFmtId="167" formatCode="mm:ss.0;@"/>
    <numFmt numFmtId="168" formatCode="#,##0.0"/>
    <numFmt numFmtId="169" formatCode="&quot;$&quot;#,##0.00000"/>
    <numFmt numFmtId="170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/>
    <xf numFmtId="166" fontId="2" fillId="0" borderId="0" xfId="0" applyNumberFormat="1" applyFont="1"/>
    <xf numFmtId="168" fontId="2" fillId="0" borderId="1" xfId="0" applyNumberFormat="1" applyFont="1" applyBorder="1" applyAlignment="1">
      <alignment horizontal="right"/>
    </xf>
    <xf numFmtId="44" fontId="2" fillId="0" borderId="2" xfId="1" applyFont="1" applyBorder="1" applyAlignment="1">
      <alignment horizontal="right"/>
    </xf>
    <xf numFmtId="0" fontId="3" fillId="0" borderId="3" xfId="0" applyFont="1" applyBorder="1"/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0" fillId="0" borderId="6" xfId="0" applyBorder="1"/>
    <xf numFmtId="0" fontId="2" fillId="0" borderId="7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44" fontId="0" fillId="0" borderId="0" xfId="1" applyFont="1"/>
    <xf numFmtId="20" fontId="0" fillId="0" borderId="0" xfId="0" applyNumberFormat="1"/>
    <xf numFmtId="20" fontId="0" fillId="2" borderId="0" xfId="0" applyNumberFormat="1" applyFill="1"/>
    <xf numFmtId="165" fontId="0" fillId="2" borderId="0" xfId="0" applyNumberFormat="1" applyFill="1"/>
    <xf numFmtId="0" fontId="2" fillId="0" borderId="0" xfId="0" applyFont="1"/>
    <xf numFmtId="164" fontId="2" fillId="0" borderId="0" xfId="0" applyNumberFormat="1" applyFont="1"/>
    <xf numFmtId="0" fontId="0" fillId="2" borderId="0" xfId="0" applyFill="1" applyAlignment="1">
      <alignment horizontal="right"/>
    </xf>
    <xf numFmtId="165" fontId="0" fillId="0" borderId="0" xfId="0" applyNumberFormat="1" applyFill="1"/>
    <xf numFmtId="0" fontId="0" fillId="0" borderId="0" xfId="0" applyBorder="1"/>
    <xf numFmtId="166" fontId="0" fillId="0" borderId="0" xfId="0" applyNumberFormat="1" applyBorder="1"/>
    <xf numFmtId="166" fontId="0" fillId="0" borderId="0" xfId="0" applyNumberFormat="1" applyAlignment="1">
      <alignment horizontal="right"/>
    </xf>
    <xf numFmtId="169" fontId="0" fillId="0" borderId="0" xfId="0" applyNumberFormat="1"/>
    <xf numFmtId="3" fontId="0" fillId="0" borderId="0" xfId="0" applyNumberFormat="1"/>
    <xf numFmtId="9" fontId="0" fillId="0" borderId="0" xfId="2" applyFont="1"/>
    <xf numFmtId="1" fontId="0" fillId="0" borderId="0" xfId="2" applyNumberFormat="1" applyFont="1"/>
    <xf numFmtId="0" fontId="3" fillId="0" borderId="0" xfId="0" applyFont="1" applyAlignment="1"/>
    <xf numFmtId="0" fontId="2" fillId="0" borderId="9" xfId="0" applyFont="1" applyBorder="1" applyAlignment="1">
      <alignment horizontal="right" wrapText="1"/>
    </xf>
    <xf numFmtId="0" fontId="2" fillId="3" borderId="9" xfId="0" applyFont="1" applyFill="1" applyBorder="1" applyAlignment="1">
      <alignment horizontal="right" wrapText="1"/>
    </xf>
    <xf numFmtId="1" fontId="0" fillId="0" borderId="0" xfId="0" applyNumberFormat="1"/>
    <xf numFmtId="170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8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0" fillId="0" borderId="12" xfId="0" applyBorder="1"/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8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4" borderId="0" xfId="0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'Rosalia 9-18 Session Report'!$N$10:$N$49</c:f>
              <c:numCache>
                <c:formatCode>0.0</c:formatCode>
                <c:ptCount val="40"/>
                <c:pt idx="0">
                  <c:v>34.6</c:v>
                </c:pt>
                <c:pt idx="1">
                  <c:v>45.720000000000006</c:v>
                </c:pt>
                <c:pt idx="2">
                  <c:v>44.542857142857144</c:v>
                </c:pt>
                <c:pt idx="3">
                  <c:v>39.463636363636368</c:v>
                </c:pt>
                <c:pt idx="4">
                  <c:v>43.78125</c:v>
                </c:pt>
                <c:pt idx="5">
                  <c:v>44.472000000000001</c:v>
                </c:pt>
                <c:pt idx="6">
                  <c:v>43.38</c:v>
                </c:pt>
                <c:pt idx="7">
                  <c:v>49.028571428571425</c:v>
                </c:pt>
                <c:pt idx="8">
                  <c:v>24.78</c:v>
                </c:pt>
                <c:pt idx="9">
                  <c:v>16.615384615384617</c:v>
                </c:pt>
                <c:pt idx="10">
                  <c:v>22.724999999999998</c:v>
                </c:pt>
                <c:pt idx="11">
                  <c:v>42.830769230769228</c:v>
                </c:pt>
                <c:pt idx="12">
                  <c:v>45.763636363636373</c:v>
                </c:pt>
                <c:pt idx="13">
                  <c:v>29.4</c:v>
                </c:pt>
                <c:pt idx="14">
                  <c:v>27.92307692307692</c:v>
                </c:pt>
                <c:pt idx="15">
                  <c:v>15.599999999999998</c:v>
                </c:pt>
                <c:pt idx="16">
                  <c:v>44.086956521739125</c:v>
                </c:pt>
                <c:pt idx="17">
                  <c:v>44.435294117647061</c:v>
                </c:pt>
                <c:pt idx="18">
                  <c:v>45.7</c:v>
                </c:pt>
                <c:pt idx="19">
                  <c:v>32.400000000000006</c:v>
                </c:pt>
                <c:pt idx="20">
                  <c:v>45.852631578947367</c:v>
                </c:pt>
                <c:pt idx="21">
                  <c:v>44.725714285714282</c:v>
                </c:pt>
                <c:pt idx="22">
                  <c:v>44.285714285714292</c:v>
                </c:pt>
                <c:pt idx="23">
                  <c:v>43.914285714285718</c:v>
                </c:pt>
                <c:pt idx="24">
                  <c:v>37.200000000000003</c:v>
                </c:pt>
                <c:pt idx="25">
                  <c:v>30.866666666666667</c:v>
                </c:pt>
                <c:pt idx="26">
                  <c:v>44.79</c:v>
                </c:pt>
                <c:pt idx="27">
                  <c:v>37.394117647058827</c:v>
                </c:pt>
                <c:pt idx="28">
                  <c:v>34.74</c:v>
                </c:pt>
                <c:pt idx="29">
                  <c:v>17.28</c:v>
                </c:pt>
                <c:pt idx="30">
                  <c:v>33.830769230769228</c:v>
                </c:pt>
                <c:pt idx="31">
                  <c:v>31.888888888888886</c:v>
                </c:pt>
                <c:pt idx="32">
                  <c:v>30.62142857142857</c:v>
                </c:pt>
                <c:pt idx="33">
                  <c:v>42.866666666666667</c:v>
                </c:pt>
                <c:pt idx="34">
                  <c:v>19.987500000000001</c:v>
                </c:pt>
                <c:pt idx="35">
                  <c:v>22.171428571428571</c:v>
                </c:pt>
                <c:pt idx="36">
                  <c:v>24.84</c:v>
                </c:pt>
                <c:pt idx="37">
                  <c:v>13.125</c:v>
                </c:pt>
                <c:pt idx="38">
                  <c:v>40.200000000000003</c:v>
                </c:pt>
                <c:pt idx="39">
                  <c:v>25.714285714285715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583672"/>
        <c:axId val="388729216"/>
      </c:scatterChart>
      <c:valAx>
        <c:axId val="388583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Session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29216"/>
        <c:crosses val="autoZero"/>
        <c:crossBetween val="midCat"/>
      </c:valAx>
      <c:valAx>
        <c:axId val="38872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83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144780</xdr:colOff>
      <xdr:row>33</xdr:row>
      <xdr:rowOff>19050</xdr:rowOff>
    </xdr:from>
    <xdr:to>
      <xdr:col>25</xdr:col>
      <xdr:colOff>449580</xdr:colOff>
      <xdr:row>48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4" sqref="C14"/>
    </sheetView>
  </sheetViews>
  <sheetFormatPr defaultRowHeight="15" x14ac:dyDescent="0.25"/>
  <cols>
    <col min="1" max="8" width="21.5703125" customWidth="1"/>
  </cols>
  <sheetData>
    <row r="1" spans="1:8" x14ac:dyDescent="0.25">
      <c r="A1" s="44" t="s">
        <v>87</v>
      </c>
      <c r="B1" s="23"/>
      <c r="C1" s="23"/>
      <c r="D1" s="23"/>
      <c r="E1" s="23"/>
      <c r="F1" s="23"/>
      <c r="G1" s="23"/>
      <c r="H1" s="23"/>
    </row>
    <row r="2" spans="1:8" x14ac:dyDescent="0.25">
      <c r="A2" s="44"/>
      <c r="B2" s="23"/>
      <c r="C2" s="23"/>
      <c r="D2" s="23"/>
      <c r="E2" s="23"/>
      <c r="F2" s="23"/>
      <c r="G2" s="23"/>
      <c r="H2" s="23"/>
    </row>
    <row r="3" spans="1:8" x14ac:dyDescent="0.25">
      <c r="A3" s="59" t="s">
        <v>86</v>
      </c>
      <c r="B3" s="60" t="s">
        <v>11</v>
      </c>
      <c r="C3" s="60" t="s">
        <v>19</v>
      </c>
      <c r="D3" s="60" t="s">
        <v>83</v>
      </c>
    </row>
    <row r="4" spans="1:8" x14ac:dyDescent="0.25">
      <c r="A4" s="61" t="s">
        <v>85</v>
      </c>
      <c r="B4" s="62">
        <v>35.1</v>
      </c>
      <c r="C4" s="62">
        <v>37.700000000000003</v>
      </c>
      <c r="D4" s="61">
        <f>AVERAGE(B4:C4)</f>
        <v>36.400000000000006</v>
      </c>
    </row>
    <row r="5" spans="1:8" x14ac:dyDescent="0.25">
      <c r="A5" s="61" t="s">
        <v>84</v>
      </c>
      <c r="B5" s="62">
        <v>17.399999999999999</v>
      </c>
      <c r="C5" s="62">
        <v>25.7</v>
      </c>
      <c r="D5" s="61">
        <f>AVERAGE(B5:C5)</f>
        <v>21.549999999999997</v>
      </c>
    </row>
    <row r="6" spans="1:8" x14ac:dyDescent="0.25">
      <c r="A6" s="44"/>
      <c r="B6" s="23"/>
      <c r="C6" s="23"/>
      <c r="D6" s="23"/>
      <c r="E6" s="23"/>
      <c r="F6" s="23"/>
      <c r="G6" s="23"/>
      <c r="H6" s="23"/>
    </row>
    <row r="7" spans="1:8" x14ac:dyDescent="0.25">
      <c r="A7" s="44"/>
      <c r="B7" s="23"/>
      <c r="C7" s="23"/>
      <c r="D7" s="23"/>
      <c r="E7" s="23"/>
      <c r="F7" s="23"/>
      <c r="G7" s="23"/>
      <c r="H7" s="23"/>
    </row>
    <row r="8" spans="1:8" x14ac:dyDescent="0.25">
      <c r="A8" s="23">
        <v>3.3</v>
      </c>
      <c r="B8" s="45" t="s">
        <v>72</v>
      </c>
      <c r="C8" s="45"/>
      <c r="D8" s="23"/>
      <c r="E8" s="23"/>
      <c r="F8" s="23"/>
      <c r="G8" s="23"/>
      <c r="H8" s="23"/>
    </row>
    <row r="9" spans="1:8" x14ac:dyDescent="0.25">
      <c r="A9" s="46">
        <v>26</v>
      </c>
      <c r="B9" s="45" t="s">
        <v>73</v>
      </c>
      <c r="C9" s="45"/>
      <c r="D9" s="23"/>
      <c r="E9" s="23"/>
      <c r="F9" s="23"/>
      <c r="G9" s="23"/>
      <c r="H9" s="23"/>
    </row>
    <row r="10" spans="1:8" ht="15.75" thickBot="1" x14ac:dyDescent="0.3">
      <c r="A10" s="23"/>
      <c r="B10" s="23"/>
      <c r="C10" s="23"/>
      <c r="D10" s="23"/>
      <c r="E10" s="23"/>
      <c r="F10" s="23"/>
      <c r="G10" s="23"/>
      <c r="H10" s="23"/>
    </row>
    <row r="11" spans="1:8" ht="30.75" thickBot="1" x14ac:dyDescent="0.3">
      <c r="A11" s="47" t="s">
        <v>81</v>
      </c>
      <c r="B11" s="48" t="s">
        <v>74</v>
      </c>
      <c r="C11" s="48" t="s">
        <v>76</v>
      </c>
      <c r="D11" s="48" t="s">
        <v>77</v>
      </c>
      <c r="E11" s="48" t="s">
        <v>75</v>
      </c>
      <c r="F11" s="48" t="s">
        <v>78</v>
      </c>
      <c r="G11" s="48" t="s">
        <v>79</v>
      </c>
      <c r="H11" s="63" t="s">
        <v>80</v>
      </c>
    </row>
    <row r="12" spans="1:8" x14ac:dyDescent="0.25">
      <c r="A12" s="49"/>
      <c r="B12" s="50"/>
      <c r="C12" s="50"/>
      <c r="D12" s="50"/>
      <c r="E12" s="50"/>
      <c r="F12" s="50"/>
      <c r="G12" s="50"/>
      <c r="H12" s="64"/>
    </row>
    <row r="13" spans="1:8" x14ac:dyDescent="0.25">
      <c r="A13" s="55">
        <v>0.35</v>
      </c>
      <c r="B13" s="51">
        <v>21.55</v>
      </c>
      <c r="C13" s="51">
        <v>36.4</v>
      </c>
      <c r="D13" s="53">
        <f>B13*C13/60</f>
        <v>13.073666666666666</v>
      </c>
      <c r="E13" s="52">
        <f>A13*D13</f>
        <v>4.5757833333333329</v>
      </c>
      <c r="F13" s="54">
        <f>D13*$A$8</f>
        <v>43.143099999999997</v>
      </c>
      <c r="G13" s="53">
        <f>F13/$A$9</f>
        <v>1.6593499999999999</v>
      </c>
      <c r="H13" s="65">
        <f>E13/G13</f>
        <v>2.7575757575757573</v>
      </c>
    </row>
    <row r="14" spans="1:8" x14ac:dyDescent="0.25">
      <c r="A14" s="56"/>
      <c r="B14" s="51"/>
      <c r="C14" s="51"/>
      <c r="D14" s="51"/>
      <c r="E14" s="52"/>
      <c r="F14" s="51"/>
      <c r="G14" s="51"/>
      <c r="H14" s="66"/>
    </row>
    <row r="15" spans="1:8" x14ac:dyDescent="0.25">
      <c r="A15" s="55">
        <v>0.35</v>
      </c>
      <c r="B15" s="51">
        <v>21.55</v>
      </c>
      <c r="C15" s="51">
        <v>45</v>
      </c>
      <c r="D15" s="53">
        <f>B15*C15/60</f>
        <v>16.162500000000001</v>
      </c>
      <c r="E15" s="52">
        <f t="shared" ref="E15" si="0">A15*D15</f>
        <v>5.6568750000000003</v>
      </c>
      <c r="F15" s="54">
        <f>D15*$A$8</f>
        <v>53.33625</v>
      </c>
      <c r="G15" s="53">
        <f>F15/$A$9</f>
        <v>2.0513942307692306</v>
      </c>
      <c r="H15" s="65">
        <f>E15/G15</f>
        <v>2.7575757575757582</v>
      </c>
    </row>
    <row r="16" spans="1:8" x14ac:dyDescent="0.25">
      <c r="A16" s="56"/>
      <c r="B16" s="51"/>
      <c r="C16" s="51"/>
      <c r="D16" s="51"/>
      <c r="E16" s="51"/>
      <c r="F16" s="51"/>
      <c r="G16" s="51"/>
      <c r="H16" s="66"/>
    </row>
    <row r="17" spans="1:8" ht="15.75" thickBot="1" x14ac:dyDescent="0.3">
      <c r="A17" s="57"/>
      <c r="B17" s="58"/>
      <c r="C17" s="58"/>
      <c r="D17" s="58"/>
      <c r="E17" s="58"/>
      <c r="F17" s="58"/>
      <c r="G17" s="58"/>
      <c r="H17" s="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selection activeCell="B12" sqref="B12"/>
    </sheetView>
  </sheetViews>
  <sheetFormatPr defaultRowHeight="15" x14ac:dyDescent="0.25"/>
  <cols>
    <col min="1" max="1" width="39" bestFit="1" customWidth="1"/>
    <col min="2" max="2" width="41.28515625" bestFit="1" customWidth="1"/>
    <col min="3" max="3" width="8.140625" hidden="1" customWidth="1"/>
    <col min="4" max="4" width="9" hidden="1" customWidth="1"/>
    <col min="5" max="5" width="5" hidden="1" customWidth="1"/>
    <col min="6" max="6" width="9" hidden="1" customWidth="1"/>
    <col min="7" max="9" width="0" hidden="1" customWidth="1"/>
    <col min="10" max="10" width="6.7109375" hidden="1" customWidth="1"/>
    <col min="11" max="11" width="8.28515625" hidden="1" customWidth="1"/>
    <col min="12" max="12" width="7.5703125" hidden="1" customWidth="1"/>
    <col min="13" max="13" width="4.42578125" hidden="1" customWidth="1"/>
    <col min="14" max="14" width="9.28515625" hidden="1" customWidth="1"/>
    <col min="15" max="16" width="0" hidden="1" customWidth="1"/>
    <col min="17" max="17" width="3.5703125" hidden="1" customWidth="1"/>
    <col min="18" max="18" width="7.5703125" bestFit="1" customWidth="1"/>
    <col min="19" max="19" width="7.28515625" bestFit="1" customWidth="1"/>
    <col min="20" max="20" width="8.85546875" bestFit="1" customWidth="1"/>
    <col min="21" max="21" width="3.28515625" customWidth="1"/>
    <col min="22" max="22" width="9" bestFit="1" customWidth="1"/>
    <col min="23" max="23" width="3.7109375" customWidth="1"/>
    <col min="24" max="24" width="8.5703125" bestFit="1" customWidth="1"/>
    <col min="25" max="25" width="6.140625" bestFit="1" customWidth="1"/>
    <col min="26" max="26" width="7" bestFit="1" customWidth="1"/>
    <col min="27" max="27" width="6.28515625" bestFit="1" customWidth="1"/>
  </cols>
  <sheetData>
    <row r="1" spans="1:19" x14ac:dyDescent="0.25">
      <c r="A1" s="21" t="s">
        <v>40</v>
      </c>
    </row>
    <row r="2" spans="1:19" x14ac:dyDescent="0.25">
      <c r="N2" s="32"/>
      <c r="O2" s="32"/>
      <c r="P2" s="32"/>
      <c r="Q2" s="32"/>
      <c r="R2" s="32"/>
      <c r="S2" s="32"/>
    </row>
    <row r="3" spans="1:19" x14ac:dyDescent="0.25">
      <c r="A3" s="6">
        <v>0.35</v>
      </c>
      <c r="B3" t="s">
        <v>41</v>
      </c>
      <c r="N3" s="32"/>
      <c r="O3" s="33"/>
      <c r="P3" s="32"/>
      <c r="Q3" s="32"/>
      <c r="R3" s="32"/>
      <c r="S3" s="32"/>
    </row>
    <row r="4" spans="1:19" x14ac:dyDescent="0.25">
      <c r="A4" s="34">
        <v>0</v>
      </c>
      <c r="B4" t="s">
        <v>42</v>
      </c>
      <c r="O4" s="34"/>
    </row>
    <row r="5" spans="1:19" x14ac:dyDescent="0.25">
      <c r="A5">
        <v>13.07</v>
      </c>
      <c r="B5" t="s">
        <v>43</v>
      </c>
    </row>
    <row r="6" spans="1:19" x14ac:dyDescent="0.25">
      <c r="A6">
        <v>21.55</v>
      </c>
      <c r="B6" t="s">
        <v>44</v>
      </c>
    </row>
    <row r="7" spans="1:19" x14ac:dyDescent="0.25">
      <c r="A7">
        <v>45</v>
      </c>
      <c r="B7" t="s">
        <v>88</v>
      </c>
    </row>
    <row r="8" spans="1:19" x14ac:dyDescent="0.25">
      <c r="A8" s="6">
        <v>18</v>
      </c>
      <c r="B8" t="s">
        <v>45</v>
      </c>
      <c r="O8" s="6"/>
    </row>
    <row r="9" spans="1:19" x14ac:dyDescent="0.25">
      <c r="A9" s="6">
        <v>6</v>
      </c>
      <c r="B9" t="s">
        <v>46</v>
      </c>
      <c r="O9" s="6"/>
    </row>
    <row r="10" spans="1:19" x14ac:dyDescent="0.25">
      <c r="A10" s="35">
        <v>0.11891</v>
      </c>
      <c r="B10" t="s">
        <v>47</v>
      </c>
      <c r="O10" s="35"/>
    </row>
    <row r="11" spans="1:19" x14ac:dyDescent="0.25">
      <c r="A11" s="35">
        <v>8.8959999999999997E-2</v>
      </c>
      <c r="B11" t="s">
        <v>48</v>
      </c>
      <c r="O11" s="35"/>
    </row>
    <row r="12" spans="1:19" x14ac:dyDescent="0.25">
      <c r="A12" s="35"/>
      <c r="H12" s="6"/>
    </row>
    <row r="13" spans="1:19" ht="21" x14ac:dyDescent="0.35">
      <c r="A13" s="68">
        <v>15</v>
      </c>
      <c r="B13" t="s">
        <v>89</v>
      </c>
    </row>
    <row r="14" spans="1:19" x14ac:dyDescent="0.25">
      <c r="A14" s="37">
        <v>0.3</v>
      </c>
      <c r="B14" t="s">
        <v>49</v>
      </c>
    </row>
    <row r="15" spans="1:19" x14ac:dyDescent="0.25">
      <c r="A15" s="38">
        <v>450</v>
      </c>
      <c r="B15" t="s">
        <v>50</v>
      </c>
      <c r="J15" t="s">
        <v>82</v>
      </c>
    </row>
    <row r="16" spans="1:19" x14ac:dyDescent="0.25">
      <c r="J16" s="39" t="s">
        <v>51</v>
      </c>
      <c r="K16" s="21"/>
      <c r="L16" s="21"/>
      <c r="M16" s="21"/>
      <c r="N16" s="39" t="s">
        <v>52</v>
      </c>
      <c r="O16" s="21"/>
      <c r="P16" s="21"/>
    </row>
    <row r="17" spans="1:27" ht="75" x14ac:dyDescent="0.25">
      <c r="A17" s="40" t="s">
        <v>53</v>
      </c>
      <c r="B17" s="40" t="s">
        <v>54</v>
      </c>
      <c r="C17" s="40" t="s">
        <v>55</v>
      </c>
      <c r="D17" s="40" t="s">
        <v>56</v>
      </c>
      <c r="E17" s="40" t="s">
        <v>57</v>
      </c>
      <c r="F17" s="40" t="s">
        <v>58</v>
      </c>
      <c r="G17" s="40"/>
      <c r="H17" s="40" t="s">
        <v>59</v>
      </c>
      <c r="I17" s="40"/>
      <c r="J17" s="40" t="s">
        <v>60</v>
      </c>
      <c r="K17" s="40" t="s">
        <v>61</v>
      </c>
      <c r="L17" s="40" t="s">
        <v>62</v>
      </c>
      <c r="M17" s="40"/>
      <c r="N17" s="40" t="s">
        <v>60</v>
      </c>
      <c r="O17" s="40" t="s">
        <v>61</v>
      </c>
      <c r="P17" s="40" t="s">
        <v>62</v>
      </c>
      <c r="Q17" s="40"/>
      <c r="R17" s="41" t="s">
        <v>63</v>
      </c>
      <c r="S17" s="41" t="s">
        <v>64</v>
      </c>
      <c r="T17" s="41" t="s">
        <v>65</v>
      </c>
      <c r="U17" s="40"/>
      <c r="V17" s="40" t="s">
        <v>66</v>
      </c>
      <c r="W17" s="40"/>
      <c r="X17" s="40" t="s">
        <v>67</v>
      </c>
      <c r="Y17" s="40" t="s">
        <v>68</v>
      </c>
      <c r="Z17" s="40" t="s">
        <v>69</v>
      </c>
      <c r="AA17" s="40" t="s">
        <v>70</v>
      </c>
    </row>
    <row r="18" spans="1:27" x14ac:dyDescent="0.25">
      <c r="A18">
        <v>2018</v>
      </c>
      <c r="B18" s="36">
        <f>A13</f>
        <v>15</v>
      </c>
      <c r="C18" s="42">
        <f>B18*$A$5</f>
        <v>196.05</v>
      </c>
      <c r="D18" s="42">
        <f>IF(C18&lt;3651,C18,3650)</f>
        <v>196.05</v>
      </c>
      <c r="E18" s="42">
        <f>IF(C18&gt;3550,C18-D18,0)</f>
        <v>0</v>
      </c>
      <c r="F18" s="42">
        <f>B18*$A$6</f>
        <v>323.25</v>
      </c>
      <c r="G18" s="42"/>
      <c r="H18" s="6">
        <f>IF($A$3&gt;0,C18*$A$3,F18*$A$4)</f>
        <v>68.617499999999993</v>
      </c>
      <c r="J18" s="6">
        <f>$A$8</f>
        <v>18</v>
      </c>
      <c r="K18" s="6">
        <f>$A$9*($A$7-20)</f>
        <v>150</v>
      </c>
      <c r="L18" s="6">
        <f>D18*$A$10+E18*$A$11</f>
        <v>23.312305500000001</v>
      </c>
      <c r="N18" s="6">
        <f>J18*12</f>
        <v>216</v>
      </c>
      <c r="O18" s="6">
        <f>K18*12</f>
        <v>1800</v>
      </c>
      <c r="P18" s="6">
        <f>L18*12</f>
        <v>279.74766599999998</v>
      </c>
      <c r="R18" s="43">
        <f>H18*12</f>
        <v>823.40999999999985</v>
      </c>
      <c r="S18" s="43">
        <f>SUM(N18:P18)</f>
        <v>2295.7476660000002</v>
      </c>
      <c r="T18" s="43">
        <f>R18-S18</f>
        <v>-1472.3376660000004</v>
      </c>
      <c r="U18" s="43"/>
      <c r="V18" s="43">
        <f>T18</f>
        <v>-1472.3376660000004</v>
      </c>
      <c r="W18" s="43"/>
      <c r="X18" s="43">
        <v>125000</v>
      </c>
      <c r="Y18" s="43"/>
      <c r="Z18" s="43"/>
      <c r="AA18" s="42">
        <v>1</v>
      </c>
    </row>
    <row r="19" spans="1:27" x14ac:dyDescent="0.25">
      <c r="A19">
        <v>2019</v>
      </c>
      <c r="B19">
        <f>IF(B18&lt;$A$15/(1+$A$14),ROUNDUP(B18*(1+$A$14),0),$A$15)</f>
        <v>20</v>
      </c>
      <c r="C19" s="42">
        <f t="shared" ref="C19:C50" si="0">B19*$A$5</f>
        <v>261.39999999999998</v>
      </c>
      <c r="D19" s="42">
        <f t="shared" ref="D19:D50" si="1">IF(C19&lt;3651,C19,3650)</f>
        <v>261.39999999999998</v>
      </c>
      <c r="E19" s="42">
        <f t="shared" ref="E19:E50" si="2">IF(C19&gt;3550,C19-D19,0)</f>
        <v>0</v>
      </c>
      <c r="F19" s="42">
        <f t="shared" ref="F19:F50" si="3">B19*$A$6</f>
        <v>431</v>
      </c>
      <c r="G19" s="42"/>
      <c r="H19" s="6">
        <f t="shared" ref="H19:H50" si="4">IF($A$3&gt;0,C19*$A$3,F19*$A$4)</f>
        <v>91.489999999999981</v>
      </c>
      <c r="J19" s="6">
        <f t="shared" ref="J19:J50" si="5">$A$8</f>
        <v>18</v>
      </c>
      <c r="K19" s="6">
        <f t="shared" ref="K19:K50" si="6">$A$9*($A$7-20)</f>
        <v>150</v>
      </c>
      <c r="L19" s="6">
        <f t="shared" ref="L19:L50" si="7">D19*$A$10+E19*$A$11</f>
        <v>31.083073999999996</v>
      </c>
      <c r="N19" s="6">
        <f t="shared" ref="N19:P34" si="8">J19*12</f>
        <v>216</v>
      </c>
      <c r="O19" s="6">
        <f t="shared" si="8"/>
        <v>1800</v>
      </c>
      <c r="P19" s="6">
        <f t="shared" si="8"/>
        <v>372.99688799999996</v>
      </c>
      <c r="R19" s="43">
        <f t="shared" ref="R19:R50" si="9">H19*12</f>
        <v>1097.8799999999997</v>
      </c>
      <c r="S19" s="43">
        <f t="shared" ref="S19:S50" si="10">SUM(N19:P19)</f>
        <v>2388.9968880000001</v>
      </c>
      <c r="T19" s="43">
        <f t="shared" ref="T19:T50" si="11">R19-S19</f>
        <v>-1291.1168880000005</v>
      </c>
      <c r="U19" s="43"/>
      <c r="V19" s="43">
        <f>V18+T19</f>
        <v>-2763.4545540000008</v>
      </c>
      <c r="W19" s="43"/>
      <c r="X19" s="43"/>
      <c r="Y19" s="43"/>
      <c r="Z19" s="43"/>
      <c r="AA19" s="42">
        <v>2</v>
      </c>
    </row>
    <row r="20" spans="1:27" x14ac:dyDescent="0.25">
      <c r="A20">
        <v>2020</v>
      </c>
      <c r="B20">
        <f t="shared" ref="B20:B50" si="12">IF(B19&lt;$A$15/(1+$A$14),ROUNDUP(B19*(1+$A$14),0),$A$15)</f>
        <v>26</v>
      </c>
      <c r="C20" s="42">
        <f t="shared" si="0"/>
        <v>339.82</v>
      </c>
      <c r="D20" s="42">
        <f t="shared" si="1"/>
        <v>339.82</v>
      </c>
      <c r="E20" s="42">
        <f t="shared" si="2"/>
        <v>0</v>
      </c>
      <c r="F20" s="42">
        <f t="shared" si="3"/>
        <v>560.30000000000007</v>
      </c>
      <c r="G20" s="42"/>
      <c r="H20" s="6">
        <f t="shared" si="4"/>
        <v>118.93699999999998</v>
      </c>
      <c r="J20" s="6">
        <f t="shared" si="5"/>
        <v>18</v>
      </c>
      <c r="K20" s="6">
        <f t="shared" si="6"/>
        <v>150</v>
      </c>
      <c r="L20" s="6">
        <f t="shared" si="7"/>
        <v>40.407996199999999</v>
      </c>
      <c r="N20" s="6">
        <f t="shared" si="8"/>
        <v>216</v>
      </c>
      <c r="O20" s="6">
        <f t="shared" si="8"/>
        <v>1800</v>
      </c>
      <c r="P20" s="6">
        <f t="shared" si="8"/>
        <v>484.89595439999999</v>
      </c>
      <c r="R20" s="43">
        <f t="shared" si="9"/>
        <v>1427.2439999999997</v>
      </c>
      <c r="S20" s="43">
        <f t="shared" si="10"/>
        <v>2500.8959543999999</v>
      </c>
      <c r="T20" s="43">
        <f t="shared" si="11"/>
        <v>-1073.6519544000002</v>
      </c>
      <c r="U20" s="43"/>
      <c r="V20" s="43">
        <f t="shared" ref="V20:V50" si="13">V19+T20</f>
        <v>-3837.1065084000011</v>
      </c>
      <c r="W20" s="43"/>
      <c r="X20" s="43"/>
      <c r="Y20" s="43"/>
      <c r="Z20" s="43"/>
      <c r="AA20" s="42">
        <v>3</v>
      </c>
    </row>
    <row r="21" spans="1:27" x14ac:dyDescent="0.25">
      <c r="A21">
        <v>2021</v>
      </c>
      <c r="B21">
        <f t="shared" si="12"/>
        <v>34</v>
      </c>
      <c r="C21" s="42">
        <f t="shared" si="0"/>
        <v>444.38</v>
      </c>
      <c r="D21" s="42">
        <f t="shared" si="1"/>
        <v>444.38</v>
      </c>
      <c r="E21" s="42">
        <f t="shared" si="2"/>
        <v>0</v>
      </c>
      <c r="F21" s="42">
        <f t="shared" si="3"/>
        <v>732.7</v>
      </c>
      <c r="G21" s="42"/>
      <c r="H21" s="6">
        <f t="shared" si="4"/>
        <v>155.53299999999999</v>
      </c>
      <c r="J21" s="6">
        <f t="shared" si="5"/>
        <v>18</v>
      </c>
      <c r="K21" s="6">
        <f t="shared" si="6"/>
        <v>150</v>
      </c>
      <c r="L21" s="6">
        <f t="shared" si="7"/>
        <v>52.841225800000004</v>
      </c>
      <c r="N21" s="6">
        <f t="shared" si="8"/>
        <v>216</v>
      </c>
      <c r="O21" s="6">
        <f t="shared" si="8"/>
        <v>1800</v>
      </c>
      <c r="P21" s="6">
        <f t="shared" si="8"/>
        <v>634.09470959999999</v>
      </c>
      <c r="R21" s="43">
        <f t="shared" si="9"/>
        <v>1866.3959999999997</v>
      </c>
      <c r="S21" s="43">
        <f t="shared" si="10"/>
        <v>2650.0947096</v>
      </c>
      <c r="T21" s="43">
        <f t="shared" si="11"/>
        <v>-783.69870960000026</v>
      </c>
      <c r="U21" s="43"/>
      <c r="V21" s="43">
        <f t="shared" si="13"/>
        <v>-4620.8052180000013</v>
      </c>
      <c r="W21" s="43"/>
      <c r="X21" s="43"/>
      <c r="Y21" s="43"/>
      <c r="Z21" s="43"/>
      <c r="AA21" s="42">
        <v>4</v>
      </c>
    </row>
    <row r="22" spans="1:27" x14ac:dyDescent="0.25">
      <c r="A22">
        <v>2022</v>
      </c>
      <c r="B22">
        <f t="shared" si="12"/>
        <v>45</v>
      </c>
      <c r="C22" s="42">
        <f t="shared" si="0"/>
        <v>588.15</v>
      </c>
      <c r="D22" s="42">
        <f t="shared" si="1"/>
        <v>588.15</v>
      </c>
      <c r="E22" s="42">
        <f t="shared" si="2"/>
        <v>0</v>
      </c>
      <c r="F22" s="42">
        <f t="shared" si="3"/>
        <v>969.75</v>
      </c>
      <c r="G22" s="42"/>
      <c r="H22" s="6">
        <f t="shared" si="4"/>
        <v>205.85249999999999</v>
      </c>
      <c r="J22" s="6">
        <f t="shared" si="5"/>
        <v>18</v>
      </c>
      <c r="K22" s="6">
        <f t="shared" si="6"/>
        <v>150</v>
      </c>
      <c r="L22" s="6">
        <f t="shared" si="7"/>
        <v>69.936916499999995</v>
      </c>
      <c r="N22" s="6">
        <f t="shared" si="8"/>
        <v>216</v>
      </c>
      <c r="O22" s="6">
        <f t="shared" si="8"/>
        <v>1800</v>
      </c>
      <c r="P22" s="6">
        <f t="shared" si="8"/>
        <v>839.24299799999994</v>
      </c>
      <c r="R22" s="43">
        <f t="shared" si="9"/>
        <v>2470.23</v>
      </c>
      <c r="S22" s="43">
        <f t="shared" si="10"/>
        <v>2855.2429979999997</v>
      </c>
      <c r="T22" s="43">
        <f t="shared" si="11"/>
        <v>-385.0129979999997</v>
      </c>
      <c r="U22" s="43"/>
      <c r="V22" s="43">
        <f t="shared" si="13"/>
        <v>-5005.8182160000015</v>
      </c>
      <c r="W22" s="43"/>
      <c r="X22" s="43"/>
      <c r="Y22" s="43"/>
      <c r="Z22" s="43"/>
      <c r="AA22" s="42">
        <v>5</v>
      </c>
    </row>
    <row r="23" spans="1:27" x14ac:dyDescent="0.25">
      <c r="A23">
        <v>2023</v>
      </c>
      <c r="B23">
        <f t="shared" si="12"/>
        <v>59</v>
      </c>
      <c r="C23" s="42">
        <f t="shared" si="0"/>
        <v>771.13</v>
      </c>
      <c r="D23" s="42">
        <f t="shared" si="1"/>
        <v>771.13</v>
      </c>
      <c r="E23" s="42">
        <f t="shared" si="2"/>
        <v>0</v>
      </c>
      <c r="F23" s="42">
        <f t="shared" si="3"/>
        <v>1271.45</v>
      </c>
      <c r="G23" s="42"/>
      <c r="H23" s="6">
        <f t="shared" si="4"/>
        <v>269.89549999999997</v>
      </c>
      <c r="J23" s="6">
        <f t="shared" si="5"/>
        <v>18</v>
      </c>
      <c r="K23" s="6">
        <f t="shared" si="6"/>
        <v>150</v>
      </c>
      <c r="L23" s="6">
        <f t="shared" si="7"/>
        <v>91.695068300000003</v>
      </c>
      <c r="N23" s="6">
        <f t="shared" si="8"/>
        <v>216</v>
      </c>
      <c r="O23" s="6">
        <f t="shared" si="8"/>
        <v>1800</v>
      </c>
      <c r="P23" s="6">
        <f t="shared" si="8"/>
        <v>1100.3408196</v>
      </c>
      <c r="R23" s="43">
        <f t="shared" si="9"/>
        <v>3238.7459999999996</v>
      </c>
      <c r="S23" s="43">
        <f t="shared" si="10"/>
        <v>3116.3408196</v>
      </c>
      <c r="T23" s="43">
        <f t="shared" si="11"/>
        <v>122.40518039999961</v>
      </c>
      <c r="U23" s="43"/>
      <c r="V23" s="43">
        <f t="shared" si="13"/>
        <v>-4883.4130356000023</v>
      </c>
      <c r="W23" s="43"/>
      <c r="X23" s="43"/>
      <c r="Y23" s="43"/>
      <c r="Z23" s="43"/>
      <c r="AA23" s="42">
        <v>6</v>
      </c>
    </row>
    <row r="24" spans="1:27" x14ac:dyDescent="0.25">
      <c r="A24">
        <v>2024</v>
      </c>
      <c r="B24">
        <f t="shared" si="12"/>
        <v>77</v>
      </c>
      <c r="C24" s="42">
        <f t="shared" si="0"/>
        <v>1006.39</v>
      </c>
      <c r="D24" s="42">
        <f t="shared" si="1"/>
        <v>1006.39</v>
      </c>
      <c r="E24" s="42">
        <f t="shared" si="2"/>
        <v>0</v>
      </c>
      <c r="F24" s="42">
        <f t="shared" si="3"/>
        <v>1659.3500000000001</v>
      </c>
      <c r="G24" s="42"/>
      <c r="H24" s="6">
        <f t="shared" si="4"/>
        <v>352.23649999999998</v>
      </c>
      <c r="J24" s="6">
        <f t="shared" si="5"/>
        <v>18</v>
      </c>
      <c r="K24" s="6">
        <f t="shared" si="6"/>
        <v>150</v>
      </c>
      <c r="L24" s="6">
        <f t="shared" si="7"/>
        <v>119.6698349</v>
      </c>
      <c r="N24" s="6">
        <f t="shared" si="8"/>
        <v>216</v>
      </c>
      <c r="O24" s="6">
        <f t="shared" si="8"/>
        <v>1800</v>
      </c>
      <c r="P24" s="6">
        <f t="shared" si="8"/>
        <v>1436.0380187999999</v>
      </c>
      <c r="R24" s="43">
        <f t="shared" si="9"/>
        <v>4226.8379999999997</v>
      </c>
      <c r="S24" s="43">
        <f t="shared" si="10"/>
        <v>3452.0380187999999</v>
      </c>
      <c r="T24" s="43">
        <f t="shared" si="11"/>
        <v>774.79998119999982</v>
      </c>
      <c r="U24" s="43"/>
      <c r="V24" s="43">
        <f t="shared" si="13"/>
        <v>-4108.6130544000025</v>
      </c>
      <c r="W24" s="43"/>
      <c r="X24" s="43"/>
      <c r="Y24" s="43"/>
      <c r="Z24" s="43"/>
      <c r="AA24" s="42">
        <v>7</v>
      </c>
    </row>
    <row r="25" spans="1:27" x14ac:dyDescent="0.25">
      <c r="A25">
        <v>2025</v>
      </c>
      <c r="B25">
        <f t="shared" si="12"/>
        <v>101</v>
      </c>
      <c r="C25" s="42">
        <f t="shared" si="0"/>
        <v>1320.07</v>
      </c>
      <c r="D25" s="42">
        <f t="shared" si="1"/>
        <v>1320.07</v>
      </c>
      <c r="E25" s="42">
        <f t="shared" si="2"/>
        <v>0</v>
      </c>
      <c r="F25" s="42">
        <f t="shared" si="3"/>
        <v>2176.5500000000002</v>
      </c>
      <c r="G25" s="42"/>
      <c r="H25" s="6">
        <f t="shared" si="4"/>
        <v>462.02449999999993</v>
      </c>
      <c r="J25" s="6">
        <f t="shared" si="5"/>
        <v>18</v>
      </c>
      <c r="K25" s="6">
        <f t="shared" si="6"/>
        <v>150</v>
      </c>
      <c r="L25" s="6">
        <f t="shared" si="7"/>
        <v>156.9695237</v>
      </c>
      <c r="N25" s="6">
        <f t="shared" si="8"/>
        <v>216</v>
      </c>
      <c r="O25" s="6">
        <f t="shared" si="8"/>
        <v>1800</v>
      </c>
      <c r="P25" s="6">
        <f t="shared" si="8"/>
        <v>1883.6342844000001</v>
      </c>
      <c r="R25" s="43">
        <f t="shared" si="9"/>
        <v>5544.293999999999</v>
      </c>
      <c r="S25" s="43">
        <f t="shared" si="10"/>
        <v>3899.6342844000001</v>
      </c>
      <c r="T25" s="43">
        <f t="shared" si="11"/>
        <v>1644.6597155999989</v>
      </c>
      <c r="U25" s="43"/>
      <c r="V25" s="43">
        <f t="shared" si="13"/>
        <v>-2463.9533388000036</v>
      </c>
      <c r="W25" s="43"/>
      <c r="X25" s="43"/>
      <c r="Y25" s="43"/>
      <c r="Z25" s="43"/>
      <c r="AA25" s="42">
        <v>8</v>
      </c>
    </row>
    <row r="26" spans="1:27" x14ac:dyDescent="0.25">
      <c r="A26">
        <v>2026</v>
      </c>
      <c r="B26">
        <f t="shared" si="12"/>
        <v>132</v>
      </c>
      <c r="C26" s="42">
        <f t="shared" si="0"/>
        <v>1725.24</v>
      </c>
      <c r="D26" s="42">
        <f t="shared" si="1"/>
        <v>1725.24</v>
      </c>
      <c r="E26" s="42">
        <f t="shared" si="2"/>
        <v>0</v>
      </c>
      <c r="F26" s="42">
        <f t="shared" si="3"/>
        <v>2844.6</v>
      </c>
      <c r="G26" s="42"/>
      <c r="H26" s="6">
        <f t="shared" si="4"/>
        <v>603.83399999999995</v>
      </c>
      <c r="J26" s="6">
        <f t="shared" si="5"/>
        <v>18</v>
      </c>
      <c r="K26" s="6">
        <f t="shared" si="6"/>
        <v>150</v>
      </c>
      <c r="L26" s="6">
        <f t="shared" si="7"/>
        <v>205.14828840000001</v>
      </c>
      <c r="N26" s="6">
        <f t="shared" si="8"/>
        <v>216</v>
      </c>
      <c r="O26" s="6">
        <f t="shared" si="8"/>
        <v>1800</v>
      </c>
      <c r="P26" s="6">
        <f t="shared" si="8"/>
        <v>2461.7794608000004</v>
      </c>
      <c r="R26" s="43">
        <f t="shared" si="9"/>
        <v>7246.0079999999998</v>
      </c>
      <c r="S26" s="43">
        <f t="shared" si="10"/>
        <v>4477.7794608000004</v>
      </c>
      <c r="T26" s="43">
        <f t="shared" si="11"/>
        <v>2768.2285391999994</v>
      </c>
      <c r="U26" s="43"/>
      <c r="V26" s="43">
        <f t="shared" si="13"/>
        <v>304.27520039999581</v>
      </c>
      <c r="W26" s="43"/>
      <c r="X26" s="43"/>
      <c r="Y26" s="43"/>
      <c r="Z26" s="43"/>
      <c r="AA26" s="42">
        <v>9</v>
      </c>
    </row>
    <row r="27" spans="1:27" x14ac:dyDescent="0.25">
      <c r="A27">
        <v>2027</v>
      </c>
      <c r="B27">
        <f t="shared" si="12"/>
        <v>172</v>
      </c>
      <c r="C27" s="42">
        <f t="shared" si="0"/>
        <v>2248.04</v>
      </c>
      <c r="D27" s="42">
        <f t="shared" si="1"/>
        <v>2248.04</v>
      </c>
      <c r="E27" s="42">
        <f t="shared" si="2"/>
        <v>0</v>
      </c>
      <c r="F27" s="42">
        <f t="shared" si="3"/>
        <v>3706.6</v>
      </c>
      <c r="G27" s="42"/>
      <c r="H27" s="6">
        <f t="shared" si="4"/>
        <v>786.81399999999996</v>
      </c>
      <c r="J27" s="6">
        <f t="shared" si="5"/>
        <v>18</v>
      </c>
      <c r="K27" s="6">
        <f t="shared" si="6"/>
        <v>150</v>
      </c>
      <c r="L27" s="6">
        <f t="shared" si="7"/>
        <v>267.31443639999998</v>
      </c>
      <c r="N27" s="6">
        <f t="shared" si="8"/>
        <v>216</v>
      </c>
      <c r="O27" s="6">
        <f t="shared" si="8"/>
        <v>1800</v>
      </c>
      <c r="P27" s="6">
        <f t="shared" si="8"/>
        <v>3207.7732367999997</v>
      </c>
      <c r="R27" s="43">
        <f t="shared" si="9"/>
        <v>9441.768</v>
      </c>
      <c r="S27" s="43">
        <f t="shared" si="10"/>
        <v>5223.7732367999997</v>
      </c>
      <c r="T27" s="43">
        <f t="shared" si="11"/>
        <v>4217.9947632000003</v>
      </c>
      <c r="U27" s="43"/>
      <c r="V27" s="43">
        <f t="shared" si="13"/>
        <v>4522.2699635999961</v>
      </c>
      <c r="W27" s="43"/>
      <c r="X27" s="43"/>
      <c r="Y27" s="43"/>
      <c r="Z27" s="43"/>
      <c r="AA27" s="42">
        <v>10</v>
      </c>
    </row>
    <row r="28" spans="1:27" x14ac:dyDescent="0.25">
      <c r="A28">
        <v>2028</v>
      </c>
      <c r="B28">
        <f t="shared" si="12"/>
        <v>224</v>
      </c>
      <c r="C28" s="42">
        <f t="shared" si="0"/>
        <v>2927.6800000000003</v>
      </c>
      <c r="D28" s="42">
        <f t="shared" si="1"/>
        <v>2927.6800000000003</v>
      </c>
      <c r="E28" s="42">
        <f t="shared" si="2"/>
        <v>0</v>
      </c>
      <c r="F28" s="42">
        <f t="shared" si="3"/>
        <v>4827.2</v>
      </c>
      <c r="G28" s="42"/>
      <c r="H28" s="6">
        <f t="shared" si="4"/>
        <v>1024.6880000000001</v>
      </c>
      <c r="J28" s="6">
        <f t="shared" si="5"/>
        <v>18</v>
      </c>
      <c r="K28" s="6">
        <f t="shared" si="6"/>
        <v>150</v>
      </c>
      <c r="L28" s="6">
        <f t="shared" si="7"/>
        <v>348.13042880000006</v>
      </c>
      <c r="N28" s="6">
        <f t="shared" si="8"/>
        <v>216</v>
      </c>
      <c r="O28" s="6">
        <f t="shared" si="8"/>
        <v>1800</v>
      </c>
      <c r="P28" s="6">
        <f t="shared" si="8"/>
        <v>4177.5651456000005</v>
      </c>
      <c r="R28" s="43">
        <f t="shared" si="9"/>
        <v>12296.256000000001</v>
      </c>
      <c r="S28" s="43">
        <f t="shared" si="10"/>
        <v>6193.5651456000005</v>
      </c>
      <c r="T28" s="43">
        <f t="shared" si="11"/>
        <v>6102.6908544000007</v>
      </c>
      <c r="U28" s="43"/>
      <c r="V28" s="43">
        <f t="shared" si="13"/>
        <v>10624.960817999996</v>
      </c>
      <c r="W28" s="43"/>
      <c r="X28" s="43">
        <v>125000</v>
      </c>
      <c r="Y28" s="43"/>
      <c r="Z28" s="43"/>
      <c r="AA28" s="42">
        <v>11</v>
      </c>
    </row>
    <row r="29" spans="1:27" x14ac:dyDescent="0.25">
      <c r="A29">
        <v>2029</v>
      </c>
      <c r="B29">
        <f t="shared" si="12"/>
        <v>292</v>
      </c>
      <c r="C29" s="42">
        <f t="shared" si="0"/>
        <v>3816.44</v>
      </c>
      <c r="D29" s="42">
        <f t="shared" si="1"/>
        <v>3650</v>
      </c>
      <c r="E29" s="42">
        <f t="shared" si="2"/>
        <v>166.44000000000005</v>
      </c>
      <c r="F29" s="42">
        <f t="shared" si="3"/>
        <v>6292.6</v>
      </c>
      <c r="G29" s="42"/>
      <c r="H29" s="6">
        <f t="shared" si="4"/>
        <v>1335.7539999999999</v>
      </c>
      <c r="J29" s="6">
        <f t="shared" si="5"/>
        <v>18</v>
      </c>
      <c r="K29" s="6">
        <f t="shared" si="6"/>
        <v>150</v>
      </c>
      <c r="L29" s="6">
        <f t="shared" si="7"/>
        <v>448.8280024</v>
      </c>
      <c r="N29" s="6">
        <f t="shared" si="8"/>
        <v>216</v>
      </c>
      <c r="O29" s="6">
        <f t="shared" si="8"/>
        <v>1800</v>
      </c>
      <c r="P29" s="6">
        <f t="shared" si="8"/>
        <v>5385.9360287999998</v>
      </c>
      <c r="R29" s="43">
        <f t="shared" si="9"/>
        <v>16029.047999999999</v>
      </c>
      <c r="S29" s="43">
        <f t="shared" si="10"/>
        <v>7401.9360287999998</v>
      </c>
      <c r="T29" s="43">
        <f t="shared" si="11"/>
        <v>8627.1119712</v>
      </c>
      <c r="U29" s="43"/>
      <c r="V29" s="43">
        <f t="shared" si="13"/>
        <v>19252.072789199996</v>
      </c>
      <c r="W29" s="43"/>
      <c r="X29" s="43"/>
      <c r="Y29" s="43"/>
      <c r="Z29" s="43"/>
      <c r="AA29" s="42">
        <v>12</v>
      </c>
    </row>
    <row r="30" spans="1:27" x14ac:dyDescent="0.25">
      <c r="A30">
        <v>2030</v>
      </c>
      <c r="B30">
        <f t="shared" si="12"/>
        <v>380</v>
      </c>
      <c r="C30" s="42">
        <f t="shared" si="0"/>
        <v>4966.6000000000004</v>
      </c>
      <c r="D30" s="42">
        <f t="shared" si="1"/>
        <v>3650</v>
      </c>
      <c r="E30" s="42">
        <f t="shared" si="2"/>
        <v>1316.6000000000004</v>
      </c>
      <c r="F30" s="42">
        <f t="shared" si="3"/>
        <v>8189</v>
      </c>
      <c r="G30" s="42"/>
      <c r="H30" s="6">
        <f t="shared" si="4"/>
        <v>1738.31</v>
      </c>
      <c r="J30" s="6">
        <f t="shared" si="5"/>
        <v>18</v>
      </c>
      <c r="K30" s="6">
        <f t="shared" si="6"/>
        <v>150</v>
      </c>
      <c r="L30" s="6">
        <f t="shared" si="7"/>
        <v>551.14623600000004</v>
      </c>
      <c r="N30" s="6">
        <f t="shared" si="8"/>
        <v>216</v>
      </c>
      <c r="O30" s="6">
        <f t="shared" si="8"/>
        <v>1800</v>
      </c>
      <c r="P30" s="6">
        <f t="shared" si="8"/>
        <v>6613.7548320000005</v>
      </c>
      <c r="R30" s="43">
        <f t="shared" si="9"/>
        <v>20859.72</v>
      </c>
      <c r="S30" s="43">
        <f t="shared" si="10"/>
        <v>8629.7548320000005</v>
      </c>
      <c r="T30" s="43">
        <f t="shared" si="11"/>
        <v>12229.965168000001</v>
      </c>
      <c r="U30" s="43"/>
      <c r="V30" s="43">
        <f t="shared" si="13"/>
        <v>31482.037957199995</v>
      </c>
      <c r="W30" s="43"/>
      <c r="X30" s="43"/>
      <c r="Y30" s="43"/>
      <c r="Z30" s="43"/>
      <c r="AA30" s="42">
        <v>13</v>
      </c>
    </row>
    <row r="31" spans="1:27" x14ac:dyDescent="0.25">
      <c r="A31">
        <v>2031</v>
      </c>
      <c r="B31">
        <f t="shared" si="12"/>
        <v>450</v>
      </c>
      <c r="C31" s="42">
        <f t="shared" si="0"/>
        <v>5881.5</v>
      </c>
      <c r="D31" s="42">
        <f t="shared" si="1"/>
        <v>3650</v>
      </c>
      <c r="E31" s="42">
        <f t="shared" si="2"/>
        <v>2231.5</v>
      </c>
      <c r="F31" s="42">
        <f t="shared" si="3"/>
        <v>9697.5</v>
      </c>
      <c r="G31" s="42"/>
      <c r="H31" s="6">
        <f t="shared" si="4"/>
        <v>2058.5250000000001</v>
      </c>
      <c r="J31" s="6">
        <f t="shared" si="5"/>
        <v>18</v>
      </c>
      <c r="K31" s="6">
        <f t="shared" si="6"/>
        <v>150</v>
      </c>
      <c r="L31" s="6">
        <f t="shared" si="7"/>
        <v>632.53574000000003</v>
      </c>
      <c r="N31" s="6">
        <f t="shared" si="8"/>
        <v>216</v>
      </c>
      <c r="O31" s="6">
        <f t="shared" si="8"/>
        <v>1800</v>
      </c>
      <c r="P31" s="6">
        <f t="shared" si="8"/>
        <v>7590.4288800000004</v>
      </c>
      <c r="R31" s="43">
        <f t="shared" si="9"/>
        <v>24702.300000000003</v>
      </c>
      <c r="S31" s="43">
        <f t="shared" si="10"/>
        <v>9606.4288799999995</v>
      </c>
      <c r="T31" s="43">
        <f t="shared" si="11"/>
        <v>15095.871120000003</v>
      </c>
      <c r="U31" s="43"/>
      <c r="V31" s="43">
        <f t="shared" si="13"/>
        <v>46577.909077199998</v>
      </c>
      <c r="W31" s="43"/>
      <c r="X31" s="43"/>
      <c r="Y31" s="43"/>
      <c r="Z31" s="43"/>
      <c r="AA31" s="42">
        <v>14</v>
      </c>
    </row>
    <row r="32" spans="1:27" x14ac:dyDescent="0.25">
      <c r="A32">
        <v>2032</v>
      </c>
      <c r="B32">
        <f t="shared" si="12"/>
        <v>450</v>
      </c>
      <c r="C32" s="42">
        <f t="shared" si="0"/>
        <v>5881.5</v>
      </c>
      <c r="D32" s="42">
        <f t="shared" si="1"/>
        <v>3650</v>
      </c>
      <c r="E32" s="42">
        <f t="shared" si="2"/>
        <v>2231.5</v>
      </c>
      <c r="F32" s="42">
        <f t="shared" si="3"/>
        <v>9697.5</v>
      </c>
      <c r="G32" s="42"/>
      <c r="H32" s="6">
        <f t="shared" si="4"/>
        <v>2058.5250000000001</v>
      </c>
      <c r="J32" s="6">
        <f t="shared" si="5"/>
        <v>18</v>
      </c>
      <c r="K32" s="6">
        <f t="shared" si="6"/>
        <v>150</v>
      </c>
      <c r="L32" s="6">
        <f t="shared" si="7"/>
        <v>632.53574000000003</v>
      </c>
      <c r="N32" s="6">
        <f t="shared" si="8"/>
        <v>216</v>
      </c>
      <c r="O32" s="6">
        <f t="shared" si="8"/>
        <v>1800</v>
      </c>
      <c r="P32" s="6">
        <f t="shared" si="8"/>
        <v>7590.4288800000004</v>
      </c>
      <c r="R32" s="43">
        <f t="shared" si="9"/>
        <v>24702.300000000003</v>
      </c>
      <c r="S32" s="43">
        <f t="shared" si="10"/>
        <v>9606.4288799999995</v>
      </c>
      <c r="T32" s="43">
        <f t="shared" si="11"/>
        <v>15095.871120000003</v>
      </c>
      <c r="U32" s="43"/>
      <c r="V32" s="43">
        <f t="shared" si="13"/>
        <v>61673.780197200002</v>
      </c>
      <c r="W32" s="43"/>
      <c r="X32" s="43"/>
      <c r="Y32" s="43"/>
      <c r="Z32" s="43"/>
      <c r="AA32" s="42">
        <v>15</v>
      </c>
    </row>
    <row r="33" spans="1:27" x14ac:dyDescent="0.25">
      <c r="A33">
        <v>2033</v>
      </c>
      <c r="B33">
        <f t="shared" si="12"/>
        <v>450</v>
      </c>
      <c r="C33" s="42">
        <f t="shared" si="0"/>
        <v>5881.5</v>
      </c>
      <c r="D33" s="42">
        <f t="shared" si="1"/>
        <v>3650</v>
      </c>
      <c r="E33" s="42">
        <f t="shared" si="2"/>
        <v>2231.5</v>
      </c>
      <c r="F33" s="42">
        <f t="shared" si="3"/>
        <v>9697.5</v>
      </c>
      <c r="G33" s="42"/>
      <c r="H33" s="6">
        <f t="shared" si="4"/>
        <v>2058.5250000000001</v>
      </c>
      <c r="J33" s="6">
        <f t="shared" si="5"/>
        <v>18</v>
      </c>
      <c r="K33" s="6">
        <f t="shared" si="6"/>
        <v>150</v>
      </c>
      <c r="L33" s="6">
        <f t="shared" si="7"/>
        <v>632.53574000000003</v>
      </c>
      <c r="N33" s="6">
        <f t="shared" si="8"/>
        <v>216</v>
      </c>
      <c r="O33" s="6">
        <f t="shared" si="8"/>
        <v>1800</v>
      </c>
      <c r="P33" s="6">
        <f t="shared" si="8"/>
        <v>7590.4288800000004</v>
      </c>
      <c r="R33" s="43">
        <f t="shared" si="9"/>
        <v>24702.300000000003</v>
      </c>
      <c r="S33" s="43">
        <f t="shared" si="10"/>
        <v>9606.4288799999995</v>
      </c>
      <c r="T33" s="43">
        <f t="shared" si="11"/>
        <v>15095.871120000003</v>
      </c>
      <c r="U33" s="43"/>
      <c r="V33" s="43">
        <f t="shared" si="13"/>
        <v>76769.651317200012</v>
      </c>
      <c r="W33" s="43"/>
      <c r="X33" s="43"/>
      <c r="Y33" s="43"/>
      <c r="Z33" s="43"/>
      <c r="AA33" s="42">
        <v>16</v>
      </c>
    </row>
    <row r="34" spans="1:27" x14ac:dyDescent="0.25">
      <c r="A34">
        <v>2034</v>
      </c>
      <c r="B34">
        <f t="shared" si="12"/>
        <v>450</v>
      </c>
      <c r="C34" s="42">
        <f t="shared" si="0"/>
        <v>5881.5</v>
      </c>
      <c r="D34" s="42">
        <f t="shared" si="1"/>
        <v>3650</v>
      </c>
      <c r="E34" s="42">
        <f t="shared" si="2"/>
        <v>2231.5</v>
      </c>
      <c r="F34" s="42">
        <f t="shared" si="3"/>
        <v>9697.5</v>
      </c>
      <c r="G34" s="42"/>
      <c r="H34" s="6">
        <f t="shared" si="4"/>
        <v>2058.5250000000001</v>
      </c>
      <c r="J34" s="6">
        <f t="shared" si="5"/>
        <v>18</v>
      </c>
      <c r="K34" s="6">
        <f t="shared" si="6"/>
        <v>150</v>
      </c>
      <c r="L34" s="6">
        <f t="shared" si="7"/>
        <v>632.53574000000003</v>
      </c>
      <c r="N34" s="6">
        <f t="shared" si="8"/>
        <v>216</v>
      </c>
      <c r="O34" s="6">
        <f t="shared" si="8"/>
        <v>1800</v>
      </c>
      <c r="P34" s="6">
        <f t="shared" si="8"/>
        <v>7590.4288800000004</v>
      </c>
      <c r="R34" s="43">
        <f t="shared" si="9"/>
        <v>24702.300000000003</v>
      </c>
      <c r="S34" s="43">
        <f t="shared" si="10"/>
        <v>9606.4288799999995</v>
      </c>
      <c r="T34" s="43">
        <f t="shared" si="11"/>
        <v>15095.871120000003</v>
      </c>
      <c r="U34" s="43"/>
      <c r="V34" s="43">
        <f t="shared" si="13"/>
        <v>91865.522437200008</v>
      </c>
      <c r="W34" s="43"/>
      <c r="X34" s="43"/>
      <c r="Y34" s="43"/>
      <c r="Z34" s="43"/>
      <c r="AA34" s="42">
        <v>17</v>
      </c>
    </row>
    <row r="35" spans="1:27" x14ac:dyDescent="0.25">
      <c r="A35">
        <v>2035</v>
      </c>
      <c r="B35">
        <f t="shared" si="12"/>
        <v>450</v>
      </c>
      <c r="C35" s="42">
        <f t="shared" si="0"/>
        <v>5881.5</v>
      </c>
      <c r="D35" s="42">
        <f t="shared" si="1"/>
        <v>3650</v>
      </c>
      <c r="E35" s="42">
        <f t="shared" si="2"/>
        <v>2231.5</v>
      </c>
      <c r="F35" s="42">
        <f t="shared" si="3"/>
        <v>9697.5</v>
      </c>
      <c r="G35" s="42"/>
      <c r="H35" s="6">
        <f t="shared" si="4"/>
        <v>2058.5250000000001</v>
      </c>
      <c r="J35" s="6">
        <f t="shared" si="5"/>
        <v>18</v>
      </c>
      <c r="K35" s="6">
        <f t="shared" si="6"/>
        <v>150</v>
      </c>
      <c r="L35" s="6">
        <f t="shared" si="7"/>
        <v>632.53574000000003</v>
      </c>
      <c r="N35" s="6">
        <f t="shared" ref="N35:P50" si="14">J35*12</f>
        <v>216</v>
      </c>
      <c r="O35" s="6">
        <f t="shared" si="14"/>
        <v>1800</v>
      </c>
      <c r="P35" s="6">
        <f t="shared" si="14"/>
        <v>7590.4288800000004</v>
      </c>
      <c r="R35" s="43">
        <f t="shared" si="9"/>
        <v>24702.300000000003</v>
      </c>
      <c r="S35" s="43">
        <f t="shared" si="10"/>
        <v>9606.4288799999995</v>
      </c>
      <c r="T35" s="43">
        <f t="shared" si="11"/>
        <v>15095.871120000003</v>
      </c>
      <c r="U35" s="43"/>
      <c r="V35" s="43">
        <f t="shared" si="13"/>
        <v>106961.3935572</v>
      </c>
      <c r="W35" s="43"/>
      <c r="X35" s="43"/>
      <c r="Y35" s="43"/>
      <c r="Z35" s="43"/>
      <c r="AA35" s="42">
        <v>18</v>
      </c>
    </row>
    <row r="36" spans="1:27" x14ac:dyDescent="0.25">
      <c r="A36">
        <v>2036</v>
      </c>
      <c r="B36">
        <f t="shared" si="12"/>
        <v>450</v>
      </c>
      <c r="C36" s="42">
        <f t="shared" si="0"/>
        <v>5881.5</v>
      </c>
      <c r="D36" s="42">
        <f t="shared" si="1"/>
        <v>3650</v>
      </c>
      <c r="E36" s="42">
        <f t="shared" si="2"/>
        <v>2231.5</v>
      </c>
      <c r="F36" s="42">
        <f t="shared" si="3"/>
        <v>9697.5</v>
      </c>
      <c r="G36" s="42"/>
      <c r="H36" s="6">
        <f t="shared" si="4"/>
        <v>2058.5250000000001</v>
      </c>
      <c r="J36" s="6">
        <f t="shared" si="5"/>
        <v>18</v>
      </c>
      <c r="K36" s="6">
        <f t="shared" si="6"/>
        <v>150</v>
      </c>
      <c r="L36" s="6">
        <f t="shared" si="7"/>
        <v>632.53574000000003</v>
      </c>
      <c r="N36" s="6">
        <f t="shared" si="14"/>
        <v>216</v>
      </c>
      <c r="O36" s="6">
        <f t="shared" si="14"/>
        <v>1800</v>
      </c>
      <c r="P36" s="6">
        <f t="shared" si="14"/>
        <v>7590.4288800000004</v>
      </c>
      <c r="R36" s="43">
        <f t="shared" si="9"/>
        <v>24702.300000000003</v>
      </c>
      <c r="S36" s="43">
        <f t="shared" si="10"/>
        <v>9606.4288799999995</v>
      </c>
      <c r="T36" s="43">
        <f t="shared" si="11"/>
        <v>15095.871120000003</v>
      </c>
      <c r="U36" s="43"/>
      <c r="V36" s="43">
        <f t="shared" si="13"/>
        <v>122057.2646772</v>
      </c>
      <c r="W36" s="43"/>
      <c r="X36" s="43"/>
      <c r="Y36" s="43"/>
      <c r="Z36" s="43"/>
      <c r="AA36" s="42">
        <v>19</v>
      </c>
    </row>
    <row r="37" spans="1:27" x14ac:dyDescent="0.25">
      <c r="A37">
        <v>2037</v>
      </c>
      <c r="B37">
        <f t="shared" si="12"/>
        <v>450</v>
      </c>
      <c r="C37" s="42">
        <f t="shared" si="0"/>
        <v>5881.5</v>
      </c>
      <c r="D37" s="42">
        <f t="shared" si="1"/>
        <v>3650</v>
      </c>
      <c r="E37" s="42">
        <f t="shared" si="2"/>
        <v>2231.5</v>
      </c>
      <c r="F37" s="42">
        <f t="shared" si="3"/>
        <v>9697.5</v>
      </c>
      <c r="G37" s="42"/>
      <c r="H37" s="6">
        <f t="shared" si="4"/>
        <v>2058.5250000000001</v>
      </c>
      <c r="J37" s="6">
        <f t="shared" si="5"/>
        <v>18</v>
      </c>
      <c r="K37" s="6">
        <f t="shared" si="6"/>
        <v>150</v>
      </c>
      <c r="L37" s="6">
        <f t="shared" si="7"/>
        <v>632.53574000000003</v>
      </c>
      <c r="N37" s="6">
        <f t="shared" si="14"/>
        <v>216</v>
      </c>
      <c r="O37" s="6">
        <f t="shared" si="14"/>
        <v>1800</v>
      </c>
      <c r="P37" s="6">
        <f t="shared" si="14"/>
        <v>7590.4288800000004</v>
      </c>
      <c r="R37" s="43">
        <f t="shared" si="9"/>
        <v>24702.300000000003</v>
      </c>
      <c r="S37" s="43">
        <f t="shared" si="10"/>
        <v>9606.4288799999995</v>
      </c>
      <c r="T37" s="43">
        <f t="shared" si="11"/>
        <v>15095.871120000003</v>
      </c>
      <c r="U37" s="43"/>
      <c r="V37" s="43">
        <f t="shared" si="13"/>
        <v>137153.1357972</v>
      </c>
      <c r="W37" s="43"/>
      <c r="X37" s="43"/>
      <c r="Y37" s="43"/>
      <c r="Z37" s="43"/>
      <c r="AA37" s="42">
        <v>20</v>
      </c>
    </row>
    <row r="38" spans="1:27" x14ac:dyDescent="0.25">
      <c r="A38">
        <v>2038</v>
      </c>
      <c r="B38">
        <f t="shared" si="12"/>
        <v>450</v>
      </c>
      <c r="C38" s="42">
        <f t="shared" si="0"/>
        <v>5881.5</v>
      </c>
      <c r="D38" s="42">
        <f t="shared" si="1"/>
        <v>3650</v>
      </c>
      <c r="E38" s="42">
        <f t="shared" si="2"/>
        <v>2231.5</v>
      </c>
      <c r="F38" s="42">
        <f t="shared" si="3"/>
        <v>9697.5</v>
      </c>
      <c r="G38" s="42"/>
      <c r="H38" s="6">
        <f t="shared" si="4"/>
        <v>2058.5250000000001</v>
      </c>
      <c r="J38" s="6">
        <f t="shared" si="5"/>
        <v>18</v>
      </c>
      <c r="K38" s="6">
        <f t="shared" si="6"/>
        <v>150</v>
      </c>
      <c r="L38" s="6">
        <f t="shared" si="7"/>
        <v>632.53574000000003</v>
      </c>
      <c r="N38" s="6">
        <f t="shared" si="14"/>
        <v>216</v>
      </c>
      <c r="O38" s="6">
        <f t="shared" si="14"/>
        <v>1800</v>
      </c>
      <c r="P38" s="6">
        <f t="shared" si="14"/>
        <v>7590.4288800000004</v>
      </c>
      <c r="R38" s="43">
        <f t="shared" si="9"/>
        <v>24702.300000000003</v>
      </c>
      <c r="S38" s="43">
        <f t="shared" si="10"/>
        <v>9606.4288799999995</v>
      </c>
      <c r="T38" s="43">
        <f t="shared" si="11"/>
        <v>15095.871120000003</v>
      </c>
      <c r="U38" s="43"/>
      <c r="V38" s="43">
        <f t="shared" si="13"/>
        <v>152249.00691719999</v>
      </c>
      <c r="W38" s="43"/>
      <c r="X38" s="43">
        <v>125000</v>
      </c>
      <c r="Y38" s="43"/>
      <c r="Z38" s="43"/>
      <c r="AA38" s="42">
        <v>21</v>
      </c>
    </row>
    <row r="39" spans="1:27" x14ac:dyDescent="0.25">
      <c r="A39">
        <v>2039</v>
      </c>
      <c r="B39">
        <f t="shared" si="12"/>
        <v>450</v>
      </c>
      <c r="C39" s="42">
        <f t="shared" si="0"/>
        <v>5881.5</v>
      </c>
      <c r="D39" s="42">
        <f t="shared" si="1"/>
        <v>3650</v>
      </c>
      <c r="E39" s="42">
        <f t="shared" si="2"/>
        <v>2231.5</v>
      </c>
      <c r="F39" s="42">
        <f t="shared" si="3"/>
        <v>9697.5</v>
      </c>
      <c r="G39" s="42"/>
      <c r="H39" s="6">
        <f t="shared" si="4"/>
        <v>2058.5250000000001</v>
      </c>
      <c r="J39" s="6">
        <f t="shared" si="5"/>
        <v>18</v>
      </c>
      <c r="K39" s="6">
        <f t="shared" si="6"/>
        <v>150</v>
      </c>
      <c r="L39" s="6">
        <f t="shared" si="7"/>
        <v>632.53574000000003</v>
      </c>
      <c r="N39" s="6">
        <f t="shared" si="14"/>
        <v>216</v>
      </c>
      <c r="O39" s="6">
        <f t="shared" si="14"/>
        <v>1800</v>
      </c>
      <c r="P39" s="6">
        <f t="shared" si="14"/>
        <v>7590.4288800000004</v>
      </c>
      <c r="R39" s="43">
        <f t="shared" si="9"/>
        <v>24702.300000000003</v>
      </c>
      <c r="S39" s="43">
        <f t="shared" si="10"/>
        <v>9606.4288799999995</v>
      </c>
      <c r="T39" s="43">
        <f t="shared" si="11"/>
        <v>15095.871120000003</v>
      </c>
      <c r="U39" s="43"/>
      <c r="V39" s="43">
        <f t="shared" si="13"/>
        <v>167344.87803719999</v>
      </c>
      <c r="W39" s="43"/>
      <c r="X39" s="43"/>
      <c r="Y39" s="43"/>
      <c r="Z39" s="43"/>
      <c r="AA39" s="42">
        <v>22</v>
      </c>
    </row>
    <row r="40" spans="1:27" x14ac:dyDescent="0.25">
      <c r="A40">
        <v>2040</v>
      </c>
      <c r="B40">
        <f t="shared" si="12"/>
        <v>450</v>
      </c>
      <c r="C40" s="42">
        <f t="shared" si="0"/>
        <v>5881.5</v>
      </c>
      <c r="D40" s="42">
        <f t="shared" si="1"/>
        <v>3650</v>
      </c>
      <c r="E40" s="42">
        <f t="shared" si="2"/>
        <v>2231.5</v>
      </c>
      <c r="F40" s="42">
        <f t="shared" si="3"/>
        <v>9697.5</v>
      </c>
      <c r="G40" s="42"/>
      <c r="H40" s="6">
        <f t="shared" si="4"/>
        <v>2058.5250000000001</v>
      </c>
      <c r="J40" s="6">
        <f t="shared" si="5"/>
        <v>18</v>
      </c>
      <c r="K40" s="6">
        <f t="shared" si="6"/>
        <v>150</v>
      </c>
      <c r="L40" s="6">
        <f t="shared" si="7"/>
        <v>632.53574000000003</v>
      </c>
      <c r="N40" s="6">
        <f t="shared" si="14"/>
        <v>216</v>
      </c>
      <c r="O40" s="6">
        <f t="shared" si="14"/>
        <v>1800</v>
      </c>
      <c r="P40" s="6">
        <f t="shared" si="14"/>
        <v>7590.4288800000004</v>
      </c>
      <c r="R40" s="43">
        <f t="shared" si="9"/>
        <v>24702.300000000003</v>
      </c>
      <c r="S40" s="43">
        <f t="shared" si="10"/>
        <v>9606.4288799999995</v>
      </c>
      <c r="T40" s="43">
        <f t="shared" si="11"/>
        <v>15095.871120000003</v>
      </c>
      <c r="U40" s="43"/>
      <c r="V40" s="43">
        <f t="shared" si="13"/>
        <v>182440.74915719999</v>
      </c>
      <c r="W40" s="43"/>
      <c r="X40" s="43"/>
      <c r="Y40" s="43"/>
      <c r="Z40" s="43"/>
      <c r="AA40" s="42">
        <v>23</v>
      </c>
    </row>
    <row r="41" spans="1:27" x14ac:dyDescent="0.25">
      <c r="A41">
        <v>2041</v>
      </c>
      <c r="B41">
        <f t="shared" si="12"/>
        <v>450</v>
      </c>
      <c r="C41" s="42">
        <f t="shared" si="0"/>
        <v>5881.5</v>
      </c>
      <c r="D41" s="42">
        <f t="shared" si="1"/>
        <v>3650</v>
      </c>
      <c r="E41" s="42">
        <f t="shared" si="2"/>
        <v>2231.5</v>
      </c>
      <c r="F41" s="42">
        <f t="shared" si="3"/>
        <v>9697.5</v>
      </c>
      <c r="G41" s="42"/>
      <c r="H41" s="6">
        <f t="shared" si="4"/>
        <v>2058.5250000000001</v>
      </c>
      <c r="J41" s="6">
        <f t="shared" si="5"/>
        <v>18</v>
      </c>
      <c r="K41" s="6">
        <f t="shared" si="6"/>
        <v>150</v>
      </c>
      <c r="L41" s="6">
        <f t="shared" si="7"/>
        <v>632.53574000000003</v>
      </c>
      <c r="N41" s="6">
        <f t="shared" si="14"/>
        <v>216</v>
      </c>
      <c r="O41" s="6">
        <f t="shared" si="14"/>
        <v>1800</v>
      </c>
      <c r="P41" s="6">
        <f t="shared" si="14"/>
        <v>7590.4288800000004</v>
      </c>
      <c r="R41" s="43">
        <f t="shared" si="9"/>
        <v>24702.300000000003</v>
      </c>
      <c r="S41" s="43">
        <f t="shared" si="10"/>
        <v>9606.4288799999995</v>
      </c>
      <c r="T41" s="43">
        <f t="shared" si="11"/>
        <v>15095.871120000003</v>
      </c>
      <c r="U41" s="43"/>
      <c r="V41" s="43">
        <f t="shared" si="13"/>
        <v>197536.62027719998</v>
      </c>
      <c r="W41" s="43"/>
      <c r="X41" s="43"/>
      <c r="Y41" s="43"/>
      <c r="Z41" s="43"/>
      <c r="AA41" s="42">
        <v>24</v>
      </c>
    </row>
    <row r="42" spans="1:27" x14ac:dyDescent="0.25">
      <c r="A42">
        <v>2042</v>
      </c>
      <c r="B42">
        <f t="shared" si="12"/>
        <v>450</v>
      </c>
      <c r="C42" s="42">
        <f t="shared" si="0"/>
        <v>5881.5</v>
      </c>
      <c r="D42" s="42">
        <f t="shared" si="1"/>
        <v>3650</v>
      </c>
      <c r="E42" s="42">
        <f t="shared" si="2"/>
        <v>2231.5</v>
      </c>
      <c r="F42" s="42">
        <f t="shared" si="3"/>
        <v>9697.5</v>
      </c>
      <c r="G42" s="42"/>
      <c r="H42" s="6">
        <f t="shared" si="4"/>
        <v>2058.5250000000001</v>
      </c>
      <c r="J42" s="6">
        <f t="shared" si="5"/>
        <v>18</v>
      </c>
      <c r="K42" s="6">
        <f t="shared" si="6"/>
        <v>150</v>
      </c>
      <c r="L42" s="6">
        <f t="shared" si="7"/>
        <v>632.53574000000003</v>
      </c>
      <c r="N42" s="6">
        <f t="shared" si="14"/>
        <v>216</v>
      </c>
      <c r="O42" s="6">
        <f t="shared" si="14"/>
        <v>1800</v>
      </c>
      <c r="P42" s="6">
        <f t="shared" si="14"/>
        <v>7590.4288800000004</v>
      </c>
      <c r="R42" s="43">
        <f t="shared" si="9"/>
        <v>24702.300000000003</v>
      </c>
      <c r="S42" s="43">
        <f t="shared" si="10"/>
        <v>9606.4288799999995</v>
      </c>
      <c r="T42" s="43">
        <f t="shared" si="11"/>
        <v>15095.871120000003</v>
      </c>
      <c r="U42" s="43"/>
      <c r="V42" s="43">
        <f t="shared" si="13"/>
        <v>212632.49139719998</v>
      </c>
      <c r="W42" s="43"/>
      <c r="X42" s="43"/>
      <c r="Y42" s="43"/>
      <c r="Z42" s="43"/>
      <c r="AA42" s="42">
        <v>25</v>
      </c>
    </row>
    <row r="43" spans="1:27" x14ac:dyDescent="0.25">
      <c r="A43">
        <v>2043</v>
      </c>
      <c r="B43">
        <f t="shared" si="12"/>
        <v>450</v>
      </c>
      <c r="C43" s="42">
        <f t="shared" si="0"/>
        <v>5881.5</v>
      </c>
      <c r="D43" s="42">
        <f t="shared" si="1"/>
        <v>3650</v>
      </c>
      <c r="E43" s="42">
        <f t="shared" si="2"/>
        <v>2231.5</v>
      </c>
      <c r="F43" s="42">
        <f t="shared" si="3"/>
        <v>9697.5</v>
      </c>
      <c r="G43" s="42"/>
      <c r="H43" s="6">
        <f t="shared" si="4"/>
        <v>2058.5250000000001</v>
      </c>
      <c r="J43" s="6">
        <f t="shared" si="5"/>
        <v>18</v>
      </c>
      <c r="K43" s="6">
        <f t="shared" si="6"/>
        <v>150</v>
      </c>
      <c r="L43" s="6">
        <f t="shared" si="7"/>
        <v>632.53574000000003</v>
      </c>
      <c r="N43" s="6">
        <f t="shared" si="14"/>
        <v>216</v>
      </c>
      <c r="O43" s="6">
        <f t="shared" si="14"/>
        <v>1800</v>
      </c>
      <c r="P43" s="6">
        <f t="shared" si="14"/>
        <v>7590.4288800000004</v>
      </c>
      <c r="R43" s="43">
        <f t="shared" si="9"/>
        <v>24702.300000000003</v>
      </c>
      <c r="S43" s="43">
        <f t="shared" si="10"/>
        <v>9606.4288799999995</v>
      </c>
      <c r="T43" s="43">
        <f t="shared" si="11"/>
        <v>15095.871120000003</v>
      </c>
      <c r="U43" s="43"/>
      <c r="V43" s="43">
        <f t="shared" si="13"/>
        <v>227728.36251719997</v>
      </c>
      <c r="W43" s="43"/>
      <c r="X43" s="43"/>
      <c r="Y43" s="43"/>
      <c r="Z43" s="43"/>
      <c r="AA43" s="42">
        <v>26</v>
      </c>
    </row>
    <row r="44" spans="1:27" x14ac:dyDescent="0.25">
      <c r="A44">
        <v>2044</v>
      </c>
      <c r="B44">
        <f t="shared" si="12"/>
        <v>450</v>
      </c>
      <c r="C44" s="42">
        <f t="shared" si="0"/>
        <v>5881.5</v>
      </c>
      <c r="D44" s="42">
        <f t="shared" si="1"/>
        <v>3650</v>
      </c>
      <c r="E44" s="42">
        <f t="shared" si="2"/>
        <v>2231.5</v>
      </c>
      <c r="F44" s="42">
        <f t="shared" si="3"/>
        <v>9697.5</v>
      </c>
      <c r="G44" s="42"/>
      <c r="H44" s="6">
        <f t="shared" si="4"/>
        <v>2058.5250000000001</v>
      </c>
      <c r="J44" s="6">
        <f t="shared" si="5"/>
        <v>18</v>
      </c>
      <c r="K44" s="6">
        <f t="shared" si="6"/>
        <v>150</v>
      </c>
      <c r="L44" s="6">
        <f t="shared" si="7"/>
        <v>632.53574000000003</v>
      </c>
      <c r="N44" s="6">
        <f t="shared" si="14"/>
        <v>216</v>
      </c>
      <c r="O44" s="6">
        <f t="shared" si="14"/>
        <v>1800</v>
      </c>
      <c r="P44" s="6">
        <f t="shared" si="14"/>
        <v>7590.4288800000004</v>
      </c>
      <c r="R44" s="43">
        <f t="shared" si="9"/>
        <v>24702.300000000003</v>
      </c>
      <c r="S44" s="43">
        <f t="shared" si="10"/>
        <v>9606.4288799999995</v>
      </c>
      <c r="T44" s="43">
        <f t="shared" si="11"/>
        <v>15095.871120000003</v>
      </c>
      <c r="U44" s="43"/>
      <c r="V44" s="43">
        <f t="shared" si="13"/>
        <v>242824.23363719997</v>
      </c>
      <c r="W44" s="43"/>
      <c r="X44" s="43"/>
      <c r="Y44" s="43"/>
      <c r="Z44" s="43"/>
      <c r="AA44" s="42">
        <v>27</v>
      </c>
    </row>
    <row r="45" spans="1:27" x14ac:dyDescent="0.25">
      <c r="A45">
        <v>2045</v>
      </c>
      <c r="B45">
        <f t="shared" si="12"/>
        <v>450</v>
      </c>
      <c r="C45" s="42">
        <f t="shared" si="0"/>
        <v>5881.5</v>
      </c>
      <c r="D45" s="42">
        <f t="shared" si="1"/>
        <v>3650</v>
      </c>
      <c r="E45" s="42">
        <f t="shared" si="2"/>
        <v>2231.5</v>
      </c>
      <c r="F45" s="42">
        <f t="shared" si="3"/>
        <v>9697.5</v>
      </c>
      <c r="G45" s="42"/>
      <c r="H45" s="6">
        <f t="shared" si="4"/>
        <v>2058.5250000000001</v>
      </c>
      <c r="J45" s="6">
        <f t="shared" si="5"/>
        <v>18</v>
      </c>
      <c r="K45" s="6">
        <f t="shared" si="6"/>
        <v>150</v>
      </c>
      <c r="L45" s="6">
        <f t="shared" si="7"/>
        <v>632.53574000000003</v>
      </c>
      <c r="N45" s="6">
        <f t="shared" si="14"/>
        <v>216</v>
      </c>
      <c r="O45" s="6">
        <f t="shared" si="14"/>
        <v>1800</v>
      </c>
      <c r="P45" s="6">
        <f t="shared" si="14"/>
        <v>7590.4288800000004</v>
      </c>
      <c r="R45" s="43">
        <f t="shared" si="9"/>
        <v>24702.300000000003</v>
      </c>
      <c r="S45" s="43">
        <f t="shared" si="10"/>
        <v>9606.4288799999995</v>
      </c>
      <c r="T45" s="43">
        <f t="shared" si="11"/>
        <v>15095.871120000003</v>
      </c>
      <c r="U45" s="43"/>
      <c r="V45" s="43">
        <f t="shared" si="13"/>
        <v>257920.10475719997</v>
      </c>
      <c r="W45" s="43"/>
      <c r="X45" s="43"/>
      <c r="Y45" s="43"/>
      <c r="Z45" s="43"/>
      <c r="AA45" s="42">
        <v>28</v>
      </c>
    </row>
    <row r="46" spans="1:27" x14ac:dyDescent="0.25">
      <c r="A46">
        <v>2046</v>
      </c>
      <c r="B46">
        <f t="shared" si="12"/>
        <v>450</v>
      </c>
      <c r="C46" s="42">
        <f t="shared" si="0"/>
        <v>5881.5</v>
      </c>
      <c r="D46" s="42">
        <f t="shared" si="1"/>
        <v>3650</v>
      </c>
      <c r="E46" s="42">
        <f t="shared" si="2"/>
        <v>2231.5</v>
      </c>
      <c r="F46" s="42">
        <f t="shared" si="3"/>
        <v>9697.5</v>
      </c>
      <c r="G46" s="42"/>
      <c r="H46" s="6">
        <f t="shared" si="4"/>
        <v>2058.5250000000001</v>
      </c>
      <c r="J46" s="6">
        <f t="shared" si="5"/>
        <v>18</v>
      </c>
      <c r="K46" s="6">
        <f t="shared" si="6"/>
        <v>150</v>
      </c>
      <c r="L46" s="6">
        <f t="shared" si="7"/>
        <v>632.53574000000003</v>
      </c>
      <c r="N46" s="6">
        <f t="shared" si="14"/>
        <v>216</v>
      </c>
      <c r="O46" s="6">
        <f t="shared" si="14"/>
        <v>1800</v>
      </c>
      <c r="P46" s="6">
        <f t="shared" si="14"/>
        <v>7590.4288800000004</v>
      </c>
      <c r="R46" s="43">
        <f t="shared" si="9"/>
        <v>24702.300000000003</v>
      </c>
      <c r="S46" s="43">
        <f t="shared" si="10"/>
        <v>9606.4288799999995</v>
      </c>
      <c r="T46" s="43">
        <f t="shared" si="11"/>
        <v>15095.871120000003</v>
      </c>
      <c r="U46" s="43"/>
      <c r="V46" s="43">
        <f t="shared" si="13"/>
        <v>273015.97587719996</v>
      </c>
      <c r="W46" s="43"/>
      <c r="X46" s="43"/>
      <c r="Y46" s="43"/>
      <c r="Z46" s="43"/>
      <c r="AA46" s="42">
        <v>29</v>
      </c>
    </row>
    <row r="47" spans="1:27" x14ac:dyDescent="0.25">
      <c r="A47">
        <v>2047</v>
      </c>
      <c r="B47">
        <f t="shared" si="12"/>
        <v>450</v>
      </c>
      <c r="C47" s="42">
        <f t="shared" si="0"/>
        <v>5881.5</v>
      </c>
      <c r="D47" s="42">
        <f t="shared" si="1"/>
        <v>3650</v>
      </c>
      <c r="E47" s="42">
        <f t="shared" si="2"/>
        <v>2231.5</v>
      </c>
      <c r="F47" s="42">
        <f t="shared" si="3"/>
        <v>9697.5</v>
      </c>
      <c r="G47" s="42"/>
      <c r="H47" s="6">
        <f t="shared" si="4"/>
        <v>2058.5250000000001</v>
      </c>
      <c r="J47" s="6">
        <f t="shared" si="5"/>
        <v>18</v>
      </c>
      <c r="K47" s="6">
        <f t="shared" si="6"/>
        <v>150</v>
      </c>
      <c r="L47" s="6">
        <f t="shared" si="7"/>
        <v>632.53574000000003</v>
      </c>
      <c r="N47" s="6">
        <f t="shared" si="14"/>
        <v>216</v>
      </c>
      <c r="O47" s="6">
        <f t="shared" si="14"/>
        <v>1800</v>
      </c>
      <c r="P47" s="6">
        <f t="shared" si="14"/>
        <v>7590.4288800000004</v>
      </c>
      <c r="R47" s="43">
        <f t="shared" si="9"/>
        <v>24702.300000000003</v>
      </c>
      <c r="S47" s="43">
        <f t="shared" si="10"/>
        <v>9606.4288799999995</v>
      </c>
      <c r="T47" s="43">
        <f t="shared" si="11"/>
        <v>15095.871120000003</v>
      </c>
      <c r="U47" s="43"/>
      <c r="V47" s="43">
        <f t="shared" si="13"/>
        <v>288111.84699719999</v>
      </c>
      <c r="W47" s="43"/>
      <c r="X47" s="43"/>
      <c r="Y47" s="43"/>
      <c r="Z47" s="43"/>
      <c r="AA47" s="42">
        <v>30</v>
      </c>
    </row>
    <row r="48" spans="1:27" x14ac:dyDescent="0.25">
      <c r="A48">
        <v>2048</v>
      </c>
      <c r="B48">
        <f t="shared" si="12"/>
        <v>450</v>
      </c>
      <c r="C48" s="42">
        <f t="shared" si="0"/>
        <v>5881.5</v>
      </c>
      <c r="D48" s="42">
        <f t="shared" si="1"/>
        <v>3650</v>
      </c>
      <c r="E48" s="42">
        <f t="shared" si="2"/>
        <v>2231.5</v>
      </c>
      <c r="F48" s="42">
        <f t="shared" si="3"/>
        <v>9697.5</v>
      </c>
      <c r="G48" s="42"/>
      <c r="H48" s="6">
        <f t="shared" si="4"/>
        <v>2058.5250000000001</v>
      </c>
      <c r="J48" s="6">
        <f t="shared" si="5"/>
        <v>18</v>
      </c>
      <c r="K48" s="6">
        <f t="shared" si="6"/>
        <v>150</v>
      </c>
      <c r="L48" s="6">
        <f t="shared" si="7"/>
        <v>632.53574000000003</v>
      </c>
      <c r="N48" s="6">
        <f t="shared" si="14"/>
        <v>216</v>
      </c>
      <c r="O48" s="6">
        <f t="shared" si="14"/>
        <v>1800</v>
      </c>
      <c r="P48" s="6">
        <f t="shared" si="14"/>
        <v>7590.4288800000004</v>
      </c>
      <c r="R48" s="43">
        <f t="shared" si="9"/>
        <v>24702.300000000003</v>
      </c>
      <c r="S48" s="43">
        <f t="shared" si="10"/>
        <v>9606.4288799999995</v>
      </c>
      <c r="T48" s="43">
        <f t="shared" si="11"/>
        <v>15095.871120000003</v>
      </c>
      <c r="U48" s="43"/>
      <c r="V48" s="43">
        <f t="shared" si="13"/>
        <v>303207.71811720001</v>
      </c>
      <c r="W48" s="43"/>
      <c r="X48" s="43">
        <v>125000</v>
      </c>
      <c r="Y48" s="43"/>
      <c r="Z48" s="43"/>
      <c r="AA48" s="42">
        <v>31</v>
      </c>
    </row>
    <row r="49" spans="1:27" x14ac:dyDescent="0.25">
      <c r="A49">
        <v>2049</v>
      </c>
      <c r="B49">
        <f t="shared" si="12"/>
        <v>450</v>
      </c>
      <c r="C49" s="42">
        <f t="shared" si="0"/>
        <v>5881.5</v>
      </c>
      <c r="D49" s="42">
        <f t="shared" si="1"/>
        <v>3650</v>
      </c>
      <c r="E49" s="42">
        <f t="shared" si="2"/>
        <v>2231.5</v>
      </c>
      <c r="F49" s="42">
        <f t="shared" si="3"/>
        <v>9697.5</v>
      </c>
      <c r="G49" s="42"/>
      <c r="H49" s="6">
        <f t="shared" si="4"/>
        <v>2058.5250000000001</v>
      </c>
      <c r="J49" s="6">
        <f t="shared" si="5"/>
        <v>18</v>
      </c>
      <c r="K49" s="6">
        <f t="shared" si="6"/>
        <v>150</v>
      </c>
      <c r="L49" s="6">
        <f t="shared" si="7"/>
        <v>632.53574000000003</v>
      </c>
      <c r="N49" s="6">
        <f t="shared" si="14"/>
        <v>216</v>
      </c>
      <c r="O49" s="6">
        <f t="shared" si="14"/>
        <v>1800</v>
      </c>
      <c r="P49" s="6">
        <f t="shared" si="14"/>
        <v>7590.4288800000004</v>
      </c>
      <c r="R49" s="43">
        <f t="shared" si="9"/>
        <v>24702.300000000003</v>
      </c>
      <c r="S49" s="43">
        <f t="shared" si="10"/>
        <v>9606.4288799999995</v>
      </c>
      <c r="T49" s="43">
        <f t="shared" si="11"/>
        <v>15095.871120000003</v>
      </c>
      <c r="U49" s="43"/>
      <c r="V49" s="43">
        <f t="shared" si="13"/>
        <v>318303.58923720004</v>
      </c>
      <c r="W49" s="43"/>
      <c r="X49" s="43"/>
      <c r="Y49" s="43"/>
      <c r="Z49" s="43"/>
      <c r="AA49" s="42">
        <v>32</v>
      </c>
    </row>
    <row r="50" spans="1:27" x14ac:dyDescent="0.25">
      <c r="A50">
        <v>2050</v>
      </c>
      <c r="B50">
        <f t="shared" si="12"/>
        <v>450</v>
      </c>
      <c r="C50" s="42">
        <f t="shared" si="0"/>
        <v>5881.5</v>
      </c>
      <c r="D50" s="42">
        <f t="shared" si="1"/>
        <v>3650</v>
      </c>
      <c r="E50" s="42">
        <f t="shared" si="2"/>
        <v>2231.5</v>
      </c>
      <c r="F50" s="42">
        <f t="shared" si="3"/>
        <v>9697.5</v>
      </c>
      <c r="G50" s="42"/>
      <c r="H50" s="6">
        <f t="shared" si="4"/>
        <v>2058.5250000000001</v>
      </c>
      <c r="J50" s="6">
        <f t="shared" si="5"/>
        <v>18</v>
      </c>
      <c r="K50" s="6">
        <f t="shared" si="6"/>
        <v>150</v>
      </c>
      <c r="L50" s="6">
        <f t="shared" si="7"/>
        <v>632.53574000000003</v>
      </c>
      <c r="N50" s="6">
        <f t="shared" si="14"/>
        <v>216</v>
      </c>
      <c r="O50" s="6">
        <f t="shared" si="14"/>
        <v>1800</v>
      </c>
      <c r="P50" s="6">
        <f t="shared" si="14"/>
        <v>7590.4288800000004</v>
      </c>
      <c r="R50" s="43">
        <f t="shared" si="9"/>
        <v>24702.300000000003</v>
      </c>
      <c r="S50" s="43">
        <f t="shared" si="10"/>
        <v>9606.4288799999995</v>
      </c>
      <c r="T50" s="43">
        <f t="shared" si="11"/>
        <v>15095.871120000003</v>
      </c>
      <c r="U50" s="43"/>
      <c r="V50" s="43">
        <f t="shared" si="13"/>
        <v>333399.46035720006</v>
      </c>
      <c r="W50" s="43"/>
      <c r="X50" s="43"/>
      <c r="Y50" s="43"/>
      <c r="Z50" s="43"/>
      <c r="AA50" s="42">
        <v>33</v>
      </c>
    </row>
    <row r="52" spans="1:27" x14ac:dyDescent="0.25">
      <c r="V52" s="43">
        <f>V50</f>
        <v>333399.46035720006</v>
      </c>
      <c r="X52" s="43">
        <f>SUM(X18:X50)</f>
        <v>500000</v>
      </c>
      <c r="Y52" s="43"/>
      <c r="Z52" s="43"/>
      <c r="AA5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opLeftCell="D1" workbookViewId="0">
      <selection activeCell="F10" sqref="F10:F18"/>
    </sheetView>
  </sheetViews>
  <sheetFormatPr defaultRowHeight="15" x14ac:dyDescent="0.25"/>
  <cols>
    <col min="1" max="1" width="7.42578125" customWidth="1"/>
    <col min="2" max="2" width="20.140625" bestFit="1" customWidth="1"/>
    <col min="3" max="4" width="16.28515625" bestFit="1" customWidth="1"/>
    <col min="5" max="5" width="15.7109375" bestFit="1" customWidth="1"/>
    <col min="6" max="6" width="12" bestFit="1" customWidth="1"/>
    <col min="7" max="7" width="13.85546875" bestFit="1" customWidth="1"/>
    <col min="8" max="8" width="15.42578125" bestFit="1" customWidth="1"/>
    <col min="9" max="9" width="18.85546875" bestFit="1" customWidth="1"/>
    <col min="10" max="10" width="11.28515625" bestFit="1" customWidth="1"/>
    <col min="11" max="11" width="8" bestFit="1" customWidth="1"/>
    <col min="12" max="13" width="10.42578125" bestFit="1" customWidth="1"/>
    <col min="14" max="14" width="7.28515625" bestFit="1" customWidth="1"/>
    <col min="15" max="15" width="4" bestFit="1" customWidth="1"/>
    <col min="16" max="16" width="3.42578125" bestFit="1" customWidth="1"/>
    <col min="17" max="17" width="4.42578125" bestFit="1" customWidth="1"/>
    <col min="18" max="18" width="4.28515625" bestFit="1" customWidth="1"/>
  </cols>
  <sheetData>
    <row r="1" spans="1:29" x14ac:dyDescent="0.25">
      <c r="A1" s="21" t="s">
        <v>22</v>
      </c>
      <c r="C1" s="1"/>
      <c r="D1" s="1"/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</row>
    <row r="2" spans="1:29" x14ac:dyDescent="0.25">
      <c r="C2" s="1"/>
      <c r="D2" s="1"/>
      <c r="T2" s="22">
        <v>38</v>
      </c>
      <c r="W2">
        <v>2</v>
      </c>
      <c r="X2">
        <v>0</v>
      </c>
      <c r="Y2">
        <v>4</v>
      </c>
      <c r="Z2">
        <v>5</v>
      </c>
      <c r="AA2">
        <v>8</v>
      </c>
      <c r="AB2">
        <v>8</v>
      </c>
      <c r="AC2">
        <v>11</v>
      </c>
    </row>
    <row r="3" spans="1:29" x14ac:dyDescent="0.25">
      <c r="A3">
        <v>2.85</v>
      </c>
      <c r="B3" t="s">
        <v>14</v>
      </c>
      <c r="C3" s="1"/>
      <c r="D3" s="1"/>
      <c r="I3" s="23"/>
    </row>
    <row r="4" spans="1:29" x14ac:dyDescent="0.25">
      <c r="A4">
        <v>26</v>
      </c>
      <c r="B4" t="s">
        <v>33</v>
      </c>
      <c r="C4" s="1"/>
      <c r="D4" s="1"/>
      <c r="E4" s="23" t="s">
        <v>34</v>
      </c>
      <c r="F4" s="7">
        <v>26.09</v>
      </c>
      <c r="G4" s="24">
        <v>10.91</v>
      </c>
      <c r="I4" s="23" t="s">
        <v>34</v>
      </c>
      <c r="J4" s="7">
        <v>86.096999999999994</v>
      </c>
      <c r="K4" s="24">
        <v>11.090331890331891</v>
      </c>
      <c r="L4" s="25">
        <v>2.4305555562023073E-2</v>
      </c>
      <c r="M4" s="7">
        <v>35</v>
      </c>
      <c r="N4" s="7">
        <v>49.028571428571425</v>
      </c>
    </row>
    <row r="5" spans="1:29" x14ac:dyDescent="0.25">
      <c r="A5">
        <v>3.3</v>
      </c>
      <c r="B5" t="s">
        <v>35</v>
      </c>
      <c r="C5" s="1"/>
      <c r="D5" s="1"/>
      <c r="E5" s="23" t="s">
        <v>36</v>
      </c>
      <c r="F5" s="7">
        <v>9.7632608695652205</v>
      </c>
      <c r="G5" s="24">
        <v>5.0743478260869566</v>
      </c>
      <c r="I5" s="23" t="s">
        <v>36</v>
      </c>
      <c r="J5" s="7">
        <v>32.218760869565209</v>
      </c>
      <c r="K5" s="24">
        <v>4.7831857155635955</v>
      </c>
      <c r="L5" s="26">
        <v>1.2062198067724239E-2</v>
      </c>
      <c r="M5" s="7">
        <v>17.369565217391305</v>
      </c>
      <c r="N5" s="27">
        <f>AVERAGE(N10:N49)</f>
        <v>35.088588263229333</v>
      </c>
    </row>
    <row r="6" spans="1:29" x14ac:dyDescent="0.25">
      <c r="C6" s="1"/>
      <c r="D6" s="1"/>
      <c r="E6" s="23" t="s">
        <v>37</v>
      </c>
      <c r="F6" s="7">
        <v>8.0749999999999993</v>
      </c>
      <c r="G6">
        <v>5.0549999999999997</v>
      </c>
      <c r="I6" s="23" t="s">
        <v>37</v>
      </c>
      <c r="J6" s="7">
        <v>26.647500000000001</v>
      </c>
      <c r="K6" s="24">
        <v>3.953984287317621</v>
      </c>
      <c r="L6" s="25">
        <f>AVERAGE(L10:L49)</f>
        <v>1.2829861111276842E-2</v>
      </c>
      <c r="M6" s="7">
        <v>19.5</v>
      </c>
      <c r="N6" s="7">
        <v>34.215384615384615</v>
      </c>
    </row>
    <row r="7" spans="1:29" x14ac:dyDescent="0.25">
      <c r="C7" s="1"/>
      <c r="D7" s="1"/>
    </row>
    <row r="8" spans="1:29" x14ac:dyDescent="0.25">
      <c r="C8" s="1"/>
      <c r="D8" s="1"/>
    </row>
    <row r="9" spans="1:29" x14ac:dyDescent="0.25">
      <c r="A9" s="28" t="s">
        <v>0</v>
      </c>
      <c r="B9" s="28" t="s">
        <v>1</v>
      </c>
      <c r="C9" s="29" t="s">
        <v>2</v>
      </c>
      <c r="D9" s="29" t="s">
        <v>3</v>
      </c>
      <c r="E9" s="28" t="s">
        <v>4</v>
      </c>
      <c r="F9" s="28" t="s">
        <v>5</v>
      </c>
      <c r="G9" s="28" t="s">
        <v>6</v>
      </c>
      <c r="H9" s="28" t="s">
        <v>7</v>
      </c>
      <c r="J9" s="23" t="s">
        <v>38</v>
      </c>
      <c r="K9" s="23" t="s">
        <v>39</v>
      </c>
      <c r="L9" s="30" t="s">
        <v>16</v>
      </c>
      <c r="M9" s="23" t="s">
        <v>16</v>
      </c>
      <c r="N9" s="30" t="s">
        <v>17</v>
      </c>
      <c r="O9" s="23"/>
      <c r="P9" s="23"/>
      <c r="Q9" s="23"/>
    </row>
    <row r="10" spans="1:29" x14ac:dyDescent="0.25">
      <c r="A10">
        <v>1</v>
      </c>
      <c r="B10" t="s">
        <v>8</v>
      </c>
      <c r="C10" s="1">
        <v>42996.509722222225</v>
      </c>
      <c r="D10" s="1">
        <v>42996.515972222223</v>
      </c>
      <c r="E10" t="s">
        <v>9</v>
      </c>
      <c r="F10">
        <v>5.19</v>
      </c>
      <c r="G10">
        <v>2.81</v>
      </c>
      <c r="H10" t="s">
        <v>10</v>
      </c>
      <c r="J10" s="7">
        <v>17.126999999999999</v>
      </c>
      <c r="K10" s="24">
        <v>4.2657791790739772</v>
      </c>
      <c r="L10" s="25">
        <v>6.2499999985448085E-3</v>
      </c>
      <c r="M10">
        <v>9</v>
      </c>
      <c r="N10" s="7">
        <v>34.6</v>
      </c>
    </row>
    <row r="11" spans="1:29" x14ac:dyDescent="0.25">
      <c r="A11">
        <v>2</v>
      </c>
      <c r="B11" t="s">
        <v>8</v>
      </c>
      <c r="C11" s="1">
        <v>42996.495138888888</v>
      </c>
      <c r="D11" s="1">
        <v>42996.509027777778</v>
      </c>
      <c r="E11" t="s">
        <v>9</v>
      </c>
      <c r="F11">
        <v>15.24</v>
      </c>
      <c r="G11">
        <v>6.46</v>
      </c>
      <c r="H11" t="s">
        <v>10</v>
      </c>
      <c r="J11" s="7">
        <v>50.291999999999994</v>
      </c>
      <c r="K11" s="24">
        <v>3.3396961743418441</v>
      </c>
      <c r="L11" s="25">
        <v>1.3888888890505768E-2</v>
      </c>
      <c r="M11">
        <v>20</v>
      </c>
      <c r="N11" s="7">
        <v>45.720000000000006</v>
      </c>
    </row>
    <row r="12" spans="1:29" x14ac:dyDescent="0.25">
      <c r="A12">
        <v>3</v>
      </c>
      <c r="B12" t="s">
        <v>8</v>
      </c>
      <c r="C12" s="1">
        <v>42994.56527777778</v>
      </c>
      <c r="D12" s="1">
        <v>42994.579861111109</v>
      </c>
      <c r="E12" t="s">
        <v>9</v>
      </c>
      <c r="F12">
        <v>15.59</v>
      </c>
      <c r="G12">
        <v>6.6</v>
      </c>
      <c r="H12" t="s">
        <v>10</v>
      </c>
      <c r="J12" s="7">
        <v>51.446999999999996</v>
      </c>
      <c r="K12" s="24">
        <v>3.3354714560615784</v>
      </c>
      <c r="L12" s="25">
        <v>1.4583333329937886E-2</v>
      </c>
      <c r="M12">
        <v>21</v>
      </c>
      <c r="N12" s="7">
        <v>44.542857142857144</v>
      </c>
    </row>
    <row r="13" spans="1:29" x14ac:dyDescent="0.25">
      <c r="A13">
        <v>5</v>
      </c>
      <c r="B13" t="s">
        <v>8</v>
      </c>
      <c r="C13" s="1">
        <v>42993.850694444445</v>
      </c>
      <c r="D13" s="1">
        <v>42993.865972222222</v>
      </c>
      <c r="E13" t="s">
        <v>9</v>
      </c>
      <c r="F13">
        <v>14.47</v>
      </c>
      <c r="G13">
        <v>7.04</v>
      </c>
      <c r="H13" t="s">
        <v>10</v>
      </c>
      <c r="J13" s="7">
        <v>47.750999999999998</v>
      </c>
      <c r="K13" s="24">
        <v>3.8332181524994247</v>
      </c>
      <c r="L13" s="25">
        <v>1.5277777776645962E-2</v>
      </c>
      <c r="M13">
        <v>22</v>
      </c>
      <c r="N13" s="7">
        <v>39.463636363636368</v>
      </c>
    </row>
    <row r="14" spans="1:29" x14ac:dyDescent="0.25">
      <c r="A14">
        <v>6</v>
      </c>
      <c r="B14" t="s">
        <v>8</v>
      </c>
      <c r="C14" s="1">
        <v>42989.677777777775</v>
      </c>
      <c r="D14" s="1">
        <v>42989.7</v>
      </c>
      <c r="E14" t="s">
        <v>9</v>
      </c>
      <c r="F14">
        <v>23.35</v>
      </c>
      <c r="G14">
        <v>10.130000000000001</v>
      </c>
      <c r="H14" t="s">
        <v>10</v>
      </c>
      <c r="J14" s="7">
        <v>77.055000000000007</v>
      </c>
      <c r="K14" s="24">
        <v>3.4180779962364545</v>
      </c>
      <c r="L14" s="25">
        <v>2.2222222221898846E-2</v>
      </c>
      <c r="M14">
        <v>32</v>
      </c>
      <c r="N14" s="7">
        <v>43.78125</v>
      </c>
    </row>
    <row r="15" spans="1:29" x14ac:dyDescent="0.25">
      <c r="A15">
        <v>7</v>
      </c>
      <c r="B15" t="s">
        <v>8</v>
      </c>
      <c r="C15" s="1">
        <v>42988.054166666669</v>
      </c>
      <c r="D15" s="1">
        <v>42988.071527777778</v>
      </c>
      <c r="E15" t="s">
        <v>9</v>
      </c>
      <c r="F15">
        <v>18.53</v>
      </c>
      <c r="G15">
        <v>8.0399999999999991</v>
      </c>
      <c r="H15" t="s">
        <v>10</v>
      </c>
      <c r="J15" s="7">
        <v>61.149000000000001</v>
      </c>
      <c r="K15" s="24">
        <v>3.418535053721238</v>
      </c>
      <c r="L15" s="25">
        <v>1.7361111109494232E-2</v>
      </c>
      <c r="M15">
        <v>25</v>
      </c>
      <c r="N15" s="7">
        <v>44.472000000000001</v>
      </c>
    </row>
    <row r="16" spans="1:29" x14ac:dyDescent="0.25">
      <c r="A16">
        <v>8</v>
      </c>
      <c r="B16" t="s">
        <v>8</v>
      </c>
      <c r="C16" s="1">
        <v>42985.651388888888</v>
      </c>
      <c r="D16" s="1">
        <v>42985.665277777778</v>
      </c>
      <c r="E16" t="s">
        <v>9</v>
      </c>
      <c r="F16">
        <v>14.46</v>
      </c>
      <c r="G16">
        <v>6.31</v>
      </c>
      <c r="H16" t="s">
        <v>10</v>
      </c>
      <c r="J16" s="7">
        <v>47.718000000000004</v>
      </c>
      <c r="K16" s="24">
        <v>3.4381155957919436</v>
      </c>
      <c r="L16" s="25">
        <v>1.3888888890505768E-2</v>
      </c>
      <c r="M16">
        <v>20</v>
      </c>
      <c r="N16" s="7">
        <v>43.38</v>
      </c>
    </row>
    <row r="17" spans="1:14" x14ac:dyDescent="0.25">
      <c r="A17">
        <v>9</v>
      </c>
      <c r="B17" t="s">
        <v>8</v>
      </c>
      <c r="C17" s="1">
        <v>42982.75277777778</v>
      </c>
      <c r="D17" s="1">
        <v>42982.757638888892</v>
      </c>
      <c r="E17" t="s">
        <v>9</v>
      </c>
      <c r="F17">
        <v>5.72</v>
      </c>
      <c r="G17">
        <v>2.5099999999999998</v>
      </c>
      <c r="H17" t="s">
        <v>10</v>
      </c>
      <c r="J17" s="7">
        <v>18.875999999999998</v>
      </c>
      <c r="K17" s="24">
        <v>3.4573002754820941</v>
      </c>
      <c r="L17" s="25">
        <v>4.8611111124046147E-3</v>
      </c>
      <c r="M17">
        <v>7</v>
      </c>
      <c r="N17" s="7">
        <v>49.028571428571425</v>
      </c>
    </row>
    <row r="18" spans="1:14" x14ac:dyDescent="0.25">
      <c r="A18">
        <v>11</v>
      </c>
      <c r="B18" t="s">
        <v>8</v>
      </c>
      <c r="C18" s="1">
        <v>42982.428472222222</v>
      </c>
      <c r="D18" s="1">
        <v>42982.435416666667</v>
      </c>
      <c r="E18" t="s">
        <v>9</v>
      </c>
      <c r="F18">
        <v>4.13</v>
      </c>
      <c r="G18">
        <v>3.16</v>
      </c>
      <c r="H18" t="s">
        <v>10</v>
      </c>
      <c r="J18" s="7">
        <v>13.629</v>
      </c>
      <c r="K18" s="24">
        <v>6.0283219605253517</v>
      </c>
      <c r="L18" s="25">
        <v>6.9444444452528842E-3</v>
      </c>
      <c r="M18">
        <v>10</v>
      </c>
      <c r="N18" s="7">
        <v>24.78</v>
      </c>
    </row>
    <row r="19" spans="1:14" x14ac:dyDescent="0.25">
      <c r="A19">
        <v>17</v>
      </c>
      <c r="B19" t="s">
        <v>8</v>
      </c>
      <c r="C19" s="1">
        <v>42980.585416666669</v>
      </c>
      <c r="D19" s="1">
        <v>42980.603472222225</v>
      </c>
      <c r="E19" t="s">
        <v>9</v>
      </c>
      <c r="F19">
        <v>7.2</v>
      </c>
      <c r="G19">
        <v>8.44</v>
      </c>
      <c r="H19" t="s">
        <v>10</v>
      </c>
      <c r="J19" s="7">
        <v>23.759999999999998</v>
      </c>
      <c r="K19" s="24">
        <v>9.2356902356902353</v>
      </c>
      <c r="L19" s="25">
        <v>1.8055555556202307E-2</v>
      </c>
      <c r="M19">
        <v>26</v>
      </c>
      <c r="N19" s="31">
        <v>16.615384615384617</v>
      </c>
    </row>
    <row r="20" spans="1:14" x14ac:dyDescent="0.25">
      <c r="A20">
        <v>20</v>
      </c>
      <c r="B20" t="s">
        <v>8</v>
      </c>
      <c r="C20" s="1">
        <v>42973.392361111109</v>
      </c>
      <c r="D20" s="1">
        <v>42973.397916666669</v>
      </c>
      <c r="E20" t="s">
        <v>9</v>
      </c>
      <c r="F20">
        <v>3.03</v>
      </c>
      <c r="G20">
        <v>2.52</v>
      </c>
      <c r="H20" t="s">
        <v>10</v>
      </c>
      <c r="J20" s="7">
        <v>9.9989999999999988</v>
      </c>
      <c r="K20" s="24">
        <v>6.5526552655265533</v>
      </c>
      <c r="L20" s="25">
        <v>5.5555555591126904E-3</v>
      </c>
      <c r="M20">
        <v>8</v>
      </c>
      <c r="N20" s="31">
        <v>22.724999999999998</v>
      </c>
    </row>
    <row r="21" spans="1:14" x14ac:dyDescent="0.25">
      <c r="A21">
        <v>21</v>
      </c>
      <c r="B21" t="s">
        <v>8</v>
      </c>
      <c r="C21" s="1">
        <v>42970.886111111111</v>
      </c>
      <c r="D21" s="1">
        <v>42970.895138888889</v>
      </c>
      <c r="E21" t="s">
        <v>9</v>
      </c>
      <c r="F21">
        <v>9.2799999999999994</v>
      </c>
      <c r="G21">
        <v>4.17</v>
      </c>
      <c r="H21" t="s">
        <v>10</v>
      </c>
      <c r="J21" s="7">
        <v>30.623999999999995</v>
      </c>
      <c r="K21" s="24">
        <v>3.5403605015673985</v>
      </c>
      <c r="L21" s="25">
        <v>9.0277777781011537E-3</v>
      </c>
      <c r="M21">
        <v>13</v>
      </c>
      <c r="N21" s="31">
        <v>42.830769230769228</v>
      </c>
    </row>
    <row r="22" spans="1:14" x14ac:dyDescent="0.25">
      <c r="A22">
        <v>22</v>
      </c>
      <c r="B22" t="s">
        <v>8</v>
      </c>
      <c r="C22" s="1">
        <v>42968.456944444442</v>
      </c>
      <c r="D22" s="1">
        <v>42968.464583333334</v>
      </c>
      <c r="E22" t="s">
        <v>9</v>
      </c>
      <c r="F22">
        <v>8.39</v>
      </c>
      <c r="G22">
        <v>3.34</v>
      </c>
      <c r="H22" t="s">
        <v>10</v>
      </c>
      <c r="J22" s="7">
        <v>27.687000000000001</v>
      </c>
      <c r="K22" s="24">
        <v>3.1364900494817061</v>
      </c>
      <c r="L22" s="25">
        <v>7.6388888919609599E-3</v>
      </c>
      <c r="M22">
        <v>11</v>
      </c>
      <c r="N22" s="31">
        <v>45.763636363636373</v>
      </c>
    </row>
    <row r="23" spans="1:14" x14ac:dyDescent="0.25">
      <c r="A23">
        <v>26</v>
      </c>
      <c r="B23" t="s">
        <v>8</v>
      </c>
      <c r="C23" s="1">
        <v>42963.441666666666</v>
      </c>
      <c r="D23" s="1">
        <v>42963.462500000001</v>
      </c>
      <c r="E23" t="s">
        <v>9</v>
      </c>
      <c r="F23">
        <v>14.7</v>
      </c>
      <c r="G23">
        <v>9.26</v>
      </c>
      <c r="H23" t="s">
        <v>10</v>
      </c>
      <c r="J23" s="7">
        <v>48.51</v>
      </c>
      <c r="K23" s="24">
        <v>4.9631003916718202</v>
      </c>
      <c r="L23" s="25">
        <v>2.0833333335758653E-2</v>
      </c>
      <c r="M23">
        <v>30</v>
      </c>
      <c r="N23" s="31">
        <v>29.4</v>
      </c>
    </row>
    <row r="24" spans="1:14" x14ac:dyDescent="0.25">
      <c r="A24">
        <v>27</v>
      </c>
      <c r="B24" t="s">
        <v>8</v>
      </c>
      <c r="C24" s="1">
        <v>42957.621527777781</v>
      </c>
      <c r="D24" s="1">
        <v>42957.630555555559</v>
      </c>
      <c r="E24" t="s">
        <v>9</v>
      </c>
      <c r="F24">
        <v>6.05</v>
      </c>
      <c r="G24">
        <v>4.32</v>
      </c>
      <c r="H24" t="s">
        <v>10</v>
      </c>
      <c r="J24" s="7">
        <v>19.965</v>
      </c>
      <c r="K24" s="24">
        <v>5.6258452291510146</v>
      </c>
      <c r="L24" s="25">
        <v>9.0277777781011537E-3</v>
      </c>
      <c r="M24">
        <v>13</v>
      </c>
      <c r="N24" s="31">
        <v>27.92307692307692</v>
      </c>
    </row>
    <row r="25" spans="1:14" x14ac:dyDescent="0.25">
      <c r="A25">
        <v>29</v>
      </c>
      <c r="B25" t="s">
        <v>8</v>
      </c>
      <c r="C25" s="1">
        <v>42957.46875</v>
      </c>
      <c r="D25" s="1">
        <v>42957.487500000003</v>
      </c>
      <c r="E25" t="s">
        <v>9</v>
      </c>
      <c r="F25">
        <v>7.02</v>
      </c>
      <c r="G25">
        <v>8.49</v>
      </c>
      <c r="H25" t="s">
        <v>10</v>
      </c>
      <c r="J25" s="7">
        <v>23.165999999999997</v>
      </c>
      <c r="K25" s="24">
        <v>9.5286195286195294</v>
      </c>
      <c r="L25" s="25">
        <v>1.8750000002910383E-2</v>
      </c>
      <c r="M25">
        <v>27</v>
      </c>
      <c r="N25" s="31">
        <v>15.599999999999998</v>
      </c>
    </row>
    <row r="26" spans="1:14" x14ac:dyDescent="0.25">
      <c r="A26">
        <v>30</v>
      </c>
      <c r="B26" t="s">
        <v>8</v>
      </c>
      <c r="C26" s="1">
        <v>42953.725694444445</v>
      </c>
      <c r="D26" s="1">
        <v>42953.741666666669</v>
      </c>
      <c r="E26" t="s">
        <v>9</v>
      </c>
      <c r="F26">
        <v>16.899999999999999</v>
      </c>
      <c r="G26">
        <v>7.13</v>
      </c>
      <c r="H26" t="s">
        <v>10</v>
      </c>
      <c r="J26" s="7">
        <v>55.769999999999989</v>
      </c>
      <c r="K26" s="24">
        <v>3.3240093240093245</v>
      </c>
      <c r="L26" s="25">
        <v>1.5972222223354038E-2</v>
      </c>
      <c r="M26">
        <v>23</v>
      </c>
      <c r="N26" s="7">
        <v>44.086956521739125</v>
      </c>
    </row>
    <row r="27" spans="1:14" x14ac:dyDescent="0.25">
      <c r="A27">
        <v>31</v>
      </c>
      <c r="B27" t="s">
        <v>8</v>
      </c>
      <c r="C27" s="1">
        <v>42951.89166666667</v>
      </c>
      <c r="D27" s="1">
        <v>42951.90347222222</v>
      </c>
      <c r="E27" t="s">
        <v>9</v>
      </c>
      <c r="F27">
        <v>12.59</v>
      </c>
      <c r="G27">
        <v>5.29</v>
      </c>
      <c r="H27" t="s">
        <v>10</v>
      </c>
      <c r="J27" s="7">
        <v>41.546999999999997</v>
      </c>
      <c r="K27" s="24">
        <v>3.310467663128505</v>
      </c>
      <c r="L27" s="25">
        <v>1.1805555550381541E-2</v>
      </c>
      <c r="M27">
        <v>17</v>
      </c>
      <c r="N27" s="7">
        <v>44.435294117647061</v>
      </c>
    </row>
    <row r="28" spans="1:14" x14ac:dyDescent="0.25">
      <c r="A28">
        <v>35</v>
      </c>
      <c r="B28" t="s">
        <v>8</v>
      </c>
      <c r="C28" s="1">
        <v>42935.322222222225</v>
      </c>
      <c r="D28" s="1">
        <v>42935.330555555556</v>
      </c>
      <c r="E28" t="s">
        <v>9</v>
      </c>
      <c r="F28">
        <v>9.14</v>
      </c>
      <c r="G28">
        <v>3.98</v>
      </c>
      <c r="H28" t="s">
        <v>10</v>
      </c>
      <c r="J28" s="7">
        <v>30.161999999999999</v>
      </c>
      <c r="K28" s="24">
        <v>3.4308069756647441</v>
      </c>
      <c r="L28" s="25">
        <v>8.333333331393078E-3</v>
      </c>
      <c r="M28">
        <v>12</v>
      </c>
      <c r="N28" s="7">
        <v>45.7</v>
      </c>
    </row>
    <row r="29" spans="1:14" x14ac:dyDescent="0.25">
      <c r="A29">
        <v>36</v>
      </c>
      <c r="B29" t="s">
        <v>8</v>
      </c>
      <c r="C29" s="1">
        <v>42933.495833333334</v>
      </c>
      <c r="D29" s="1">
        <v>42933.499305555553</v>
      </c>
      <c r="E29" t="s">
        <v>9</v>
      </c>
      <c r="F29">
        <v>2.7</v>
      </c>
      <c r="G29">
        <v>1.36</v>
      </c>
      <c r="H29" t="s">
        <v>10</v>
      </c>
      <c r="J29" s="7">
        <v>8.91</v>
      </c>
      <c r="K29" s="24">
        <v>3.9685746352413025</v>
      </c>
      <c r="L29" s="25">
        <v>3.4722222189884633E-3</v>
      </c>
      <c r="M29">
        <v>5</v>
      </c>
      <c r="N29" s="7">
        <v>32.400000000000006</v>
      </c>
    </row>
    <row r="30" spans="1:14" x14ac:dyDescent="0.25">
      <c r="A30">
        <v>37</v>
      </c>
      <c r="B30" t="s">
        <v>8</v>
      </c>
      <c r="C30" s="1">
        <v>42933.481249999997</v>
      </c>
      <c r="D30" s="1">
        <v>42933.494444444441</v>
      </c>
      <c r="E30" t="s">
        <v>9</v>
      </c>
      <c r="F30">
        <v>14.52</v>
      </c>
      <c r="G30">
        <v>6.14</v>
      </c>
      <c r="H30" t="s">
        <v>10</v>
      </c>
      <c r="J30" s="7">
        <v>47.915999999999997</v>
      </c>
      <c r="K30" s="24">
        <v>3.3316637448868853</v>
      </c>
      <c r="L30" s="25">
        <v>1.3194444443797693E-2</v>
      </c>
      <c r="M30">
        <v>19</v>
      </c>
      <c r="N30" s="7">
        <v>45.852631578947367</v>
      </c>
    </row>
    <row r="31" spans="1:14" x14ac:dyDescent="0.25">
      <c r="A31">
        <v>38</v>
      </c>
      <c r="B31" t="s">
        <v>8</v>
      </c>
      <c r="C31" s="1">
        <v>42932.690972222219</v>
      </c>
      <c r="D31" s="1">
        <v>42932.715277777781</v>
      </c>
      <c r="E31" t="s">
        <v>9</v>
      </c>
      <c r="F31">
        <v>26.09</v>
      </c>
      <c r="G31">
        <v>10.83</v>
      </c>
      <c r="H31" t="s">
        <v>10</v>
      </c>
      <c r="J31" s="7">
        <v>86.096999999999994</v>
      </c>
      <c r="K31" s="24">
        <v>3.2704972298686368</v>
      </c>
      <c r="L31" s="25">
        <v>2.4305555562023073E-2</v>
      </c>
      <c r="M31">
        <v>35</v>
      </c>
      <c r="N31" s="7">
        <v>44.725714285714282</v>
      </c>
    </row>
    <row r="32" spans="1:14" x14ac:dyDescent="0.25">
      <c r="A32">
        <v>40</v>
      </c>
      <c r="B32" t="s">
        <v>8</v>
      </c>
      <c r="C32" s="1">
        <v>42930.701388888891</v>
      </c>
      <c r="D32" s="1">
        <v>42930.71597222222</v>
      </c>
      <c r="E32" t="s">
        <v>9</v>
      </c>
      <c r="F32">
        <v>15.5</v>
      </c>
      <c r="G32">
        <v>6.54</v>
      </c>
      <c r="H32" t="s">
        <v>10</v>
      </c>
      <c r="J32" s="7">
        <v>51.15</v>
      </c>
      <c r="K32" s="24">
        <v>3.3243401759530795</v>
      </c>
      <c r="L32" s="25">
        <v>1.4583333329937886E-2</v>
      </c>
      <c r="M32">
        <v>21</v>
      </c>
      <c r="N32" s="7">
        <v>44.285714285714292</v>
      </c>
    </row>
    <row r="33" spans="1:14" x14ac:dyDescent="0.25">
      <c r="A33">
        <v>45</v>
      </c>
      <c r="B33" t="s">
        <v>8</v>
      </c>
      <c r="C33" s="1">
        <v>42921.56527777778</v>
      </c>
      <c r="D33" s="1">
        <v>42921.579861111109</v>
      </c>
      <c r="E33" t="s">
        <v>9</v>
      </c>
      <c r="F33">
        <v>15.37</v>
      </c>
      <c r="G33">
        <v>6.5</v>
      </c>
      <c r="H33" t="s">
        <v>10</v>
      </c>
      <c r="J33" s="7">
        <v>50.720999999999997</v>
      </c>
      <c r="K33" s="24">
        <v>3.3319532343605216</v>
      </c>
      <c r="L33" s="25">
        <v>1.4583333329937886E-2</v>
      </c>
      <c r="M33">
        <v>21</v>
      </c>
      <c r="N33" s="7">
        <v>43.914285714285718</v>
      </c>
    </row>
    <row r="34" spans="1:14" x14ac:dyDescent="0.25">
      <c r="A34">
        <v>48</v>
      </c>
      <c r="B34" t="s">
        <v>8</v>
      </c>
      <c r="C34" s="1">
        <v>42918.763194444444</v>
      </c>
      <c r="D34" s="1">
        <v>42918.767361111109</v>
      </c>
      <c r="E34" t="s">
        <v>9</v>
      </c>
      <c r="F34">
        <v>3.72</v>
      </c>
      <c r="G34">
        <v>1.86</v>
      </c>
      <c r="H34" t="s">
        <v>10</v>
      </c>
      <c r="J34" s="7">
        <v>12.276</v>
      </c>
      <c r="K34" s="24">
        <v>3.9393939393939394</v>
      </c>
      <c r="L34" s="25">
        <v>4.166666665696539E-3</v>
      </c>
      <c r="M34">
        <v>6</v>
      </c>
      <c r="N34" s="7">
        <v>37.200000000000003</v>
      </c>
    </row>
    <row r="35" spans="1:14" x14ac:dyDescent="0.25">
      <c r="A35">
        <v>52</v>
      </c>
      <c r="B35" t="s">
        <v>8</v>
      </c>
      <c r="C35" s="1">
        <v>42917.673611111109</v>
      </c>
      <c r="D35" s="1">
        <v>42917.679861111108</v>
      </c>
      <c r="E35" t="s">
        <v>9</v>
      </c>
      <c r="F35">
        <v>4.63</v>
      </c>
      <c r="G35">
        <v>2.81</v>
      </c>
      <c r="H35" t="s">
        <v>10</v>
      </c>
      <c r="J35" s="7">
        <v>15.278999999999998</v>
      </c>
      <c r="K35" s="24">
        <v>4.7817265527848685</v>
      </c>
      <c r="L35" s="25">
        <v>6.2499999985448085E-3</v>
      </c>
      <c r="M35">
        <v>9</v>
      </c>
      <c r="N35" s="7">
        <v>30.866666666666667</v>
      </c>
    </row>
    <row r="36" spans="1:14" x14ac:dyDescent="0.25">
      <c r="A36">
        <v>53</v>
      </c>
      <c r="B36" t="s">
        <v>8</v>
      </c>
      <c r="C36" s="1">
        <v>42916.823611111111</v>
      </c>
      <c r="D36" s="1">
        <v>42916.837500000001</v>
      </c>
      <c r="E36" t="s">
        <v>9</v>
      </c>
      <c r="F36">
        <v>14.93</v>
      </c>
      <c r="G36">
        <v>6.31</v>
      </c>
      <c r="H36" t="s">
        <v>10</v>
      </c>
      <c r="J36" s="7">
        <v>49.268999999999998</v>
      </c>
      <c r="K36" s="24">
        <v>3.3298828878199274</v>
      </c>
      <c r="L36" s="25">
        <v>1.3888888890505768E-2</v>
      </c>
      <c r="M36">
        <v>20</v>
      </c>
      <c r="N36" s="7">
        <v>44.79</v>
      </c>
    </row>
    <row r="37" spans="1:14" x14ac:dyDescent="0.25">
      <c r="A37">
        <v>54</v>
      </c>
      <c r="B37" t="s">
        <v>8</v>
      </c>
      <c r="C37" s="1">
        <v>42907.503472222219</v>
      </c>
      <c r="D37" s="1">
        <v>42907.527083333334</v>
      </c>
      <c r="E37" t="s">
        <v>9</v>
      </c>
      <c r="F37">
        <v>21.19</v>
      </c>
      <c r="G37">
        <v>10.91</v>
      </c>
      <c r="H37" t="s">
        <v>10</v>
      </c>
      <c r="J37" s="7">
        <v>69.927000000000007</v>
      </c>
      <c r="K37" s="24">
        <v>4.0565160810559577</v>
      </c>
      <c r="L37" s="25">
        <v>2.3611111115314998E-2</v>
      </c>
      <c r="M37">
        <v>34</v>
      </c>
      <c r="N37" s="7">
        <v>37.394117647058827</v>
      </c>
    </row>
    <row r="38" spans="1:14" x14ac:dyDescent="0.25">
      <c r="A38">
        <v>56</v>
      </c>
      <c r="B38" t="s">
        <v>8</v>
      </c>
      <c r="C38" s="1">
        <v>42898.553472222222</v>
      </c>
      <c r="D38" s="1">
        <v>42898.560416666667</v>
      </c>
      <c r="E38" t="s">
        <v>9</v>
      </c>
      <c r="F38">
        <v>5.79</v>
      </c>
      <c r="G38">
        <v>3.13</v>
      </c>
      <c r="H38" t="s">
        <v>10</v>
      </c>
      <c r="J38" s="7">
        <v>19.106999999999999</v>
      </c>
      <c r="K38" s="24">
        <v>4.2591720311927563</v>
      </c>
      <c r="L38" s="25">
        <v>6.9444444452528842E-3</v>
      </c>
      <c r="M38">
        <v>10</v>
      </c>
      <c r="N38" s="31">
        <v>34.74</v>
      </c>
    </row>
    <row r="39" spans="1:14" x14ac:dyDescent="0.25">
      <c r="A39">
        <v>58</v>
      </c>
      <c r="B39" t="s">
        <v>8</v>
      </c>
      <c r="C39" s="1">
        <v>42897.792361111111</v>
      </c>
      <c r="D39" s="1">
        <v>42897.813194444447</v>
      </c>
      <c r="E39" t="s">
        <v>9</v>
      </c>
      <c r="F39">
        <v>8.64</v>
      </c>
      <c r="G39">
        <v>9.42</v>
      </c>
      <c r="H39" t="s">
        <v>10</v>
      </c>
      <c r="J39" s="7">
        <v>28.512</v>
      </c>
      <c r="K39" s="24">
        <v>8.5900673400673409</v>
      </c>
      <c r="L39" s="25">
        <v>2.0833333335758653E-2</v>
      </c>
      <c r="M39">
        <v>30</v>
      </c>
      <c r="N39" s="31">
        <v>17.28</v>
      </c>
    </row>
    <row r="40" spans="1:14" x14ac:dyDescent="0.25">
      <c r="A40">
        <v>59</v>
      </c>
      <c r="B40" t="s">
        <v>8</v>
      </c>
      <c r="C40" s="1">
        <v>42895.595138888886</v>
      </c>
      <c r="D40" s="1">
        <v>42895.604166666664</v>
      </c>
      <c r="E40" t="s">
        <v>9</v>
      </c>
      <c r="F40">
        <v>7.33</v>
      </c>
      <c r="G40">
        <v>4.2</v>
      </c>
      <c r="H40" t="s">
        <v>10</v>
      </c>
      <c r="J40" s="7">
        <v>24.189</v>
      </c>
      <c r="K40" s="24">
        <v>4.5144487163586762</v>
      </c>
      <c r="L40" s="25">
        <v>9.0277777781011537E-3</v>
      </c>
      <c r="M40">
        <v>13</v>
      </c>
      <c r="N40" s="31">
        <v>33.830769230769228</v>
      </c>
    </row>
    <row r="41" spans="1:14" x14ac:dyDescent="0.25">
      <c r="A41">
        <v>62</v>
      </c>
      <c r="B41" t="s">
        <v>8</v>
      </c>
      <c r="C41" s="1">
        <v>42879.455555555556</v>
      </c>
      <c r="D41" s="1">
        <v>42879.474305555559</v>
      </c>
      <c r="E41" t="s">
        <v>9</v>
      </c>
      <c r="F41">
        <v>14.35</v>
      </c>
      <c r="G41">
        <v>8.4700000000000006</v>
      </c>
      <c r="H41" t="s">
        <v>10</v>
      </c>
      <c r="J41" s="7">
        <v>47.354999999999997</v>
      </c>
      <c r="K41" s="24">
        <v>4.6504065040650415</v>
      </c>
      <c r="L41" s="25">
        <v>1.8750000002910383E-2</v>
      </c>
      <c r="M41">
        <v>27</v>
      </c>
      <c r="N41" s="31">
        <v>31.888888888888886</v>
      </c>
    </row>
    <row r="42" spans="1:14" x14ac:dyDescent="0.25">
      <c r="A42">
        <v>65</v>
      </c>
      <c r="B42" t="s">
        <v>8</v>
      </c>
      <c r="C42" s="1">
        <v>42870.515972222223</v>
      </c>
      <c r="D42" s="1">
        <v>42870.535416666666</v>
      </c>
      <c r="E42" t="s">
        <v>9</v>
      </c>
      <c r="F42">
        <v>14.29</v>
      </c>
      <c r="G42">
        <v>8.8699999999999992</v>
      </c>
      <c r="H42" t="s">
        <v>10</v>
      </c>
      <c r="J42" s="7">
        <v>47.156999999999996</v>
      </c>
      <c r="K42" s="24">
        <v>4.8904722522637147</v>
      </c>
      <c r="L42" s="25">
        <v>1.9444444442342501E-2</v>
      </c>
      <c r="M42">
        <v>28</v>
      </c>
      <c r="N42" s="31">
        <v>30.62142857142857</v>
      </c>
    </row>
    <row r="43" spans="1:14" x14ac:dyDescent="0.25">
      <c r="A43">
        <v>68</v>
      </c>
      <c r="B43" t="s">
        <v>8</v>
      </c>
      <c r="C43" s="1">
        <v>42867.566666666666</v>
      </c>
      <c r="D43" s="1">
        <v>42867.585416666669</v>
      </c>
      <c r="E43" t="s">
        <v>9</v>
      </c>
      <c r="F43">
        <v>19.29</v>
      </c>
      <c r="G43">
        <v>8.7200000000000006</v>
      </c>
      <c r="H43" t="s">
        <v>10</v>
      </c>
      <c r="J43" s="7">
        <v>63.656999999999996</v>
      </c>
      <c r="K43" s="24">
        <v>3.5615878850715563</v>
      </c>
      <c r="L43" s="25">
        <v>1.8750000002910383E-2</v>
      </c>
      <c r="M43">
        <v>27</v>
      </c>
      <c r="N43" s="31">
        <v>42.866666666666667</v>
      </c>
    </row>
    <row r="44" spans="1:14" x14ac:dyDescent="0.25">
      <c r="A44">
        <v>70</v>
      </c>
      <c r="B44" t="s">
        <v>8</v>
      </c>
      <c r="C44" s="1">
        <v>42863.361805555556</v>
      </c>
      <c r="D44" s="1">
        <v>42863.372916666667</v>
      </c>
      <c r="E44" t="s">
        <v>9</v>
      </c>
      <c r="F44">
        <v>5.33</v>
      </c>
      <c r="G44">
        <v>4.82</v>
      </c>
      <c r="H44" t="s">
        <v>10</v>
      </c>
      <c r="J44" s="7">
        <v>17.588999999999999</v>
      </c>
      <c r="K44" s="24">
        <v>7.1249076127124908</v>
      </c>
      <c r="L44" s="25">
        <v>1.1111111110949423E-2</v>
      </c>
      <c r="M44">
        <v>16</v>
      </c>
      <c r="N44" s="31">
        <v>19.987500000000001</v>
      </c>
    </row>
    <row r="45" spans="1:14" x14ac:dyDescent="0.25">
      <c r="A45">
        <v>74</v>
      </c>
      <c r="B45" t="s">
        <v>8</v>
      </c>
      <c r="C45" s="1">
        <v>42796.817361111112</v>
      </c>
      <c r="D45" s="1">
        <v>42796.831944444442</v>
      </c>
      <c r="E45" t="s">
        <v>9</v>
      </c>
      <c r="F45">
        <v>7.76</v>
      </c>
      <c r="G45">
        <v>6.61</v>
      </c>
      <c r="H45" t="s">
        <v>10</v>
      </c>
      <c r="J45" s="7">
        <v>25.607999999999997</v>
      </c>
      <c r="K45" s="24">
        <v>6.7111840049984393</v>
      </c>
      <c r="L45" s="25">
        <v>1.4583333329937886E-2</v>
      </c>
      <c r="M45">
        <v>21</v>
      </c>
      <c r="N45" s="31">
        <v>22.171428571428571</v>
      </c>
    </row>
    <row r="46" spans="1:14" x14ac:dyDescent="0.25">
      <c r="A46">
        <v>76</v>
      </c>
      <c r="B46" t="s">
        <v>8</v>
      </c>
      <c r="C46" s="1">
        <v>42796.317361111112</v>
      </c>
      <c r="D46" s="1">
        <v>42796.324305555558</v>
      </c>
      <c r="E46" t="s">
        <v>9</v>
      </c>
      <c r="F46">
        <v>4.1399999999999997</v>
      </c>
      <c r="G46">
        <v>3.16</v>
      </c>
      <c r="H46" t="s">
        <v>10</v>
      </c>
      <c r="J46" s="7">
        <v>13.661999999999999</v>
      </c>
      <c r="K46" s="24">
        <v>6.0137607963694926</v>
      </c>
      <c r="L46" s="25">
        <v>6.9444444452528842E-3</v>
      </c>
      <c r="M46">
        <v>10</v>
      </c>
      <c r="N46" s="31">
        <v>24.84</v>
      </c>
    </row>
    <row r="47" spans="1:14" x14ac:dyDescent="0.25">
      <c r="A47">
        <v>81</v>
      </c>
      <c r="B47" t="s">
        <v>8</v>
      </c>
      <c r="C47" s="1">
        <v>42788.448611111111</v>
      </c>
      <c r="D47" s="1">
        <v>42788.465277777781</v>
      </c>
      <c r="E47" t="s">
        <v>9</v>
      </c>
      <c r="F47">
        <v>5.25</v>
      </c>
      <c r="G47">
        <v>7.39</v>
      </c>
      <c r="H47" t="s">
        <v>10</v>
      </c>
      <c r="J47" s="7">
        <v>17.324999999999999</v>
      </c>
      <c r="K47" s="24">
        <v>11.090331890331891</v>
      </c>
      <c r="L47" s="25">
        <v>1.6666666670062114E-2</v>
      </c>
      <c r="M47">
        <v>24</v>
      </c>
      <c r="N47" s="31">
        <v>13.125</v>
      </c>
    </row>
    <row r="48" spans="1:14" x14ac:dyDescent="0.25">
      <c r="A48">
        <v>84</v>
      </c>
      <c r="B48" t="s">
        <v>8</v>
      </c>
      <c r="C48" s="1">
        <v>42788.420138888891</v>
      </c>
      <c r="D48" s="1">
        <v>42788.427083333336</v>
      </c>
      <c r="E48" t="s">
        <v>9</v>
      </c>
      <c r="F48">
        <v>6.7</v>
      </c>
      <c r="G48">
        <v>3.24</v>
      </c>
      <c r="H48" t="s">
        <v>10</v>
      </c>
      <c r="J48" s="7">
        <v>22.11</v>
      </c>
      <c r="K48" s="24">
        <v>3.8100407055630936</v>
      </c>
      <c r="L48" s="25">
        <v>6.9444444452528842E-3</v>
      </c>
      <c r="M48">
        <v>10</v>
      </c>
      <c r="N48" s="7">
        <v>40.200000000000003</v>
      </c>
    </row>
    <row r="49" spans="1:14" x14ac:dyDescent="0.25">
      <c r="A49">
        <v>87</v>
      </c>
      <c r="B49" t="s">
        <v>8</v>
      </c>
      <c r="C49" s="1">
        <v>42788.404861111114</v>
      </c>
      <c r="D49" s="1">
        <v>42788.409722222219</v>
      </c>
      <c r="E49" t="s">
        <v>9</v>
      </c>
      <c r="F49">
        <v>3</v>
      </c>
      <c r="G49">
        <v>2.13</v>
      </c>
      <c r="H49" t="s">
        <v>10</v>
      </c>
      <c r="J49" s="7">
        <v>9.8999999999999986</v>
      </c>
      <c r="K49" s="24">
        <v>5.5939393939393947</v>
      </c>
      <c r="L49" s="25">
        <v>4.8611111051286571E-3</v>
      </c>
      <c r="M49">
        <v>7</v>
      </c>
      <c r="N49" s="7">
        <v>25.714285714285715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Q10" sqref="Q10"/>
    </sheetView>
  </sheetViews>
  <sheetFormatPr defaultRowHeight="15" x14ac:dyDescent="0.25"/>
  <sheetData>
    <row r="1" spans="1:15" ht="15.75" thickBot="1" x14ac:dyDescent="0.3">
      <c r="F1" s="10">
        <v>16.3</v>
      </c>
      <c r="G1" s="11">
        <v>8.67</v>
      </c>
      <c r="I1" s="12" t="s">
        <v>20</v>
      </c>
      <c r="J1" s="10">
        <v>53.802692307692297</v>
      </c>
      <c r="K1" s="13">
        <v>0.53606733242771964</v>
      </c>
      <c r="L1" s="13">
        <v>4.2235608009456707</v>
      </c>
      <c r="M1" s="14"/>
      <c r="N1" s="15">
        <v>25.73076923076923</v>
      </c>
      <c r="O1" s="16">
        <v>37.720994648553258</v>
      </c>
    </row>
    <row r="2" spans="1:15" ht="45.75" thickBot="1" x14ac:dyDescent="0.3">
      <c r="F2" s="4" t="s">
        <v>5</v>
      </c>
      <c r="G2" s="4" t="s">
        <v>6</v>
      </c>
      <c r="I2" s="17"/>
      <c r="J2" s="18" t="s">
        <v>12</v>
      </c>
      <c r="K2" s="18" t="s">
        <v>13</v>
      </c>
      <c r="L2" s="18" t="s">
        <v>14</v>
      </c>
      <c r="M2" s="18"/>
      <c r="N2" s="19" t="s">
        <v>16</v>
      </c>
      <c r="O2" s="20" t="s">
        <v>21</v>
      </c>
    </row>
    <row r="6" spans="1:15" ht="45" x14ac:dyDescent="0.25">
      <c r="A6" s="2" t="s">
        <v>0</v>
      </c>
      <c r="B6" s="2" t="s">
        <v>1</v>
      </c>
      <c r="C6" s="3" t="s">
        <v>2</v>
      </c>
      <c r="D6" s="3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/>
      <c r="J6" s="4" t="s">
        <v>12</v>
      </c>
      <c r="K6" s="4" t="s">
        <v>13</v>
      </c>
      <c r="L6" s="4" t="s">
        <v>14</v>
      </c>
      <c r="M6" s="4" t="s">
        <v>15</v>
      </c>
      <c r="N6" s="5" t="s">
        <v>16</v>
      </c>
      <c r="O6" s="4" t="s">
        <v>17</v>
      </c>
    </row>
    <row r="7" spans="1:15" x14ac:dyDescent="0.25">
      <c r="A7">
        <v>1</v>
      </c>
      <c r="B7" t="s">
        <v>8</v>
      </c>
      <c r="C7" s="1">
        <v>43066.66846064815</v>
      </c>
      <c r="D7" s="1">
        <v>43066.675451388888</v>
      </c>
      <c r="E7" t="s">
        <v>18</v>
      </c>
      <c r="F7">
        <v>7.54</v>
      </c>
      <c r="G7" s="6">
        <v>3.18</v>
      </c>
      <c r="H7" t="s">
        <v>19</v>
      </c>
      <c r="J7" s="7">
        <v>24.881999999999998</v>
      </c>
      <c r="K7" s="6">
        <v>0.4217506631299735</v>
      </c>
      <c r="L7" s="6">
        <v>3.3228840125391854</v>
      </c>
      <c r="M7" s="8">
        <v>6.9907407378195785E-3</v>
      </c>
      <c r="N7" s="7">
        <v>10</v>
      </c>
      <c r="O7" s="7">
        <v>45.24</v>
      </c>
    </row>
    <row r="8" spans="1:15" x14ac:dyDescent="0.25">
      <c r="A8">
        <v>2</v>
      </c>
      <c r="B8" t="s">
        <v>8</v>
      </c>
      <c r="C8" s="1">
        <v>43065.717499999999</v>
      </c>
      <c r="D8" s="1">
        <v>43065.740613425929</v>
      </c>
      <c r="E8" t="s">
        <v>18</v>
      </c>
      <c r="F8">
        <v>16.66</v>
      </c>
      <c r="G8" s="6">
        <v>10.48</v>
      </c>
      <c r="H8" t="s">
        <v>19</v>
      </c>
      <c r="J8" s="7">
        <v>54.977999999999994</v>
      </c>
      <c r="K8" s="6">
        <v>0.62905162064825937</v>
      </c>
      <c r="L8" s="9">
        <v>4.9561642838953768</v>
      </c>
      <c r="M8" s="8">
        <v>2.3113425930205267E-2</v>
      </c>
      <c r="N8" s="7">
        <v>33.299999999999997</v>
      </c>
      <c r="O8" s="7">
        <v>30.018018018018022</v>
      </c>
    </row>
    <row r="9" spans="1:15" x14ac:dyDescent="0.25">
      <c r="A9">
        <v>6</v>
      </c>
      <c r="B9" t="s">
        <v>8</v>
      </c>
      <c r="C9" s="1">
        <v>43060.606620370374</v>
      </c>
      <c r="D9" s="1">
        <v>43060.628495370373</v>
      </c>
      <c r="E9" t="s">
        <v>18</v>
      </c>
      <c r="F9">
        <v>13.56</v>
      </c>
      <c r="G9" s="6">
        <v>9.93</v>
      </c>
      <c r="H9" t="s">
        <v>19</v>
      </c>
      <c r="J9" s="7">
        <v>44.747999999999998</v>
      </c>
      <c r="K9" s="6">
        <v>0.73230088495575218</v>
      </c>
      <c r="L9" s="9">
        <v>5.7696433360150179</v>
      </c>
      <c r="M9" s="8">
        <v>2.1874999998544808E-2</v>
      </c>
      <c r="N9" s="7">
        <v>31.5</v>
      </c>
      <c r="O9" s="7">
        <v>25.828571428571429</v>
      </c>
    </row>
    <row r="10" spans="1:15" x14ac:dyDescent="0.25">
      <c r="A10">
        <v>8</v>
      </c>
      <c r="B10" t="s">
        <v>8</v>
      </c>
      <c r="C10" s="1">
        <v>43059.685011574074</v>
      </c>
      <c r="D10" s="1">
        <v>43059.696701388886</v>
      </c>
      <c r="E10" t="s">
        <v>18</v>
      </c>
      <c r="F10">
        <v>12.77</v>
      </c>
      <c r="G10" s="6">
        <v>5.31</v>
      </c>
      <c r="H10" t="s">
        <v>19</v>
      </c>
      <c r="J10" s="7">
        <v>42.140999999999998</v>
      </c>
      <c r="K10" s="6">
        <v>0.4158183241973375</v>
      </c>
      <c r="L10" s="6">
        <v>3.2761443724638712</v>
      </c>
      <c r="M10" s="8">
        <v>1.1689814811688848E-2</v>
      </c>
      <c r="N10" s="7">
        <v>16.8</v>
      </c>
      <c r="O10" s="7">
        <v>45.607142857142854</v>
      </c>
    </row>
    <row r="11" spans="1:15" x14ac:dyDescent="0.25">
      <c r="A11">
        <v>9</v>
      </c>
      <c r="B11" t="s">
        <v>8</v>
      </c>
      <c r="C11" s="1">
        <v>43059.572800925926</v>
      </c>
      <c r="D11" s="1">
        <v>43059.580543981479</v>
      </c>
      <c r="E11" t="s">
        <v>18</v>
      </c>
      <c r="F11">
        <v>8.25</v>
      </c>
      <c r="G11" s="6">
        <v>3.52</v>
      </c>
      <c r="H11" t="s">
        <v>19</v>
      </c>
      <c r="J11" s="7">
        <v>27.224999999999998</v>
      </c>
      <c r="K11" s="6">
        <v>0.42666666666666669</v>
      </c>
      <c r="L11" s="6">
        <v>3.3616161616161624</v>
      </c>
      <c r="M11" s="8">
        <v>7.7430555538740009E-3</v>
      </c>
      <c r="N11" s="7">
        <v>11.1</v>
      </c>
      <c r="O11" s="7">
        <v>44.594594594594597</v>
      </c>
    </row>
    <row r="12" spans="1:15" x14ac:dyDescent="0.25">
      <c r="A12">
        <v>10</v>
      </c>
      <c r="B12" t="s">
        <v>8</v>
      </c>
      <c r="C12" s="1">
        <v>43059.344537037039</v>
      </c>
      <c r="D12" s="1">
        <v>43059.360474537039</v>
      </c>
      <c r="E12" t="s">
        <v>18</v>
      </c>
      <c r="F12">
        <v>14.11</v>
      </c>
      <c r="G12" s="6">
        <v>7.23</v>
      </c>
      <c r="H12" t="s">
        <v>19</v>
      </c>
      <c r="J12" s="7">
        <v>46.562999999999995</v>
      </c>
      <c r="K12" s="6">
        <v>0.51240255138199864</v>
      </c>
      <c r="L12" s="9">
        <v>4.0371110108884745</v>
      </c>
      <c r="M12" s="8">
        <v>1.5937500000291038E-2</v>
      </c>
      <c r="N12" s="7">
        <v>23</v>
      </c>
      <c r="O12" s="7">
        <v>36.80869565217391</v>
      </c>
    </row>
    <row r="13" spans="1:15" x14ac:dyDescent="0.25">
      <c r="A13">
        <v>13</v>
      </c>
      <c r="B13" t="s">
        <v>8</v>
      </c>
      <c r="C13" s="1">
        <v>43056.727303240739</v>
      </c>
      <c r="D13" s="1">
        <v>43056.737314814818</v>
      </c>
      <c r="E13" t="s">
        <v>18</v>
      </c>
      <c r="F13">
        <v>8.18</v>
      </c>
      <c r="G13" s="6">
        <v>4.54</v>
      </c>
      <c r="H13" t="s">
        <v>19</v>
      </c>
      <c r="J13" s="7">
        <v>26.993999999999996</v>
      </c>
      <c r="K13" s="6">
        <v>0.55501222493887536</v>
      </c>
      <c r="L13" s="9">
        <v>4.3728235904275028</v>
      </c>
      <c r="M13" s="8">
        <v>1.0011574078816921E-2</v>
      </c>
      <c r="N13" s="7">
        <v>14.5</v>
      </c>
      <c r="O13" s="7">
        <v>33.848275862068967</v>
      </c>
    </row>
    <row r="14" spans="1:15" x14ac:dyDescent="0.25">
      <c r="A14">
        <v>14</v>
      </c>
      <c r="B14" t="s">
        <v>8</v>
      </c>
      <c r="C14" s="1">
        <v>43056.701458333337</v>
      </c>
      <c r="D14" s="1">
        <v>43056.715601851851</v>
      </c>
      <c r="E14" t="s">
        <v>18</v>
      </c>
      <c r="F14">
        <v>9.5500000000000007</v>
      </c>
      <c r="G14" s="6">
        <v>6.42</v>
      </c>
      <c r="H14" t="s">
        <v>19</v>
      </c>
      <c r="J14" s="7">
        <v>31.515000000000001</v>
      </c>
      <c r="K14" s="6">
        <v>0.67225130890052354</v>
      </c>
      <c r="L14" s="9">
        <v>5.2965254640647306</v>
      </c>
      <c r="M14" s="8">
        <v>1.4143518514174502E-2</v>
      </c>
      <c r="N14" s="7">
        <v>20.399999999999999</v>
      </c>
      <c r="O14" s="7">
        <v>28.088235294117652</v>
      </c>
    </row>
    <row r="15" spans="1:15" x14ac:dyDescent="0.25">
      <c r="A15">
        <v>17</v>
      </c>
      <c r="B15" t="s">
        <v>8</v>
      </c>
      <c r="C15" s="1">
        <v>43054.591284722221</v>
      </c>
      <c r="D15" s="1">
        <v>43054.597118055557</v>
      </c>
      <c r="E15" t="s">
        <v>18</v>
      </c>
      <c r="F15">
        <v>6.41</v>
      </c>
      <c r="G15" s="6">
        <v>2.65</v>
      </c>
      <c r="H15" t="s">
        <v>19</v>
      </c>
      <c r="J15" s="7">
        <v>21.152999999999999</v>
      </c>
      <c r="K15" s="6">
        <v>0.41341653666146644</v>
      </c>
      <c r="L15" s="6">
        <v>3.257221197938827</v>
      </c>
      <c r="M15" s="8">
        <v>5.8333333363407291E-3</v>
      </c>
      <c r="N15" s="7">
        <v>8.5</v>
      </c>
      <c r="O15" s="7">
        <v>45.247058823529414</v>
      </c>
    </row>
    <row r="16" spans="1:15" x14ac:dyDescent="0.25">
      <c r="A16">
        <v>20</v>
      </c>
      <c r="B16" t="s">
        <v>8</v>
      </c>
      <c r="C16" s="1">
        <v>43052.671793981484</v>
      </c>
      <c r="D16" s="1">
        <v>43052.681388888886</v>
      </c>
      <c r="E16" t="s">
        <v>18</v>
      </c>
      <c r="F16">
        <v>9.93</v>
      </c>
      <c r="G16" s="6">
        <v>4.3499999999999996</v>
      </c>
      <c r="H16" t="s">
        <v>19</v>
      </c>
      <c r="J16" s="7">
        <v>32.768999999999998</v>
      </c>
      <c r="K16" s="6">
        <v>0.43806646525679754</v>
      </c>
      <c r="L16" s="6">
        <v>3.4514327565687082</v>
      </c>
      <c r="M16" s="8">
        <v>9.594907402060926E-3</v>
      </c>
      <c r="N16" s="7">
        <v>13.8</v>
      </c>
      <c r="O16" s="7">
        <v>43.173913043478258</v>
      </c>
    </row>
    <row r="17" spans="1:15" x14ac:dyDescent="0.25">
      <c r="A17">
        <v>21</v>
      </c>
      <c r="B17" t="s">
        <v>8</v>
      </c>
      <c r="C17" s="1">
        <v>43050.722650462965</v>
      </c>
      <c r="D17" s="1">
        <v>43050.737847222219</v>
      </c>
      <c r="E17" t="s">
        <v>18</v>
      </c>
      <c r="F17">
        <v>14.18</v>
      </c>
      <c r="G17" s="6">
        <v>6.9</v>
      </c>
      <c r="H17" t="s">
        <v>19</v>
      </c>
      <c r="J17" s="7">
        <v>46.793999999999997</v>
      </c>
      <c r="K17" s="6">
        <v>0.48660084626234135</v>
      </c>
      <c r="L17" s="6">
        <v>3.8338248493396594</v>
      </c>
      <c r="M17" s="8">
        <v>1.5196759253740311E-2</v>
      </c>
      <c r="N17" s="7">
        <v>21.8</v>
      </c>
      <c r="O17" s="7">
        <v>39.027522935779814</v>
      </c>
    </row>
    <row r="18" spans="1:15" x14ac:dyDescent="0.25">
      <c r="A18">
        <v>26</v>
      </c>
      <c r="B18" t="s">
        <v>8</v>
      </c>
      <c r="C18" s="1">
        <v>43045.72451388889</v>
      </c>
      <c r="D18" s="1">
        <v>43045.73300925926</v>
      </c>
      <c r="E18" t="s">
        <v>18</v>
      </c>
      <c r="F18">
        <v>9.0399999999999991</v>
      </c>
      <c r="G18" s="6">
        <v>3.86</v>
      </c>
      <c r="H18" t="s">
        <v>19</v>
      </c>
      <c r="J18" s="7">
        <v>29.831999999999997</v>
      </c>
      <c r="K18" s="6">
        <v>0.42699115044247793</v>
      </c>
      <c r="L18" s="6">
        <v>3.3641727004558866</v>
      </c>
      <c r="M18" s="8">
        <v>8.4953703699284233E-3</v>
      </c>
      <c r="N18" s="7">
        <v>12.25</v>
      </c>
      <c r="O18" s="7">
        <v>44.277551020408161</v>
      </c>
    </row>
    <row r="19" spans="1:15" x14ac:dyDescent="0.25">
      <c r="A19">
        <v>27</v>
      </c>
      <c r="B19" t="s">
        <v>8</v>
      </c>
      <c r="C19" s="1">
        <v>43045.434467592589</v>
      </c>
      <c r="D19" s="1">
        <v>43045.450115740743</v>
      </c>
      <c r="E19" t="s">
        <v>18</v>
      </c>
      <c r="F19">
        <v>11</v>
      </c>
      <c r="G19" s="6">
        <v>7.1</v>
      </c>
      <c r="H19" t="s">
        <v>19</v>
      </c>
      <c r="J19" s="7">
        <v>36.299999999999997</v>
      </c>
      <c r="K19" s="6">
        <v>0.64545454545454539</v>
      </c>
      <c r="L19" s="9">
        <v>5.0853994490358128</v>
      </c>
      <c r="M19" s="8">
        <v>1.5648148153559305E-2</v>
      </c>
      <c r="N19" s="7">
        <v>22.5</v>
      </c>
      <c r="O19" s="7">
        <v>29.333333333333332</v>
      </c>
    </row>
    <row r="20" spans="1:15" x14ac:dyDescent="0.25">
      <c r="A20">
        <v>29</v>
      </c>
      <c r="B20" t="s">
        <v>8</v>
      </c>
      <c r="C20" s="1">
        <v>43043.56722222222</v>
      </c>
      <c r="D20" s="1">
        <v>43043.570555555554</v>
      </c>
      <c r="E20" t="s">
        <v>18</v>
      </c>
      <c r="F20">
        <v>3.06</v>
      </c>
      <c r="G20" s="6">
        <v>1.52</v>
      </c>
      <c r="H20" t="s">
        <v>19</v>
      </c>
      <c r="J20" s="7">
        <v>10.097999999999999</v>
      </c>
      <c r="K20" s="6">
        <v>0.49673202614379086</v>
      </c>
      <c r="L20" s="6">
        <v>3.9136462665874436</v>
      </c>
      <c r="M20" s="8">
        <v>3.3333333340124227E-3</v>
      </c>
      <c r="N20" s="7">
        <v>4.8</v>
      </c>
      <c r="O20" s="7">
        <v>38.25</v>
      </c>
    </row>
    <row r="21" spans="1:15" x14ac:dyDescent="0.25">
      <c r="A21">
        <v>30</v>
      </c>
      <c r="B21" t="s">
        <v>8</v>
      </c>
      <c r="C21" s="1">
        <v>43042.615532407406</v>
      </c>
      <c r="D21" s="1">
        <v>43042.67119212963</v>
      </c>
      <c r="E21" t="s">
        <v>18</v>
      </c>
      <c r="F21">
        <v>53.91</v>
      </c>
      <c r="G21" s="6">
        <v>25.26</v>
      </c>
      <c r="H21" t="s">
        <v>19</v>
      </c>
      <c r="J21" s="7">
        <v>177.90299999999999</v>
      </c>
      <c r="K21" s="6">
        <v>0.46855870895937679</v>
      </c>
      <c r="L21" s="6">
        <v>3.6916746766496353</v>
      </c>
      <c r="M21" s="8">
        <v>5.5659722223936114E-2</v>
      </c>
      <c r="N21" s="7">
        <v>80</v>
      </c>
      <c r="O21" s="7">
        <v>40.432499999999997</v>
      </c>
    </row>
    <row r="22" spans="1:15" x14ac:dyDescent="0.25">
      <c r="A22">
        <v>31</v>
      </c>
      <c r="B22" t="s">
        <v>8</v>
      </c>
      <c r="C22" s="1">
        <v>43041.747835648152</v>
      </c>
      <c r="D22" s="1">
        <v>43041.827025462961</v>
      </c>
      <c r="E22" t="s">
        <v>18</v>
      </c>
      <c r="F22">
        <v>36.17</v>
      </c>
      <c r="G22" s="6">
        <v>31.5</v>
      </c>
      <c r="H22" t="s">
        <v>19</v>
      </c>
      <c r="J22" s="7">
        <v>119.361</v>
      </c>
      <c r="K22" s="6">
        <v>0.8708874758086812</v>
      </c>
      <c r="L22" s="9">
        <v>6.8615376881896086</v>
      </c>
      <c r="M22" s="8">
        <v>7.9189814809069503E-2</v>
      </c>
      <c r="N22" s="7">
        <v>54</v>
      </c>
      <c r="O22" s="7">
        <v>40.18888888888889</v>
      </c>
    </row>
    <row r="23" spans="1:15" x14ac:dyDescent="0.25">
      <c r="A23">
        <v>34</v>
      </c>
      <c r="B23" t="s">
        <v>8</v>
      </c>
      <c r="C23" s="1">
        <v>43039.466666666667</v>
      </c>
      <c r="D23" s="1">
        <v>43039.48096064815</v>
      </c>
      <c r="E23" t="s">
        <v>18</v>
      </c>
      <c r="F23">
        <v>8.94</v>
      </c>
      <c r="G23" s="6">
        <v>6.48</v>
      </c>
      <c r="H23" t="s">
        <v>19</v>
      </c>
      <c r="J23" s="7">
        <v>29.501999999999995</v>
      </c>
      <c r="K23" s="6">
        <v>0.72483221476510074</v>
      </c>
      <c r="L23" s="9">
        <v>5.7107992678462489</v>
      </c>
      <c r="M23" s="8">
        <v>1.4293981483206153E-2</v>
      </c>
      <c r="N23" s="7">
        <v>20.5</v>
      </c>
      <c r="O23" s="7">
        <v>26.165853658536584</v>
      </c>
    </row>
    <row r="24" spans="1:15" x14ac:dyDescent="0.25">
      <c r="A24">
        <v>42</v>
      </c>
      <c r="B24" t="s">
        <v>8</v>
      </c>
      <c r="C24" s="1">
        <v>43032.761377314811</v>
      </c>
      <c r="D24" s="1">
        <v>43032.769131944442</v>
      </c>
      <c r="E24" t="s">
        <v>18</v>
      </c>
      <c r="F24">
        <v>8.07</v>
      </c>
      <c r="G24" s="6">
        <v>3.52</v>
      </c>
      <c r="H24" t="s">
        <v>19</v>
      </c>
      <c r="J24" s="7">
        <v>26.631</v>
      </c>
      <c r="K24" s="6">
        <v>0.43618339529120198</v>
      </c>
      <c r="L24" s="6">
        <v>3.4365964477488644</v>
      </c>
      <c r="M24" s="8">
        <v>7.7546296306536533E-3</v>
      </c>
      <c r="N24" s="7">
        <v>11</v>
      </c>
      <c r="O24" s="7">
        <v>44.018181818181823</v>
      </c>
    </row>
    <row r="25" spans="1:15" x14ac:dyDescent="0.25">
      <c r="A25">
        <v>49</v>
      </c>
      <c r="B25" t="s">
        <v>8</v>
      </c>
      <c r="C25" s="1">
        <v>43024.711805555555</v>
      </c>
      <c r="D25" s="1">
        <v>43024.739884259259</v>
      </c>
      <c r="E25" t="s">
        <v>18</v>
      </c>
      <c r="F25">
        <v>30.48</v>
      </c>
      <c r="G25" s="6">
        <v>12.74</v>
      </c>
      <c r="H25" t="s">
        <v>19</v>
      </c>
      <c r="J25" s="7">
        <v>100.58399999999999</v>
      </c>
      <c r="K25" s="6">
        <v>0.41797900262467191</v>
      </c>
      <c r="L25" s="6">
        <v>3.2931678994671127</v>
      </c>
      <c r="M25" s="8">
        <v>2.8078703704522923E-2</v>
      </c>
      <c r="N25" s="7">
        <v>40.5</v>
      </c>
      <c r="O25" s="7">
        <v>45.155555555555551</v>
      </c>
    </row>
    <row r="26" spans="1:15" x14ac:dyDescent="0.25">
      <c r="A26">
        <v>56</v>
      </c>
      <c r="B26" t="s">
        <v>8</v>
      </c>
      <c r="C26" s="1">
        <v>43019.630289351851</v>
      </c>
      <c r="D26" s="1">
        <v>43019.678344907406</v>
      </c>
      <c r="E26" t="s">
        <v>18</v>
      </c>
      <c r="F26">
        <v>41.56</v>
      </c>
      <c r="G26" s="6">
        <v>21.8</v>
      </c>
      <c r="H26" t="s">
        <v>19</v>
      </c>
      <c r="J26" s="7">
        <v>137.148</v>
      </c>
      <c r="K26" s="6">
        <v>0.52454282964388832</v>
      </c>
      <c r="L26" s="9">
        <v>4.1327616881033631</v>
      </c>
      <c r="M26" s="8">
        <v>4.8055555555038154E-2</v>
      </c>
      <c r="N26" s="7">
        <v>69.2</v>
      </c>
      <c r="O26" s="7">
        <v>36.03468208092486</v>
      </c>
    </row>
    <row r="27" spans="1:15" x14ac:dyDescent="0.25">
      <c r="A27">
        <v>60</v>
      </c>
      <c r="B27" t="s">
        <v>8</v>
      </c>
      <c r="C27" s="1">
        <v>43009.93922453704</v>
      </c>
      <c r="D27" s="1">
        <v>43009.972395833334</v>
      </c>
      <c r="E27" t="s">
        <v>18</v>
      </c>
      <c r="F27">
        <v>35.61</v>
      </c>
      <c r="G27" s="6">
        <v>15.04</v>
      </c>
      <c r="H27" t="s">
        <v>19</v>
      </c>
      <c r="J27" s="7">
        <v>117.51299999999999</v>
      </c>
      <c r="K27" s="6">
        <v>0.42235327155293456</v>
      </c>
      <c r="L27" s="6">
        <v>3.3276318364776665</v>
      </c>
      <c r="M27" s="8">
        <v>3.3171296294312924E-2</v>
      </c>
      <c r="N27" s="7">
        <v>47.75</v>
      </c>
      <c r="O27" s="7">
        <v>44.7455497382199</v>
      </c>
    </row>
    <row r="28" spans="1:15" x14ac:dyDescent="0.25">
      <c r="A28">
        <v>61</v>
      </c>
      <c r="B28" t="s">
        <v>8</v>
      </c>
      <c r="C28" s="1">
        <v>43009.532071759262</v>
      </c>
      <c r="D28" s="1">
        <v>43009.569918981484</v>
      </c>
      <c r="E28" t="s">
        <v>18</v>
      </c>
      <c r="F28">
        <v>38.68</v>
      </c>
      <c r="G28" s="6">
        <v>17.170000000000002</v>
      </c>
      <c r="H28" t="s">
        <v>19</v>
      </c>
      <c r="J28" s="7">
        <v>127.64399999999999</v>
      </c>
      <c r="K28" s="6">
        <v>0.44389865563598763</v>
      </c>
      <c r="L28" s="6">
        <v>3.4973833474350542</v>
      </c>
      <c r="M28" s="8">
        <v>3.7847222221898846E-2</v>
      </c>
      <c r="N28" s="7">
        <v>54.5</v>
      </c>
      <c r="O28" s="7">
        <v>42.58348623853211</v>
      </c>
    </row>
    <row r="29" spans="1:15" x14ac:dyDescent="0.25">
      <c r="A29">
        <v>76</v>
      </c>
      <c r="B29" t="s">
        <v>8</v>
      </c>
      <c r="C29" s="1">
        <v>43002.811805555553</v>
      </c>
      <c r="D29" s="1">
        <v>43002.813923611109</v>
      </c>
      <c r="E29" t="s">
        <v>18</v>
      </c>
      <c r="F29">
        <v>1.51</v>
      </c>
      <c r="G29" s="6">
        <v>0.96</v>
      </c>
      <c r="H29" t="s">
        <v>19</v>
      </c>
      <c r="J29" s="7">
        <v>4.9829999999999997</v>
      </c>
      <c r="K29" s="6">
        <v>0.63576158940397354</v>
      </c>
      <c r="L29" s="9">
        <v>5.0090307043949425</v>
      </c>
      <c r="M29" s="8">
        <v>2.118055555911269E-3</v>
      </c>
      <c r="N29" s="7">
        <v>3</v>
      </c>
      <c r="O29" s="7">
        <v>30.2</v>
      </c>
    </row>
    <row r="30" spans="1:15" x14ac:dyDescent="0.25">
      <c r="A30">
        <v>79</v>
      </c>
      <c r="B30" t="s">
        <v>8</v>
      </c>
      <c r="C30" s="1">
        <v>43002.72079861111</v>
      </c>
      <c r="D30" s="1">
        <v>43002.730717592596</v>
      </c>
      <c r="E30" t="s">
        <v>18</v>
      </c>
      <c r="F30">
        <v>9.7100000000000009</v>
      </c>
      <c r="G30" s="6">
        <v>4.5</v>
      </c>
      <c r="H30" t="s">
        <v>19</v>
      </c>
      <c r="J30" s="7">
        <v>32.042999999999999</v>
      </c>
      <c r="K30" s="6">
        <v>0.46343975283213179</v>
      </c>
      <c r="L30" s="6">
        <v>3.6513435071622511</v>
      </c>
      <c r="M30" s="8">
        <v>9.9189814864075743E-3</v>
      </c>
      <c r="N30" s="7">
        <v>14.3</v>
      </c>
      <c r="O30" s="7">
        <v>40.74125874125874</v>
      </c>
    </row>
    <row r="31" spans="1:15" x14ac:dyDescent="0.25">
      <c r="A31">
        <v>81</v>
      </c>
      <c r="B31" t="s">
        <v>8</v>
      </c>
      <c r="C31" s="1">
        <v>43000.354861111111</v>
      </c>
      <c r="D31" s="1">
        <v>43000.363796296297</v>
      </c>
      <c r="E31" t="s">
        <v>18</v>
      </c>
      <c r="F31">
        <v>7.29</v>
      </c>
      <c r="G31" s="6">
        <v>4.0599999999999996</v>
      </c>
      <c r="H31" t="s">
        <v>19</v>
      </c>
      <c r="J31" s="7">
        <v>24.056999999999999</v>
      </c>
      <c r="K31" s="6">
        <v>0.55692729766803839</v>
      </c>
      <c r="L31" s="9">
        <v>4.3879120422330296</v>
      </c>
      <c r="M31" s="8">
        <v>8.9351851856918074E-3</v>
      </c>
      <c r="N31" s="7">
        <v>12.8</v>
      </c>
      <c r="O31" s="7">
        <v>34.171875</v>
      </c>
    </row>
    <row r="32" spans="1:15" x14ac:dyDescent="0.25">
      <c r="A32">
        <v>98</v>
      </c>
      <c r="B32" t="s">
        <v>8</v>
      </c>
      <c r="C32" s="1">
        <v>42992.499409722222</v>
      </c>
      <c r="D32" s="1">
        <v>42992.511331018519</v>
      </c>
      <c r="E32" t="s">
        <v>18</v>
      </c>
      <c r="F32">
        <v>7.73</v>
      </c>
      <c r="G32" s="6">
        <v>5.41</v>
      </c>
      <c r="H32" t="s">
        <v>19</v>
      </c>
      <c r="J32" s="7">
        <v>25.509</v>
      </c>
      <c r="K32" s="6">
        <v>0.69987063389391979</v>
      </c>
      <c r="L32" s="9">
        <v>5.5141322670430046</v>
      </c>
      <c r="M32" s="8">
        <v>1.1921296296350192E-2</v>
      </c>
      <c r="N32" s="7">
        <v>17.2</v>
      </c>
      <c r="O32" s="7">
        <v>26.965116279069768</v>
      </c>
    </row>
    <row r="33" spans="3:15" ht="15.75" thickBot="1" x14ac:dyDescent="0.3">
      <c r="C33" s="1"/>
      <c r="D33" s="1"/>
      <c r="N33" s="7"/>
    </row>
    <row r="34" spans="3:15" ht="15.75" thickBot="1" x14ac:dyDescent="0.3">
      <c r="C34" s="1"/>
      <c r="D34" s="1"/>
      <c r="F34" s="10">
        <v>16.3</v>
      </c>
      <c r="G34" s="11">
        <v>8.67</v>
      </c>
      <c r="I34" s="12" t="s">
        <v>20</v>
      </c>
      <c r="J34" s="10">
        <v>53.802692307692297</v>
      </c>
      <c r="K34" s="13">
        <v>0.53606733242771964</v>
      </c>
      <c r="L34" s="13">
        <v>4.2235608009456707</v>
      </c>
      <c r="M34" s="14"/>
      <c r="N34" s="15">
        <v>25.73076923076923</v>
      </c>
      <c r="O34" s="16">
        <v>37.720994648553258</v>
      </c>
    </row>
    <row r="35" spans="3:15" ht="45.75" thickBot="1" x14ac:dyDescent="0.3">
      <c r="C35" s="1"/>
      <c r="D35" s="1"/>
      <c r="F35" s="4" t="s">
        <v>5</v>
      </c>
      <c r="G35" s="4" t="s">
        <v>6</v>
      </c>
      <c r="I35" s="17"/>
      <c r="J35" s="18" t="s">
        <v>12</v>
      </c>
      <c r="K35" s="18" t="s">
        <v>13</v>
      </c>
      <c r="L35" s="18" t="s">
        <v>14</v>
      </c>
      <c r="M35" s="18"/>
      <c r="N35" s="19" t="s">
        <v>16</v>
      </c>
      <c r="O35" s="20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I11" sqref="I11"/>
    </sheetView>
  </sheetViews>
  <sheetFormatPr defaultRowHeight="15" x14ac:dyDescent="0.25"/>
  <cols>
    <col min="1" max="1" width="5.140625" bestFit="1" customWidth="1"/>
    <col min="2" max="2" width="20.140625" bestFit="1" customWidth="1"/>
    <col min="3" max="4" width="17.28515625" bestFit="1" customWidth="1"/>
    <col min="5" max="5" width="15.7109375" bestFit="1" customWidth="1"/>
    <col min="6" max="6" width="11.7109375" bestFit="1" customWidth="1"/>
    <col min="7" max="7" width="13.85546875" bestFit="1" customWidth="1"/>
    <col min="8" max="8" width="15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1</v>
      </c>
      <c r="B2" t="s">
        <v>8</v>
      </c>
      <c r="C2" s="1">
        <v>43066.61755787037</v>
      </c>
      <c r="D2" s="1">
        <v>43066.636597222219</v>
      </c>
      <c r="E2" t="s">
        <v>9</v>
      </c>
      <c r="F2">
        <v>20.260000000000002</v>
      </c>
      <c r="G2">
        <v>8.65</v>
      </c>
      <c r="H2" t="s">
        <v>10</v>
      </c>
    </row>
    <row r="3" spans="1:8" x14ac:dyDescent="0.25">
      <c r="A3">
        <v>2</v>
      </c>
      <c r="B3" t="s">
        <v>8</v>
      </c>
      <c r="C3" s="1">
        <v>43063.522777777776</v>
      </c>
      <c r="D3" s="1">
        <v>43063.53837962963</v>
      </c>
      <c r="E3" t="s">
        <v>9</v>
      </c>
      <c r="F3">
        <v>13.42</v>
      </c>
      <c r="G3">
        <v>7.08</v>
      </c>
      <c r="H3" t="s">
        <v>10</v>
      </c>
    </row>
    <row r="4" spans="1:8" x14ac:dyDescent="0.25">
      <c r="A4">
        <v>3</v>
      </c>
      <c r="B4" t="s">
        <v>8</v>
      </c>
      <c r="C4" s="1">
        <v>43059.646932870368</v>
      </c>
      <c r="D4" s="1">
        <v>43059.658043981479</v>
      </c>
      <c r="E4" t="s">
        <v>9</v>
      </c>
      <c r="F4">
        <v>9</v>
      </c>
      <c r="G4">
        <v>5.04</v>
      </c>
      <c r="H4" t="s">
        <v>10</v>
      </c>
    </row>
    <row r="5" spans="1:8" x14ac:dyDescent="0.25">
      <c r="A5">
        <v>17</v>
      </c>
      <c r="B5" t="s">
        <v>8</v>
      </c>
      <c r="C5" s="1">
        <v>43059.524976851855</v>
      </c>
      <c r="D5" s="1">
        <v>43059.544571759259</v>
      </c>
      <c r="E5" t="s">
        <v>9</v>
      </c>
      <c r="F5">
        <v>20.37</v>
      </c>
      <c r="G5">
        <v>8.89</v>
      </c>
      <c r="H5" t="s">
        <v>10</v>
      </c>
    </row>
    <row r="6" spans="1:8" x14ac:dyDescent="0.25">
      <c r="A6">
        <v>18</v>
      </c>
      <c r="B6" t="s">
        <v>8</v>
      </c>
      <c r="C6" s="1">
        <v>43059.349502314813</v>
      </c>
      <c r="D6" s="1">
        <v>43059.356493055559</v>
      </c>
      <c r="E6" t="s">
        <v>9</v>
      </c>
      <c r="F6">
        <v>3.71</v>
      </c>
      <c r="G6">
        <v>3.18</v>
      </c>
      <c r="H6" t="s">
        <v>10</v>
      </c>
    </row>
    <row r="7" spans="1:8" x14ac:dyDescent="0.25">
      <c r="A7">
        <v>22</v>
      </c>
      <c r="B7" t="s">
        <v>8</v>
      </c>
      <c r="C7" s="1">
        <v>43057.594224537039</v>
      </c>
      <c r="D7" s="1">
        <v>43057.603136574071</v>
      </c>
      <c r="E7" t="s">
        <v>9</v>
      </c>
      <c r="F7">
        <v>9.23</v>
      </c>
      <c r="G7">
        <v>4.05</v>
      </c>
      <c r="H7" t="s">
        <v>10</v>
      </c>
    </row>
    <row r="8" spans="1:8" x14ac:dyDescent="0.25">
      <c r="A8">
        <v>25</v>
      </c>
      <c r="B8" t="s">
        <v>8</v>
      </c>
      <c r="C8" s="1">
        <v>43056.76599537037</v>
      </c>
      <c r="D8" s="1">
        <v>43056.782627314817</v>
      </c>
      <c r="E8" t="s">
        <v>9</v>
      </c>
      <c r="F8">
        <v>15.64</v>
      </c>
      <c r="G8">
        <v>7.55</v>
      </c>
      <c r="H8" t="s">
        <v>10</v>
      </c>
    </row>
    <row r="9" spans="1:8" x14ac:dyDescent="0.25">
      <c r="A9">
        <v>26</v>
      </c>
      <c r="B9" t="s">
        <v>8</v>
      </c>
      <c r="C9" s="1">
        <v>43045.680636574078</v>
      </c>
      <c r="D9" s="1">
        <v>43045.695069444446</v>
      </c>
      <c r="E9" t="s">
        <v>9</v>
      </c>
      <c r="F9">
        <v>15.47</v>
      </c>
      <c r="G9">
        <v>6.56</v>
      </c>
      <c r="H9" t="s">
        <v>10</v>
      </c>
    </row>
    <row r="10" spans="1:8" x14ac:dyDescent="0.25">
      <c r="A10">
        <v>28</v>
      </c>
      <c r="B10" t="s">
        <v>8</v>
      </c>
      <c r="C10" s="1">
        <v>43043.60125</v>
      </c>
      <c r="D10" s="1">
        <v>43043.623356481483</v>
      </c>
      <c r="E10" t="s">
        <v>9</v>
      </c>
      <c r="F10">
        <v>20.96</v>
      </c>
      <c r="G10">
        <v>10.029999999999999</v>
      </c>
      <c r="H10" t="s">
        <v>10</v>
      </c>
    </row>
    <row r="11" spans="1:8" x14ac:dyDescent="0.25">
      <c r="A11">
        <v>30</v>
      </c>
      <c r="B11" t="s">
        <v>8</v>
      </c>
      <c r="C11" s="1">
        <v>43026.372187499997</v>
      </c>
      <c r="D11" s="1">
        <v>43026.395300925928</v>
      </c>
      <c r="E11" t="s">
        <v>9</v>
      </c>
      <c r="F11">
        <v>8.43</v>
      </c>
      <c r="G11">
        <v>10.48</v>
      </c>
      <c r="H11" t="s">
        <v>10</v>
      </c>
    </row>
    <row r="12" spans="1:8" x14ac:dyDescent="0.25">
      <c r="A12">
        <v>34</v>
      </c>
      <c r="B12" t="s">
        <v>8</v>
      </c>
      <c r="C12" s="1">
        <v>43024.636446759258</v>
      </c>
      <c r="D12" s="1">
        <v>43024.66064814815</v>
      </c>
      <c r="E12" t="s">
        <v>9</v>
      </c>
      <c r="F12">
        <v>14.99</v>
      </c>
      <c r="G12">
        <v>10.98</v>
      </c>
      <c r="H12" t="s">
        <v>10</v>
      </c>
    </row>
    <row r="13" spans="1:8" x14ac:dyDescent="0.25">
      <c r="A13">
        <v>36</v>
      </c>
      <c r="B13" t="s">
        <v>8</v>
      </c>
      <c r="C13" s="1">
        <v>43024.555821759262</v>
      </c>
      <c r="D13" s="1">
        <v>43024.569756944446</v>
      </c>
      <c r="E13" t="s">
        <v>9</v>
      </c>
      <c r="F13">
        <v>14.98</v>
      </c>
      <c r="G13">
        <v>6.33</v>
      </c>
      <c r="H13" t="s">
        <v>10</v>
      </c>
    </row>
    <row r="14" spans="1:8" x14ac:dyDescent="0.25">
      <c r="A14">
        <v>37</v>
      </c>
      <c r="B14" t="s">
        <v>8</v>
      </c>
      <c r="C14" s="1">
        <v>43021.714814814812</v>
      </c>
      <c r="D14" s="1">
        <v>43021.734039351853</v>
      </c>
      <c r="E14" t="s">
        <v>9</v>
      </c>
      <c r="F14">
        <v>18.96</v>
      </c>
      <c r="G14">
        <v>8.7200000000000006</v>
      </c>
      <c r="H14" t="s">
        <v>10</v>
      </c>
    </row>
    <row r="15" spans="1:8" x14ac:dyDescent="0.25">
      <c r="A15">
        <v>38</v>
      </c>
      <c r="B15" t="s">
        <v>8</v>
      </c>
      <c r="C15" s="1">
        <v>43020.279722222222</v>
      </c>
      <c r="D15" s="1">
        <v>43020.307546296295</v>
      </c>
      <c r="E15" t="s">
        <v>9</v>
      </c>
      <c r="F15">
        <v>18.03</v>
      </c>
      <c r="G15">
        <v>12.63</v>
      </c>
      <c r="H15" t="s">
        <v>10</v>
      </c>
    </row>
    <row r="16" spans="1:8" x14ac:dyDescent="0.25">
      <c r="A16">
        <v>39</v>
      </c>
      <c r="B16" t="s">
        <v>8</v>
      </c>
      <c r="C16" s="1">
        <v>43008.437164351853</v>
      </c>
      <c r="D16" s="1">
        <v>43008.462418981479</v>
      </c>
      <c r="E16" t="s">
        <v>9</v>
      </c>
      <c r="F16">
        <v>17.260000000000002</v>
      </c>
      <c r="G16">
        <v>11.46</v>
      </c>
      <c r="H16" t="s">
        <v>10</v>
      </c>
    </row>
    <row r="17" spans="1:8" x14ac:dyDescent="0.25">
      <c r="A17">
        <v>40</v>
      </c>
      <c r="B17" t="s">
        <v>8</v>
      </c>
      <c r="C17" s="1">
        <v>43002.705682870372</v>
      </c>
      <c r="D17" s="1">
        <v>43002.723530092589</v>
      </c>
      <c r="E17" t="s">
        <v>9</v>
      </c>
      <c r="F17">
        <v>18.920000000000002</v>
      </c>
      <c r="G17">
        <v>8.1</v>
      </c>
      <c r="H17" t="s">
        <v>10</v>
      </c>
    </row>
    <row r="18" spans="1:8" x14ac:dyDescent="0.25">
      <c r="A18">
        <v>41</v>
      </c>
      <c r="B18" t="s">
        <v>8</v>
      </c>
      <c r="C18" s="1">
        <v>43002.67386574074</v>
      </c>
      <c r="D18" s="1">
        <v>43002.691851851851</v>
      </c>
      <c r="E18" t="s">
        <v>9</v>
      </c>
      <c r="F18">
        <v>18.66</v>
      </c>
      <c r="G18">
        <v>8.16</v>
      </c>
      <c r="H18" t="s">
        <v>10</v>
      </c>
    </row>
    <row r="19" spans="1:8" x14ac:dyDescent="0.25">
      <c r="A19">
        <v>42</v>
      </c>
      <c r="B19" t="s">
        <v>8</v>
      </c>
      <c r="C19" s="1">
        <v>43000.607766203706</v>
      </c>
      <c r="D19" s="1">
        <v>43000.618333333332</v>
      </c>
      <c r="E19" t="s">
        <v>9</v>
      </c>
      <c r="F19">
        <v>10.14</v>
      </c>
      <c r="G19">
        <v>4.8</v>
      </c>
      <c r="H19" t="s">
        <v>10</v>
      </c>
    </row>
    <row r="20" spans="1:8" x14ac:dyDescent="0.25">
      <c r="A20">
        <v>44</v>
      </c>
      <c r="B20" t="s">
        <v>8</v>
      </c>
      <c r="C20" s="1">
        <v>42996.509872685187</v>
      </c>
      <c r="D20" s="1">
        <v>42996.516053240739</v>
      </c>
      <c r="E20" t="s">
        <v>9</v>
      </c>
      <c r="F20">
        <v>5.19</v>
      </c>
      <c r="G20">
        <v>2.81</v>
      </c>
      <c r="H20" t="s">
        <v>10</v>
      </c>
    </row>
    <row r="21" spans="1:8" x14ac:dyDescent="0.25">
      <c r="A21">
        <v>45</v>
      </c>
      <c r="B21" t="s">
        <v>8</v>
      </c>
      <c r="C21" s="1">
        <v>42996.495173611111</v>
      </c>
      <c r="D21" s="1">
        <v>42996.509409722225</v>
      </c>
      <c r="E21" t="s">
        <v>9</v>
      </c>
      <c r="F21">
        <v>15.24</v>
      </c>
      <c r="G21">
        <v>6.46</v>
      </c>
      <c r="H21" t="s">
        <v>10</v>
      </c>
    </row>
    <row r="22" spans="1:8" x14ac:dyDescent="0.25">
      <c r="A22">
        <v>46</v>
      </c>
      <c r="B22" t="s">
        <v>8</v>
      </c>
      <c r="C22" s="1">
        <v>42994.565439814818</v>
      </c>
      <c r="D22" s="1">
        <v>42994.579965277779</v>
      </c>
      <c r="E22" t="s">
        <v>9</v>
      </c>
      <c r="F22">
        <v>15.59</v>
      </c>
      <c r="G22">
        <v>6.6</v>
      </c>
      <c r="H22" t="s">
        <v>10</v>
      </c>
    </row>
    <row r="23" spans="1:8" x14ac:dyDescent="0.25">
      <c r="A23">
        <v>48</v>
      </c>
      <c r="B23" t="s">
        <v>8</v>
      </c>
      <c r="C23" s="1">
        <v>42993.851053240738</v>
      </c>
      <c r="D23" s="1">
        <v>42993.866562499999</v>
      </c>
      <c r="E23" t="s">
        <v>9</v>
      </c>
      <c r="F23">
        <v>14.47</v>
      </c>
      <c r="G23">
        <v>7.04</v>
      </c>
      <c r="H23" t="s">
        <v>10</v>
      </c>
    </row>
    <row r="24" spans="1:8" x14ac:dyDescent="0.25">
      <c r="A24">
        <v>49</v>
      </c>
      <c r="B24" t="s">
        <v>8</v>
      </c>
      <c r="C24" s="1">
        <v>42989.678078703706</v>
      </c>
      <c r="D24" s="1">
        <v>42989.70039351852</v>
      </c>
      <c r="E24" t="s">
        <v>9</v>
      </c>
      <c r="F24">
        <v>23.35</v>
      </c>
      <c r="G24">
        <v>10.130000000000001</v>
      </c>
      <c r="H24" t="s">
        <v>10</v>
      </c>
    </row>
    <row r="25" spans="1:8" x14ac:dyDescent="0.25">
      <c r="A25">
        <v>50</v>
      </c>
      <c r="B25" t="s">
        <v>8</v>
      </c>
      <c r="C25" s="1">
        <v>42988.05431712963</v>
      </c>
      <c r="D25" s="1">
        <v>42988.072013888886</v>
      </c>
      <c r="E25" t="s">
        <v>9</v>
      </c>
      <c r="F25">
        <v>18.53</v>
      </c>
      <c r="G25">
        <v>8.0399999999999991</v>
      </c>
      <c r="H25" t="s">
        <v>10</v>
      </c>
    </row>
    <row r="26" spans="1:8" x14ac:dyDescent="0.25">
      <c r="A26">
        <v>51</v>
      </c>
      <c r="B26" t="s">
        <v>8</v>
      </c>
      <c r="C26" s="1">
        <v>42985.652037037034</v>
      </c>
      <c r="D26" s="1">
        <v>42985.665937500002</v>
      </c>
      <c r="E26" t="s">
        <v>9</v>
      </c>
      <c r="F26">
        <v>14.46</v>
      </c>
      <c r="G26">
        <v>6.31</v>
      </c>
      <c r="H26" t="s">
        <v>10</v>
      </c>
    </row>
    <row r="27" spans="1:8" x14ac:dyDescent="0.25">
      <c r="A27">
        <v>52</v>
      </c>
      <c r="B27" t="s">
        <v>8</v>
      </c>
      <c r="C27" s="1">
        <v>42982.75277777778</v>
      </c>
      <c r="D27" s="1">
        <v>42982.758298611108</v>
      </c>
      <c r="E27" t="s">
        <v>9</v>
      </c>
      <c r="F27">
        <v>5.72</v>
      </c>
      <c r="G27">
        <v>2.5099999999999998</v>
      </c>
      <c r="H27" t="s">
        <v>10</v>
      </c>
    </row>
    <row r="28" spans="1:8" x14ac:dyDescent="0.25">
      <c r="A28">
        <v>54</v>
      </c>
      <c r="B28" t="s">
        <v>8</v>
      </c>
      <c r="C28" s="1">
        <v>42982.42869212963</v>
      </c>
      <c r="D28" s="1">
        <v>42982.435636574075</v>
      </c>
      <c r="E28" t="s">
        <v>9</v>
      </c>
      <c r="F28">
        <v>4.13</v>
      </c>
      <c r="G28">
        <v>3.16</v>
      </c>
      <c r="H28" t="s">
        <v>10</v>
      </c>
    </row>
    <row r="29" spans="1:8" x14ac:dyDescent="0.25">
      <c r="A29">
        <v>55</v>
      </c>
      <c r="B29" t="s">
        <v>8</v>
      </c>
      <c r="C29" s="1">
        <v>42981.011979166666</v>
      </c>
      <c r="D29" s="1">
        <v>42981.030844907407</v>
      </c>
      <c r="E29" t="s">
        <v>9</v>
      </c>
      <c r="F29">
        <v>9.48</v>
      </c>
      <c r="G29">
        <v>0</v>
      </c>
      <c r="H29" t="s">
        <v>10</v>
      </c>
    </row>
    <row r="30" spans="1:8" x14ac:dyDescent="0.25">
      <c r="A30">
        <v>56</v>
      </c>
      <c r="B30" t="s">
        <v>8</v>
      </c>
      <c r="C30" s="1">
        <v>42980.585578703707</v>
      </c>
      <c r="D30" s="1">
        <v>42980.604155092595</v>
      </c>
      <c r="E30" t="s">
        <v>9</v>
      </c>
      <c r="F30">
        <v>7.2</v>
      </c>
      <c r="G30">
        <v>8.44</v>
      </c>
      <c r="H30" t="s">
        <v>10</v>
      </c>
    </row>
    <row r="31" spans="1:8" x14ac:dyDescent="0.25">
      <c r="A31">
        <v>59</v>
      </c>
      <c r="B31" t="s">
        <v>8</v>
      </c>
      <c r="C31" s="1">
        <v>42973.392569444448</v>
      </c>
      <c r="D31" s="1">
        <v>42973.398125</v>
      </c>
      <c r="E31" t="s">
        <v>9</v>
      </c>
      <c r="F31">
        <v>3.03</v>
      </c>
      <c r="G31">
        <v>2.52</v>
      </c>
      <c r="H31" t="s">
        <v>10</v>
      </c>
    </row>
    <row r="32" spans="1:8" x14ac:dyDescent="0.25">
      <c r="A32">
        <v>60</v>
      </c>
      <c r="B32" t="s">
        <v>8</v>
      </c>
      <c r="C32" s="1">
        <v>42970.886504629627</v>
      </c>
      <c r="D32" s="1">
        <v>42970.895694444444</v>
      </c>
      <c r="E32" t="s">
        <v>9</v>
      </c>
      <c r="F32">
        <v>9.2799999999999994</v>
      </c>
      <c r="G32">
        <v>4.17</v>
      </c>
      <c r="H32" t="s">
        <v>10</v>
      </c>
    </row>
    <row r="33" spans="1:8" x14ac:dyDescent="0.25">
      <c r="A33">
        <v>61</v>
      </c>
      <c r="B33" t="s">
        <v>8</v>
      </c>
      <c r="C33" s="1">
        <v>42968.457268518519</v>
      </c>
      <c r="D33" s="1">
        <v>42968.464629629627</v>
      </c>
      <c r="E33" t="s">
        <v>9</v>
      </c>
      <c r="F33">
        <v>8.39</v>
      </c>
      <c r="G33">
        <v>3.34</v>
      </c>
      <c r="H33" t="s">
        <v>10</v>
      </c>
    </row>
    <row r="34" spans="1:8" x14ac:dyDescent="0.25">
      <c r="A34">
        <v>65</v>
      </c>
      <c r="B34" t="s">
        <v>8</v>
      </c>
      <c r="C34" s="1">
        <v>42963.442199074074</v>
      </c>
      <c r="D34" s="1">
        <v>42963.462592592594</v>
      </c>
      <c r="E34" t="s">
        <v>9</v>
      </c>
      <c r="F34">
        <v>14.7</v>
      </c>
      <c r="G34">
        <v>9.26</v>
      </c>
      <c r="H34" t="s">
        <v>10</v>
      </c>
    </row>
    <row r="35" spans="1:8" x14ac:dyDescent="0.25">
      <c r="A35">
        <v>66</v>
      </c>
      <c r="B35" t="s">
        <v>8</v>
      </c>
      <c r="C35" s="1">
        <v>42957.621678240743</v>
      </c>
      <c r="D35" s="1">
        <v>42957.631192129629</v>
      </c>
      <c r="E35" t="s">
        <v>9</v>
      </c>
      <c r="F35">
        <v>6.05</v>
      </c>
      <c r="G35">
        <v>4.32</v>
      </c>
      <c r="H35" t="s">
        <v>10</v>
      </c>
    </row>
    <row r="36" spans="1:8" x14ac:dyDescent="0.25">
      <c r="A36">
        <v>68</v>
      </c>
      <c r="B36" t="s">
        <v>8</v>
      </c>
      <c r="C36" s="1">
        <v>42957.469131944446</v>
      </c>
      <c r="D36" s="1">
        <v>42957.487835648149</v>
      </c>
      <c r="E36" t="s">
        <v>9</v>
      </c>
      <c r="F36">
        <v>7.02</v>
      </c>
      <c r="G36">
        <v>8.49</v>
      </c>
      <c r="H36" t="s">
        <v>10</v>
      </c>
    </row>
    <row r="37" spans="1:8" x14ac:dyDescent="0.25">
      <c r="A37">
        <v>69</v>
      </c>
      <c r="B37" t="s">
        <v>8</v>
      </c>
      <c r="C37" s="1">
        <v>42953.725995370369</v>
      </c>
      <c r="D37" s="1">
        <v>42953.741724537038</v>
      </c>
      <c r="E37" t="s">
        <v>9</v>
      </c>
      <c r="F37">
        <v>16.899999999999999</v>
      </c>
      <c r="G37">
        <v>7.13</v>
      </c>
      <c r="H37" t="s">
        <v>10</v>
      </c>
    </row>
    <row r="38" spans="1:8" x14ac:dyDescent="0.25">
      <c r="A38">
        <v>70</v>
      </c>
      <c r="B38" t="s">
        <v>8</v>
      </c>
      <c r="C38" s="1">
        <v>42951.891898148147</v>
      </c>
      <c r="D38" s="1">
        <v>42951.90353009259</v>
      </c>
      <c r="E38" t="s">
        <v>9</v>
      </c>
      <c r="F38">
        <v>12.59</v>
      </c>
      <c r="G38">
        <v>5.29</v>
      </c>
      <c r="H38" t="s">
        <v>10</v>
      </c>
    </row>
    <row r="39" spans="1:8" x14ac:dyDescent="0.25">
      <c r="A39">
        <v>74</v>
      </c>
      <c r="B39" t="s">
        <v>8</v>
      </c>
      <c r="C39" s="1">
        <v>42935.322384259256</v>
      </c>
      <c r="D39" s="1">
        <v>42935.331157407411</v>
      </c>
      <c r="E39" t="s">
        <v>9</v>
      </c>
      <c r="F39">
        <v>9.14</v>
      </c>
      <c r="G39">
        <v>3.98</v>
      </c>
      <c r="H39" t="s">
        <v>10</v>
      </c>
    </row>
    <row r="40" spans="1:8" x14ac:dyDescent="0.25">
      <c r="A40">
        <v>75</v>
      </c>
      <c r="B40" t="s">
        <v>8</v>
      </c>
      <c r="C40" s="1">
        <v>42933.496516203704</v>
      </c>
      <c r="D40" s="1">
        <v>42933.499502314815</v>
      </c>
      <c r="E40" t="s">
        <v>9</v>
      </c>
      <c r="F40">
        <v>2.7</v>
      </c>
      <c r="G40">
        <v>1.36</v>
      </c>
      <c r="H40" t="s">
        <v>10</v>
      </c>
    </row>
    <row r="41" spans="1:8" x14ac:dyDescent="0.25">
      <c r="A41">
        <v>76</v>
      </c>
      <c r="B41" t="s">
        <v>8</v>
      </c>
      <c r="C41" s="1">
        <v>42933.481516203705</v>
      </c>
      <c r="D41" s="1">
        <v>42933.495034722226</v>
      </c>
      <c r="E41" t="s">
        <v>9</v>
      </c>
      <c r="F41">
        <v>14.52</v>
      </c>
      <c r="G41">
        <v>6.14</v>
      </c>
      <c r="H41" t="s">
        <v>10</v>
      </c>
    </row>
    <row r="42" spans="1:8" x14ac:dyDescent="0.25">
      <c r="A42">
        <v>77</v>
      </c>
      <c r="B42" t="s">
        <v>8</v>
      </c>
      <c r="C42" s="1">
        <v>42932.691620370373</v>
      </c>
      <c r="D42" s="1">
        <v>42932.715509259258</v>
      </c>
      <c r="E42" t="s">
        <v>9</v>
      </c>
      <c r="F42">
        <v>26.09</v>
      </c>
      <c r="G42">
        <v>10.83</v>
      </c>
      <c r="H42" t="s">
        <v>10</v>
      </c>
    </row>
    <row r="43" spans="1:8" x14ac:dyDescent="0.25">
      <c r="A43">
        <v>79</v>
      </c>
      <c r="B43" t="s">
        <v>8</v>
      </c>
      <c r="C43" s="1">
        <v>42930.701932870368</v>
      </c>
      <c r="D43" s="1">
        <v>42930.716354166667</v>
      </c>
      <c r="E43" t="s">
        <v>9</v>
      </c>
      <c r="F43">
        <v>15.5</v>
      </c>
      <c r="G43">
        <v>6.54</v>
      </c>
      <c r="H43" t="s">
        <v>10</v>
      </c>
    </row>
    <row r="44" spans="1:8" x14ac:dyDescent="0.25">
      <c r="A44">
        <v>84</v>
      </c>
      <c r="B44" t="s">
        <v>8</v>
      </c>
      <c r="C44" s="1">
        <v>42921.565740740742</v>
      </c>
      <c r="D44" s="1">
        <v>42921.580069444448</v>
      </c>
      <c r="E44" t="s">
        <v>9</v>
      </c>
      <c r="F44">
        <v>15.37</v>
      </c>
      <c r="G44">
        <v>6.5</v>
      </c>
      <c r="H44" t="s">
        <v>10</v>
      </c>
    </row>
    <row r="45" spans="1:8" x14ac:dyDescent="0.25">
      <c r="A45">
        <v>87</v>
      </c>
      <c r="B45" t="s">
        <v>8</v>
      </c>
      <c r="C45" s="1">
        <v>42918.76357638889</v>
      </c>
      <c r="D45" s="1">
        <v>42918.76766203704</v>
      </c>
      <c r="E45" t="s">
        <v>9</v>
      </c>
      <c r="F45">
        <v>3.72</v>
      </c>
      <c r="G45">
        <v>1.86</v>
      </c>
      <c r="H45" t="s">
        <v>10</v>
      </c>
    </row>
    <row r="46" spans="1:8" x14ac:dyDescent="0.25">
      <c r="A46">
        <v>91</v>
      </c>
      <c r="B46" t="s">
        <v>8</v>
      </c>
      <c r="C46" s="1">
        <v>42917.674212962964</v>
      </c>
      <c r="D46" s="1">
        <v>42917.680405092593</v>
      </c>
      <c r="E46" t="s">
        <v>9</v>
      </c>
      <c r="F46">
        <v>4.63</v>
      </c>
      <c r="G46">
        <v>2.81</v>
      </c>
      <c r="H46" t="s">
        <v>10</v>
      </c>
    </row>
    <row r="47" spans="1:8" x14ac:dyDescent="0.25">
      <c r="A47">
        <v>92</v>
      </c>
      <c r="B47" t="s">
        <v>8</v>
      </c>
      <c r="C47" s="1">
        <v>42916.823819444442</v>
      </c>
      <c r="D47" s="1">
        <v>42916.837708333333</v>
      </c>
      <c r="E47" t="s">
        <v>9</v>
      </c>
      <c r="F47">
        <v>14.93</v>
      </c>
      <c r="G47">
        <v>6.31</v>
      </c>
      <c r="H47" t="s">
        <v>10</v>
      </c>
    </row>
    <row r="48" spans="1:8" x14ac:dyDescent="0.25">
      <c r="A48">
        <v>93</v>
      </c>
      <c r="B48" t="s">
        <v>8</v>
      </c>
      <c r="C48" s="1">
        <v>42907.503587962965</v>
      </c>
      <c r="D48" s="1">
        <v>42907.527638888889</v>
      </c>
      <c r="E48" t="s">
        <v>9</v>
      </c>
      <c r="F48">
        <v>21.19</v>
      </c>
      <c r="G48">
        <v>10.91</v>
      </c>
      <c r="H48" t="s">
        <v>10</v>
      </c>
    </row>
    <row r="49" spans="1:8" x14ac:dyDescent="0.25">
      <c r="A49">
        <v>95</v>
      </c>
      <c r="B49" t="s">
        <v>8</v>
      </c>
      <c r="C49" s="1">
        <v>42898.554016203707</v>
      </c>
      <c r="D49" s="1">
        <v>42898.560914351852</v>
      </c>
      <c r="E49" t="s">
        <v>9</v>
      </c>
      <c r="F49">
        <v>5.79</v>
      </c>
      <c r="G49">
        <v>3.13</v>
      </c>
      <c r="H49" t="s">
        <v>10</v>
      </c>
    </row>
    <row r="50" spans="1:8" x14ac:dyDescent="0.25">
      <c r="A50">
        <v>97</v>
      </c>
      <c r="B50" t="s">
        <v>8</v>
      </c>
      <c r="C50" s="1">
        <v>42897.792604166665</v>
      </c>
      <c r="D50" s="1">
        <v>42897.813368055555</v>
      </c>
      <c r="E50" t="s">
        <v>9</v>
      </c>
      <c r="F50">
        <v>8.64</v>
      </c>
      <c r="G50">
        <v>9.42</v>
      </c>
      <c r="H50" t="s">
        <v>10</v>
      </c>
    </row>
    <row r="51" spans="1:8" x14ac:dyDescent="0.25">
      <c r="A51">
        <v>98</v>
      </c>
      <c r="B51" t="s">
        <v>8</v>
      </c>
      <c r="C51" s="1">
        <v>42895.595567129632</v>
      </c>
      <c r="D51" s="1">
        <v>42895.604814814818</v>
      </c>
      <c r="E51" t="s">
        <v>9</v>
      </c>
      <c r="F51">
        <v>7.33</v>
      </c>
      <c r="G51">
        <v>4.2</v>
      </c>
      <c r="H51" t="s">
        <v>10</v>
      </c>
    </row>
    <row r="52" spans="1:8" x14ac:dyDescent="0.25">
      <c r="A52">
        <v>101</v>
      </c>
      <c r="B52" t="s">
        <v>8</v>
      </c>
      <c r="C52" s="1">
        <v>42879.455648148149</v>
      </c>
      <c r="D52" s="1">
        <v>42879.474305555559</v>
      </c>
      <c r="E52" t="s">
        <v>9</v>
      </c>
      <c r="F52">
        <v>14.35</v>
      </c>
      <c r="G52">
        <v>8.4700000000000006</v>
      </c>
      <c r="H52" t="s">
        <v>10</v>
      </c>
    </row>
    <row r="53" spans="1:8" x14ac:dyDescent="0.25">
      <c r="A53">
        <v>104</v>
      </c>
      <c r="B53" t="s">
        <v>8</v>
      </c>
      <c r="C53" s="1">
        <v>42870.51599537037</v>
      </c>
      <c r="D53" s="1">
        <v>42870.535532407404</v>
      </c>
      <c r="E53" t="s">
        <v>9</v>
      </c>
      <c r="F53">
        <v>14.29</v>
      </c>
      <c r="G53">
        <v>8.8699999999999992</v>
      </c>
      <c r="H53" t="s">
        <v>10</v>
      </c>
    </row>
    <row r="54" spans="1:8" x14ac:dyDescent="0.25">
      <c r="A54">
        <v>107</v>
      </c>
      <c r="B54" t="s">
        <v>8</v>
      </c>
      <c r="C54" s="1">
        <v>42867.566851851851</v>
      </c>
      <c r="D54" s="1">
        <v>42867.586076388892</v>
      </c>
      <c r="E54" t="s">
        <v>9</v>
      </c>
      <c r="F54">
        <v>19.29</v>
      </c>
      <c r="G54">
        <v>8.7200000000000006</v>
      </c>
      <c r="H54" t="s">
        <v>10</v>
      </c>
    </row>
    <row r="55" spans="1:8" x14ac:dyDescent="0.25">
      <c r="A55">
        <v>109</v>
      </c>
      <c r="B55" t="s">
        <v>8</v>
      </c>
      <c r="C55" s="1">
        <v>42863.362384259257</v>
      </c>
      <c r="D55" s="1">
        <v>42863.372997685183</v>
      </c>
      <c r="E55" t="s">
        <v>9</v>
      </c>
      <c r="F55">
        <v>5.33</v>
      </c>
      <c r="G55">
        <v>4.82</v>
      </c>
      <c r="H55" t="s">
        <v>10</v>
      </c>
    </row>
    <row r="56" spans="1:8" x14ac:dyDescent="0.25">
      <c r="A56">
        <v>113</v>
      </c>
      <c r="B56" t="s">
        <v>8</v>
      </c>
      <c r="C56" s="1">
        <v>42796.817685185182</v>
      </c>
      <c r="D56" s="1">
        <v>42796.832233796296</v>
      </c>
      <c r="E56" t="s">
        <v>9</v>
      </c>
      <c r="F56">
        <v>7.76</v>
      </c>
      <c r="G56">
        <v>6.61</v>
      </c>
      <c r="H56" t="s">
        <v>10</v>
      </c>
    </row>
    <row r="57" spans="1:8" x14ac:dyDescent="0.25">
      <c r="A57">
        <v>115</v>
      </c>
      <c r="B57" t="s">
        <v>8</v>
      </c>
      <c r="C57" s="1">
        <v>42796.317986111113</v>
      </c>
      <c r="D57" s="1">
        <v>42796.324930555558</v>
      </c>
      <c r="E57" t="s">
        <v>9</v>
      </c>
      <c r="F57">
        <v>4.1399999999999997</v>
      </c>
      <c r="G57">
        <v>3.16</v>
      </c>
      <c r="H57" t="s">
        <v>10</v>
      </c>
    </row>
    <row r="58" spans="1:8" x14ac:dyDescent="0.25">
      <c r="A58">
        <v>120</v>
      </c>
      <c r="B58" t="s">
        <v>8</v>
      </c>
      <c r="C58" s="1">
        <v>42788.449270833335</v>
      </c>
      <c r="D58" s="1">
        <v>42788.465532407405</v>
      </c>
      <c r="E58" t="s">
        <v>9</v>
      </c>
      <c r="F58">
        <v>5.25</v>
      </c>
      <c r="G58">
        <v>7.39</v>
      </c>
      <c r="H58" t="s">
        <v>10</v>
      </c>
    </row>
    <row r="59" spans="1:8" x14ac:dyDescent="0.25">
      <c r="A59">
        <v>123</v>
      </c>
      <c r="B59" t="s">
        <v>8</v>
      </c>
      <c r="C59" s="1">
        <v>42788.420289351852</v>
      </c>
      <c r="D59" s="1">
        <v>42788.427407407406</v>
      </c>
      <c r="E59" t="s">
        <v>9</v>
      </c>
      <c r="F59">
        <v>6.7</v>
      </c>
      <c r="G59">
        <v>3.24</v>
      </c>
      <c r="H59" t="s">
        <v>10</v>
      </c>
    </row>
    <row r="60" spans="1:8" x14ac:dyDescent="0.25">
      <c r="A60">
        <v>126</v>
      </c>
      <c r="B60" t="s">
        <v>8</v>
      </c>
      <c r="C60" s="1">
        <v>42788.40520833333</v>
      </c>
      <c r="D60" s="1">
        <v>42788.409895833334</v>
      </c>
      <c r="E60" t="s">
        <v>9</v>
      </c>
      <c r="F60">
        <v>3</v>
      </c>
      <c r="G60">
        <v>2.13</v>
      </c>
      <c r="H60" t="s">
        <v>10</v>
      </c>
    </row>
    <row r="61" spans="1:8" x14ac:dyDescent="0.25">
      <c r="A61">
        <v>137</v>
      </c>
      <c r="B61" t="s">
        <v>8</v>
      </c>
      <c r="C61" s="1">
        <v>42753.552974537037</v>
      </c>
      <c r="D61" s="1">
        <v>42753.569699074076</v>
      </c>
      <c r="E61" t="s">
        <v>9</v>
      </c>
      <c r="F61">
        <v>4.43</v>
      </c>
      <c r="G61">
        <v>0</v>
      </c>
      <c r="H61" t="s">
        <v>10</v>
      </c>
    </row>
    <row r="62" spans="1:8" x14ac:dyDescent="0.25">
      <c r="A62">
        <v>141</v>
      </c>
      <c r="B62" t="s">
        <v>11</v>
      </c>
      <c r="C62" s="1">
        <v>42753.534305555557</v>
      </c>
      <c r="D62" s="1">
        <v>42753.53800925926</v>
      </c>
      <c r="E62" t="s">
        <v>9</v>
      </c>
      <c r="F62">
        <v>2.19</v>
      </c>
      <c r="G62">
        <v>0</v>
      </c>
      <c r="H6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2016-01-14T08:00:00+00:00</OpenedDate>
    <SignificantOrder xmlns="dc463f71-b30c-4ab2-9473-d307f9d35888">false</SignificantOrder>
    <Date1 xmlns="dc463f71-b30c-4ab2-9473-d307f9d35888">2018-01-19T08:00:00+00:00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160082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EE34A991C90CF4696311095A82F1A55" ma:contentTypeVersion="104" ma:contentTypeDescription="" ma:contentTypeScope="" ma:versionID="657348ab803857543a909506ce5b37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F7F24-324D-41D3-BB4E-834D186BC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D0FB91-1884-42DB-BBBC-35BB58DA9082}"/>
</file>

<file path=customXml/itemProps3.xml><?xml version="1.0" encoding="utf-8"?>
<ds:datastoreItem xmlns:ds="http://schemas.openxmlformats.org/officeDocument/2006/customXml" ds:itemID="{C76FF29B-389F-4E36-9F99-6C1F13D8FB94}">
  <ds:schemaRefs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4AAD14D-352C-48B0-BF65-01EF6D16BB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Revenue and Cost Projections</vt:lpstr>
      <vt:lpstr>Rosalia 9-18 Session Report</vt:lpstr>
      <vt:lpstr>Kendall Yards 11-29 Session Rep</vt:lpstr>
      <vt:lpstr>Rosalia 11-29 Session Report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Bonfield, Shawn</dc:creator>
  <cp:lastModifiedBy>Huff, Ashley (UTC)</cp:lastModifiedBy>
  <dcterms:created xsi:type="dcterms:W3CDTF">2017-12-14T20:27:38Z</dcterms:created>
  <dcterms:modified xsi:type="dcterms:W3CDTF">2018-01-19T19:13:48Z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0x0101006E56B4D1795A2E4DB2F0B01679ED314A001EE34A991C90CF4696311095A82F1A55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