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C01m107\c01m107\2019\2019_ WA Elec and Gas General Rate Case\Direct Testimony &amp; Exhibits\4) Andrews\Andrews Native Workpapers\0.0 Tables and Illustrations\"/>
    </mc:Choice>
  </mc:AlternateContent>
  <bookViews>
    <workbookView xWindow="0" yWindow="0" windowWidth="26715" windowHeight="991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_xlnm.Print_Area" localSheetId="0">Sheet1!$A$1:$AS$26</definedName>
    <definedName name="_xlnm.Print_Titles" localSheetId="0">Sheet1!$A:$B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0" i="1" l="1"/>
  <c r="E20" i="1"/>
  <c r="G20" i="1"/>
  <c r="H20" i="1"/>
  <c r="J20" i="1"/>
  <c r="K20" i="1"/>
  <c r="M20" i="1"/>
  <c r="N20" i="1"/>
  <c r="AO16" i="1"/>
  <c r="AQ16" i="1"/>
  <c r="AR16" i="1"/>
  <c r="AO17" i="1"/>
  <c r="AR17" i="1"/>
  <c r="AO18" i="1"/>
  <c r="AQ18" i="1"/>
  <c r="AR18" i="1"/>
  <c r="AO19" i="1"/>
  <c r="AR19" i="1"/>
  <c r="AR15" i="1"/>
  <c r="AR20" i="1" s="1"/>
  <c r="AO15" i="1"/>
  <c r="AO20" i="1" s="1"/>
  <c r="AQ10" i="1"/>
  <c r="AR10" i="1" s="1"/>
  <c r="AP10" i="1"/>
  <c r="AB20" i="1"/>
  <c r="AC20" i="1"/>
  <c r="AD20" i="1"/>
  <c r="AE20" i="1"/>
  <c r="AF20" i="1"/>
  <c r="AG20" i="1"/>
  <c r="AH20" i="1"/>
  <c r="AI20" i="1"/>
  <c r="AJ20" i="1"/>
  <c r="AK20" i="1"/>
  <c r="AL20" i="1"/>
  <c r="AM20" i="1"/>
  <c r="V20" i="1" l="1"/>
  <c r="W20" i="1"/>
  <c r="X20" i="1"/>
  <c r="Y20" i="1"/>
  <c r="Z20" i="1"/>
  <c r="AA20" i="1"/>
  <c r="Q20" i="1"/>
  <c r="U20" i="1"/>
  <c r="C20" i="1"/>
  <c r="B15" i="1"/>
  <c r="B19" i="1"/>
  <c r="B18" i="1"/>
  <c r="B17" i="1"/>
  <c r="B16" i="1"/>
  <c r="B20" i="1" l="1"/>
  <c r="O12" i="1" l="1"/>
  <c r="L12" i="1"/>
  <c r="I12" i="1"/>
  <c r="F12" i="1"/>
  <c r="E10" i="1"/>
  <c r="F10" i="1" s="1"/>
  <c r="G10" i="1" s="1"/>
  <c r="H10" i="1" s="1"/>
  <c r="I10" i="1" s="1"/>
  <c r="J10" i="1" s="1"/>
  <c r="K10" i="1" s="1"/>
  <c r="L10" i="1" s="1"/>
  <c r="M10" i="1" s="1"/>
  <c r="N10" i="1" s="1"/>
  <c r="O10" i="1" s="1"/>
  <c r="P10" i="1" s="1"/>
  <c r="Q10" i="1" s="1"/>
  <c r="R10" i="1" s="1"/>
  <c r="S10" i="1" s="1"/>
  <c r="T10" i="1" s="1"/>
  <c r="U10" i="1" s="1"/>
  <c r="V10" i="1" s="1"/>
  <c r="W10" i="1" s="1"/>
  <c r="X10" i="1" s="1"/>
  <c r="Y10" i="1" s="1"/>
  <c r="Z10" i="1" s="1"/>
  <c r="AA10" i="1" s="1"/>
  <c r="AB10" i="1" s="1"/>
  <c r="AC10" i="1" s="1"/>
  <c r="AD10" i="1" s="1"/>
  <c r="AE10" i="1" s="1"/>
  <c r="AF10" i="1" s="1"/>
  <c r="AG10" i="1" s="1"/>
  <c r="AH10" i="1" s="1"/>
  <c r="AI10" i="1" s="1"/>
  <c r="AJ10" i="1" s="1"/>
  <c r="AK10" i="1" s="1"/>
  <c r="AL10" i="1" s="1"/>
  <c r="AM10" i="1" s="1"/>
  <c r="F18" i="1" l="1"/>
  <c r="F16" i="1"/>
  <c r="F15" i="1"/>
  <c r="F19" i="1"/>
  <c r="F17" i="1"/>
  <c r="I18" i="1"/>
  <c r="I16" i="1"/>
  <c r="I17" i="1"/>
  <c r="I15" i="1"/>
  <c r="I19" i="1"/>
  <c r="L15" i="1"/>
  <c r="L16" i="1"/>
  <c r="L18" i="1"/>
  <c r="L19" i="1"/>
  <c r="L17" i="1"/>
  <c r="O16" i="1"/>
  <c r="O17" i="1"/>
  <c r="R17" i="1" s="1"/>
  <c r="O18" i="1"/>
  <c r="O15" i="1"/>
  <c r="O19" i="1"/>
  <c r="P19" i="1" s="1"/>
  <c r="I20" i="1" l="1"/>
  <c r="AP18" i="1"/>
  <c r="AS18" i="1" s="1"/>
  <c r="AP17" i="1"/>
  <c r="P20" i="1"/>
  <c r="AQ19" i="1"/>
  <c r="AP19" i="1"/>
  <c r="AS19" i="1" s="1"/>
  <c r="L20" i="1"/>
  <c r="F20" i="1"/>
  <c r="AP15" i="1"/>
  <c r="S17" i="1"/>
  <c r="AQ17" i="1" s="1"/>
  <c r="AP16" i="1"/>
  <c r="AS16" i="1" s="1"/>
  <c r="R15" i="1"/>
  <c r="S15" i="1" s="1"/>
  <c r="O20" i="1"/>
  <c r="AP20" i="1" l="1"/>
  <c r="AS17" i="1"/>
  <c r="AQ15" i="1"/>
  <c r="AQ20" i="1" s="1"/>
  <c r="S20" i="1"/>
  <c r="T20" i="1"/>
  <c r="R20" i="1"/>
  <c r="AS15" i="1" l="1"/>
  <c r="AS20" i="1" s="1"/>
</calcChain>
</file>

<file path=xl/sharedStrings.xml><?xml version="1.0" encoding="utf-8"?>
<sst xmlns="http://schemas.openxmlformats.org/spreadsheetml/2006/main" count="18" uniqueCount="18">
  <si>
    <t>This worksheet recaps the deferral being done for AFUDC Tax Flowthrough of the Equity portion until it is included in Rates.</t>
  </si>
  <si>
    <t>AFUDC Equity Tax Flowthrough Deferral</t>
  </si>
  <si>
    <t>Using the Net Plant Four Factor to allocate:</t>
  </si>
  <si>
    <t>Total Deferred 2018</t>
  </si>
  <si>
    <t>GD OR (GRC effective 2/1/2020</t>
  </si>
  <si>
    <t>GD ID (GRC effective 1/1/2020)</t>
  </si>
  <si>
    <t>ED ID (GRC effective 1/1/2020)</t>
  </si>
  <si>
    <t>ED WA (GRC effective 5/1/2020)</t>
  </si>
  <si>
    <t>GD WA (effective 5/1/2020)</t>
  </si>
  <si>
    <t>The Deferral Journal Entry is DR 407319 AFUDC Deferral; CR 254319 Regulatory Liability</t>
  </si>
  <si>
    <t>The Regulatory Amortization will be DR 254319 Regulatory Liability; CR 407000 Generic Reg Amort (Until the actual account is set up)</t>
  </si>
  <si>
    <t>TOTALS</t>
  </si>
  <si>
    <t>The Schedule M will follow these 2 entries, rather than being an input schedule M.</t>
  </si>
  <si>
    <t>Total</t>
  </si>
  <si>
    <t>The below estimates are based on the Equity Flow Through Deferral being done by the Tax Department - This is deferring a tax benefit that we are experiencing until the tax beneift is included in a GRC.</t>
  </si>
  <si>
    <t>WA: Company will work with the WUTC on returning to customers either during Two-Year Rate Plan (amortized over 2-years, or thorugh a separate tariff over some time period TBD.</t>
  </si>
  <si>
    <t>ID: Company will propose a 2-year amortization period in its next ID GRC-to coincide with its 2-yearr rate plan, as the Commission has approved Avista's deferral and accounting treatment as proposed.</t>
  </si>
  <si>
    <t>OR: Company will most likely work with Staff during the process of its currently filed GRC.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</si>
</sst>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0.00000%"/>
    <numFmt numFmtId="165" formatCode="_(* #,##0.000_);_(* \(#,##0.000\);_(* &quot;-&quot;??_);_(@_)"/>
  </numFmts>
  <fonts count="5" x14ac:knownFonts="1">
    <font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</cellStyleXfs>
  <cellXfs count="19">
    <xf numFmtId="0" fontId="0" fillId="0" borderId="0" xfId="0"/>
    <xf numFmtId="14" fontId="0" fillId="0" borderId="0" xfId="0" applyNumberFormat="1"/>
    <xf numFmtId="43" fontId="0" fillId="0" borderId="0" xfId="0" applyNumberFormat="1"/>
    <xf numFmtId="164" fontId="0" fillId="0" borderId="0" xfId="2" applyNumberFormat="1" applyFont="1"/>
    <xf numFmtId="164" fontId="0" fillId="0" borderId="1" xfId="2" applyNumberFormat="1" applyFont="1" applyBorder="1"/>
    <xf numFmtId="165" fontId="0" fillId="0" borderId="0" xfId="1" applyNumberFormat="1" applyFont="1"/>
    <xf numFmtId="165" fontId="0" fillId="0" borderId="1" xfId="0" applyNumberFormat="1" applyBorder="1"/>
    <xf numFmtId="165" fontId="0" fillId="0" borderId="0" xfId="0" applyNumberFormat="1"/>
    <xf numFmtId="0" fontId="0" fillId="0" borderId="0" xfId="0" applyAlignment="1">
      <alignment wrapText="1"/>
    </xf>
    <xf numFmtId="0" fontId="0" fillId="2" borderId="0" xfId="0" applyFill="1"/>
    <xf numFmtId="0" fontId="2" fillId="0" borderId="0" xfId="0" applyFont="1"/>
    <xf numFmtId="0" fontId="4" fillId="0" borderId="0" xfId="3" applyFont="1" applyFill="1"/>
    <xf numFmtId="165" fontId="2" fillId="0" borderId="0" xfId="0" applyNumberFormat="1" applyFont="1"/>
    <xf numFmtId="165" fontId="0" fillId="0" borderId="1" xfId="1" applyNumberFormat="1" applyFont="1" applyBorder="1"/>
    <xf numFmtId="0" fontId="2" fillId="0" borderId="0" xfId="0" applyFont="1" applyAlignment="1">
      <alignment horizontal="right"/>
    </xf>
    <xf numFmtId="0" fontId="0" fillId="3" borderId="0" xfId="0" applyFill="1"/>
    <xf numFmtId="165" fontId="0" fillId="3" borderId="0" xfId="1" applyNumberFormat="1" applyFont="1" applyFill="1"/>
    <xf numFmtId="0" fontId="0" fillId="0" borderId="0" xfId="0" applyAlignment="1">
      <alignment horizontal="left" vertical="top" wrapText="1"/>
    </xf>
    <xf numFmtId="0" fontId="0" fillId="3" borderId="0" xfId="0" applyFill="1" applyAlignment="1">
      <alignment horizontal="left" vertical="top" wrapText="1"/>
    </xf>
  </cellXfs>
  <cellStyles count="4">
    <cellStyle name="Comma" xfId="1" builtinId="3"/>
    <cellStyle name="Normal" xfId="0" builtinId="0"/>
    <cellStyle name="Normal 3 3" xfId="3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Startup" Target="Budg%20&amp;%20Forecast%20-%20Budget/2019%20Budget/Closing%20Doc/Allocation%2001-28-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location"/>
    </sheetNames>
    <sheetDataSet>
      <sheetData sheetId="0">
        <row r="9">
          <cell r="D9">
            <v>0.76141999999999999</v>
          </cell>
          <cell r="E9">
            <v>0.15742</v>
          </cell>
          <cell r="F9">
            <v>8.1159999999999996E-2</v>
          </cell>
        </row>
        <row r="14">
          <cell r="J14">
            <v>0.68594999999999995</v>
          </cell>
          <cell r="K14">
            <v>0.31405</v>
          </cell>
        </row>
        <row r="15">
          <cell r="J15">
            <v>0.72272000000000003</v>
          </cell>
          <cell r="K15">
            <v>0.27728000000000003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S25"/>
  <sheetViews>
    <sheetView tabSelected="1" view="pageBreakPreview" zoomScaleNormal="100" zoomScaleSheetLayoutView="100" workbookViewId="0">
      <pane xSplit="1" ySplit="10" topLeftCell="B11" activePane="bottomRight" state="frozen"/>
      <selection pane="topRight" activeCell="B1" sqref="B1"/>
      <selection pane="bottomLeft" activeCell="A8" sqref="A8"/>
      <selection pane="bottomRight" activeCell="AS17" sqref="AS17"/>
    </sheetView>
  </sheetViews>
  <sheetFormatPr defaultRowHeight="12.75" outlineLevelCol="1" x14ac:dyDescent="0.2"/>
  <cols>
    <col min="1" max="1" width="37.85546875" customWidth="1"/>
    <col min="2" max="2" width="14.85546875" customWidth="1"/>
    <col min="3" max="3" width="13.140625" customWidth="1"/>
    <col min="4" max="4" width="0.140625" hidden="1" customWidth="1"/>
    <col min="5" max="5" width="0" hidden="1" customWidth="1" outlineLevel="1"/>
    <col min="6" max="6" width="9.5703125" hidden="1" customWidth="1" outlineLevel="1"/>
    <col min="7" max="8" width="0" hidden="1" customWidth="1" outlineLevel="1"/>
    <col min="9" max="9" width="9.5703125" hidden="1" customWidth="1" outlineLevel="1"/>
    <col min="10" max="11" width="0" hidden="1" customWidth="1" outlineLevel="1"/>
    <col min="12" max="12" width="9.5703125" hidden="1" customWidth="1" outlineLevel="1"/>
    <col min="13" max="14" width="0" hidden="1" customWidth="1" outlineLevel="1"/>
    <col min="15" max="15" width="9.5703125" hidden="1" customWidth="1" collapsed="1"/>
    <col min="16" max="20" width="9.140625" hidden="1" customWidth="1"/>
    <col min="21" max="26" width="9.140625" hidden="1" customWidth="1" outlineLevel="1"/>
    <col min="27" max="27" width="9.140625" hidden="1" customWidth="1" collapsed="1"/>
    <col min="28" max="28" width="9.140625" hidden="1" customWidth="1"/>
    <col min="29" max="38" width="9.140625" hidden="1" customWidth="1" outlineLevel="1"/>
    <col min="39" max="39" width="9.140625" hidden="1" customWidth="1" collapsed="1"/>
    <col min="40" max="40" width="2.42578125" customWidth="1"/>
    <col min="41" max="43" width="10" bestFit="1" customWidth="1"/>
    <col min="44" max="44" width="8.5703125" bestFit="1" customWidth="1"/>
    <col min="45" max="45" width="11.42578125" customWidth="1"/>
  </cols>
  <sheetData>
    <row r="3" spans="1:45" x14ac:dyDescent="0.2">
      <c r="A3" t="s">
        <v>0</v>
      </c>
    </row>
    <row r="5" spans="1:45" ht="27" customHeight="1" x14ac:dyDescent="0.2">
      <c r="A5" s="17" t="s">
        <v>14</v>
      </c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</row>
    <row r="6" spans="1:45" x14ac:dyDescent="0.2">
      <c r="A6" s="10" t="s">
        <v>9</v>
      </c>
    </row>
    <row r="7" spans="1:45" x14ac:dyDescent="0.2">
      <c r="A7" s="10" t="s">
        <v>10</v>
      </c>
    </row>
    <row r="8" spans="1:45" x14ac:dyDescent="0.2">
      <c r="A8" s="10" t="s">
        <v>12</v>
      </c>
    </row>
    <row r="10" spans="1:45" ht="25.5" x14ac:dyDescent="0.2">
      <c r="C10" s="8" t="s">
        <v>3</v>
      </c>
      <c r="D10" s="1">
        <v>43466</v>
      </c>
      <c r="E10" s="1">
        <f>EOMONTH(D10,0)+1</f>
        <v>43497</v>
      </c>
      <c r="F10" s="1">
        <f t="shared" ref="F10:AA10" si="0">EOMONTH(E10,0)+1</f>
        <v>43525</v>
      </c>
      <c r="G10" s="1">
        <f t="shared" si="0"/>
        <v>43556</v>
      </c>
      <c r="H10" s="1">
        <f t="shared" si="0"/>
        <v>43586</v>
      </c>
      <c r="I10" s="1">
        <f t="shared" si="0"/>
        <v>43617</v>
      </c>
      <c r="J10" s="1">
        <f t="shared" si="0"/>
        <v>43647</v>
      </c>
      <c r="K10" s="1">
        <f t="shared" si="0"/>
        <v>43678</v>
      </c>
      <c r="L10" s="1">
        <f t="shared" si="0"/>
        <v>43709</v>
      </c>
      <c r="M10" s="1">
        <f t="shared" si="0"/>
        <v>43739</v>
      </c>
      <c r="N10" s="1">
        <f t="shared" si="0"/>
        <v>43770</v>
      </c>
      <c r="O10" s="1">
        <f t="shared" si="0"/>
        <v>43800</v>
      </c>
      <c r="P10" s="1">
        <f t="shared" si="0"/>
        <v>43831</v>
      </c>
      <c r="Q10" s="1">
        <f t="shared" si="0"/>
        <v>43862</v>
      </c>
      <c r="R10" s="1">
        <f t="shared" si="0"/>
        <v>43891</v>
      </c>
      <c r="S10" s="1">
        <f t="shared" si="0"/>
        <v>43922</v>
      </c>
      <c r="T10" s="1">
        <f t="shared" si="0"/>
        <v>43952</v>
      </c>
      <c r="U10" s="1">
        <f t="shared" si="0"/>
        <v>43983</v>
      </c>
      <c r="V10" s="1">
        <f t="shared" si="0"/>
        <v>44013</v>
      </c>
      <c r="W10" s="1">
        <f t="shared" si="0"/>
        <v>44044</v>
      </c>
      <c r="X10" s="1">
        <f t="shared" si="0"/>
        <v>44075</v>
      </c>
      <c r="Y10" s="1">
        <f t="shared" si="0"/>
        <v>44105</v>
      </c>
      <c r="Z10" s="1">
        <f t="shared" si="0"/>
        <v>44136</v>
      </c>
      <c r="AA10" s="1">
        <f t="shared" si="0"/>
        <v>44166</v>
      </c>
      <c r="AB10" s="1">
        <f t="shared" ref="AB10:AM10" si="1">EOMONTH(AA10,0)+1</f>
        <v>44197</v>
      </c>
      <c r="AC10" s="1">
        <f t="shared" si="1"/>
        <v>44228</v>
      </c>
      <c r="AD10" s="1">
        <f t="shared" si="1"/>
        <v>44256</v>
      </c>
      <c r="AE10" s="1">
        <f t="shared" si="1"/>
        <v>44287</v>
      </c>
      <c r="AF10" s="1">
        <f t="shared" si="1"/>
        <v>44317</v>
      </c>
      <c r="AG10" s="1">
        <f t="shared" si="1"/>
        <v>44348</v>
      </c>
      <c r="AH10" s="1">
        <f t="shared" si="1"/>
        <v>44378</v>
      </c>
      <c r="AI10" s="1">
        <f t="shared" si="1"/>
        <v>44409</v>
      </c>
      <c r="AJ10" s="1">
        <f t="shared" si="1"/>
        <v>44440</v>
      </c>
      <c r="AK10" s="1">
        <f t="shared" si="1"/>
        <v>44470</v>
      </c>
      <c r="AL10" s="1">
        <f t="shared" si="1"/>
        <v>44501</v>
      </c>
      <c r="AM10" s="1">
        <f t="shared" si="1"/>
        <v>44531</v>
      </c>
      <c r="AO10" s="10">
        <v>2018</v>
      </c>
      <c r="AP10" s="10">
        <f>AO10+1</f>
        <v>2019</v>
      </c>
      <c r="AQ10" s="10">
        <f>AP10+1</f>
        <v>2020</v>
      </c>
      <c r="AR10" s="10">
        <f>AQ10+1</f>
        <v>2021</v>
      </c>
      <c r="AS10" s="14" t="s">
        <v>11</v>
      </c>
    </row>
    <row r="12" spans="1:45" s="10" customFormat="1" x14ac:dyDescent="0.2">
      <c r="A12" s="11" t="s">
        <v>1</v>
      </c>
      <c r="B12" s="11"/>
      <c r="C12" s="11"/>
      <c r="F12" s="12">
        <f>1778.433/4</f>
        <v>444.60825</v>
      </c>
      <c r="G12" s="12"/>
      <c r="H12" s="12"/>
      <c r="I12" s="12">
        <f>1778.433/4</f>
        <v>444.60825</v>
      </c>
      <c r="J12" s="12"/>
      <c r="K12" s="12"/>
      <c r="L12" s="12">
        <f>1778.433/4</f>
        <v>444.60825</v>
      </c>
      <c r="M12" s="12"/>
      <c r="N12" s="12"/>
      <c r="O12" s="12">
        <f>1778.433/4</f>
        <v>444.60825</v>
      </c>
      <c r="P12" s="12"/>
      <c r="Q12" s="12"/>
      <c r="R12" s="12"/>
      <c r="S12" s="12"/>
      <c r="T12" s="12"/>
      <c r="U12" s="12"/>
      <c r="V12" s="12"/>
    </row>
    <row r="14" spans="1:45" x14ac:dyDescent="0.2">
      <c r="A14" t="s">
        <v>2</v>
      </c>
    </row>
    <row r="15" spans="1:45" x14ac:dyDescent="0.2">
      <c r="A15" s="15" t="s">
        <v>7</v>
      </c>
      <c r="B15" s="3">
        <f>[1]Allocation!$D$9*[1]Allocation!$J$14</f>
        <v>0.52229604899999993</v>
      </c>
      <c r="C15" s="5">
        <v>797.40486999999996</v>
      </c>
      <c r="F15" s="5">
        <f>F$12*$B15</f>
        <v>232.21713232780422</v>
      </c>
      <c r="I15" s="5">
        <f>I$12*$B15</f>
        <v>232.21713232780422</v>
      </c>
      <c r="L15" s="5">
        <f>L$12*$B15</f>
        <v>232.21713232780422</v>
      </c>
      <c r="O15" s="5">
        <f>O$12*$B15</f>
        <v>232.21713232780422</v>
      </c>
      <c r="R15" s="7">
        <f>O15</f>
        <v>232.21713232780422</v>
      </c>
      <c r="S15" s="2">
        <f>R15/3</f>
        <v>77.405710775934736</v>
      </c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O15" s="5">
        <f>SUM(C15)</f>
        <v>797.40486999999996</v>
      </c>
      <c r="AP15" s="5">
        <f>SUM(D15:O15)</f>
        <v>928.86852931121689</v>
      </c>
      <c r="AQ15" s="5">
        <f>SUM(P15:AA15)</f>
        <v>309.62284310373894</v>
      </c>
      <c r="AR15" s="5">
        <f>SUM(AB15:AM15)</f>
        <v>0</v>
      </c>
      <c r="AS15" s="16">
        <f>SUM(AO15:AR15)</f>
        <v>2035.8962424149559</v>
      </c>
    </row>
    <row r="16" spans="1:45" x14ac:dyDescent="0.2">
      <c r="A16" t="s">
        <v>6</v>
      </c>
      <c r="B16" s="3">
        <f>[1]Allocation!$D$9*[1]Allocation!$K$14</f>
        <v>0.239123951</v>
      </c>
      <c r="C16" s="5">
        <v>389.40379000000001</v>
      </c>
      <c r="F16" s="5">
        <f t="shared" ref="F16:F19" si="2">F$12*$B16</f>
        <v>106.31648138719575</v>
      </c>
      <c r="I16" s="5">
        <f t="shared" ref="I16:I19" si="3">I$12*$B16</f>
        <v>106.31648138719575</v>
      </c>
      <c r="L16" s="5">
        <f t="shared" ref="L16:L19" si="4">L$12*$B16</f>
        <v>106.31648138719575</v>
      </c>
      <c r="O16" s="5">
        <f t="shared" ref="O16:O19" si="5">O$12*$B16</f>
        <v>106.31648138719575</v>
      </c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O16" s="5">
        <f t="shared" ref="AO16:AO19" si="6">SUM(C16)</f>
        <v>389.40379000000001</v>
      </c>
      <c r="AP16" s="5">
        <f t="shared" ref="AP16:AP19" si="7">SUM(D16:O16)</f>
        <v>425.265925548783</v>
      </c>
      <c r="AQ16" s="5">
        <f t="shared" ref="AQ16:AQ19" si="8">SUM(P16:AA16)</f>
        <v>0</v>
      </c>
      <c r="AR16" s="5">
        <f t="shared" ref="AR16:AR19" si="9">SUM(AB16:AM16)</f>
        <v>0</v>
      </c>
      <c r="AS16" s="5">
        <f t="shared" ref="AS16:AS19" si="10">SUM(AO16:AR16)</f>
        <v>814.66971554878296</v>
      </c>
    </row>
    <row r="17" spans="1:45" x14ac:dyDescent="0.2">
      <c r="A17" s="15" t="s">
        <v>8</v>
      </c>
      <c r="B17" s="3">
        <f>[1]Allocation!$E$9*[1]Allocation!$J$15</f>
        <v>0.11377058240000001</v>
      </c>
      <c r="C17" s="5">
        <v>234.9512</v>
      </c>
      <c r="F17" s="5">
        <f t="shared" si="2"/>
        <v>50.58333954234481</v>
      </c>
      <c r="I17" s="5">
        <f t="shared" si="3"/>
        <v>50.58333954234481</v>
      </c>
      <c r="L17" s="5">
        <f t="shared" si="4"/>
        <v>50.58333954234481</v>
      </c>
      <c r="O17" s="5">
        <f t="shared" si="5"/>
        <v>50.58333954234481</v>
      </c>
      <c r="R17" s="7">
        <f>O17</f>
        <v>50.58333954234481</v>
      </c>
      <c r="S17" s="2">
        <f>R17/3</f>
        <v>16.861113180781604</v>
      </c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O17" s="5">
        <f t="shared" si="6"/>
        <v>234.9512</v>
      </c>
      <c r="AP17" s="5">
        <f t="shared" si="7"/>
        <v>202.33335816937924</v>
      </c>
      <c r="AQ17" s="5">
        <f t="shared" si="8"/>
        <v>67.444452723126417</v>
      </c>
      <c r="AR17" s="5">
        <f t="shared" si="9"/>
        <v>0</v>
      </c>
      <c r="AS17" s="16">
        <f t="shared" si="10"/>
        <v>504.72901089250564</v>
      </c>
    </row>
    <row r="18" spans="1:45" x14ac:dyDescent="0.2">
      <c r="A18" t="s">
        <v>5</v>
      </c>
      <c r="B18" s="3">
        <f>[1]Allocation!$E$9*[1]Allocation!$K$15</f>
        <v>4.3649417600000004E-2</v>
      </c>
      <c r="C18" s="5">
        <v>112.77435</v>
      </c>
      <c r="F18" s="5">
        <f t="shared" si="2"/>
        <v>19.4068911726552</v>
      </c>
      <c r="I18" s="5">
        <f t="shared" si="3"/>
        <v>19.4068911726552</v>
      </c>
      <c r="L18" s="5">
        <f t="shared" si="4"/>
        <v>19.4068911726552</v>
      </c>
      <c r="O18" s="5">
        <f t="shared" si="5"/>
        <v>19.4068911726552</v>
      </c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O18" s="5">
        <f t="shared" si="6"/>
        <v>112.77435</v>
      </c>
      <c r="AP18" s="5">
        <f t="shared" si="7"/>
        <v>77.627564690620801</v>
      </c>
      <c r="AQ18" s="5">
        <f t="shared" si="8"/>
        <v>0</v>
      </c>
      <c r="AR18" s="5">
        <f t="shared" si="9"/>
        <v>0</v>
      </c>
      <c r="AS18" s="5">
        <f t="shared" si="10"/>
        <v>190.4019146906208</v>
      </c>
    </row>
    <row r="19" spans="1:45" x14ac:dyDescent="0.2">
      <c r="A19" t="s">
        <v>4</v>
      </c>
      <c r="B19" s="3">
        <f>[1]Allocation!$F$9</f>
        <v>8.1159999999999996E-2</v>
      </c>
      <c r="C19" s="5">
        <v>157.64324999999999</v>
      </c>
      <c r="F19" s="5">
        <f t="shared" si="2"/>
        <v>36.084405570000001</v>
      </c>
      <c r="I19" s="5">
        <f t="shared" si="3"/>
        <v>36.084405570000001</v>
      </c>
      <c r="L19" s="5">
        <f t="shared" si="4"/>
        <v>36.084405570000001</v>
      </c>
      <c r="O19" s="5">
        <f t="shared" si="5"/>
        <v>36.084405570000001</v>
      </c>
      <c r="P19" s="2">
        <f>O19/3</f>
        <v>12.02813519</v>
      </c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O19" s="5">
        <f t="shared" si="6"/>
        <v>157.64324999999999</v>
      </c>
      <c r="AP19" s="5">
        <f t="shared" si="7"/>
        <v>144.33762228000001</v>
      </c>
      <c r="AQ19" s="5">
        <f t="shared" si="8"/>
        <v>12.02813519</v>
      </c>
      <c r="AR19" s="5">
        <f t="shared" si="9"/>
        <v>0</v>
      </c>
      <c r="AS19" s="5">
        <f t="shared" si="10"/>
        <v>314.00900746999997</v>
      </c>
    </row>
    <row r="20" spans="1:45" ht="13.5" thickBot="1" x14ac:dyDescent="0.25">
      <c r="A20" t="s">
        <v>13</v>
      </c>
      <c r="B20" s="4">
        <f>SUM(B15:B19)</f>
        <v>1</v>
      </c>
      <c r="C20" s="6">
        <f>SUM(C15:C19)</f>
        <v>1692.1774599999999</v>
      </c>
      <c r="D20" s="6">
        <f t="shared" ref="D20:N20" si="11">SUM(D15:D19)</f>
        <v>0</v>
      </c>
      <c r="E20" s="6">
        <f t="shared" si="11"/>
        <v>0</v>
      </c>
      <c r="F20" s="6">
        <f t="shared" si="11"/>
        <v>444.60825</v>
      </c>
      <c r="G20" s="6">
        <f t="shared" si="11"/>
        <v>0</v>
      </c>
      <c r="H20" s="6">
        <f t="shared" si="11"/>
        <v>0</v>
      </c>
      <c r="I20" s="6">
        <f t="shared" si="11"/>
        <v>444.60825</v>
      </c>
      <c r="J20" s="6">
        <f t="shared" si="11"/>
        <v>0</v>
      </c>
      <c r="K20" s="6">
        <f t="shared" si="11"/>
        <v>0</v>
      </c>
      <c r="L20" s="6">
        <f t="shared" si="11"/>
        <v>444.60825</v>
      </c>
      <c r="M20" s="6">
        <f t="shared" si="11"/>
        <v>0</v>
      </c>
      <c r="N20" s="6">
        <f t="shared" si="11"/>
        <v>0</v>
      </c>
      <c r="O20" s="6">
        <f>SUM(O15:O19)</f>
        <v>444.60825</v>
      </c>
      <c r="P20" s="6">
        <f t="shared" ref="P20:U20" si="12">SUM(P15:P19)</f>
        <v>12.02813519</v>
      </c>
      <c r="Q20" s="6">
        <f t="shared" si="12"/>
        <v>0</v>
      </c>
      <c r="R20" s="6">
        <f t="shared" si="12"/>
        <v>282.80047187014901</v>
      </c>
      <c r="S20" s="6">
        <f t="shared" si="12"/>
        <v>94.266823956716337</v>
      </c>
      <c r="T20" s="6">
        <f t="shared" si="12"/>
        <v>0</v>
      </c>
      <c r="U20" s="6">
        <f t="shared" si="12"/>
        <v>0</v>
      </c>
      <c r="V20" s="6">
        <f t="shared" ref="V20" si="13">SUM(V15:V19)</f>
        <v>0</v>
      </c>
      <c r="W20" s="6">
        <f t="shared" ref="W20" si="14">SUM(W15:W19)</f>
        <v>0</v>
      </c>
      <c r="X20" s="6">
        <f t="shared" ref="X20" si="15">SUM(X15:X19)</f>
        <v>0</v>
      </c>
      <c r="Y20" s="6">
        <f t="shared" ref="Y20" si="16">SUM(Y15:Y19)</f>
        <v>0</v>
      </c>
      <c r="Z20" s="6">
        <f t="shared" ref="Z20" si="17">SUM(Z15:Z19)</f>
        <v>0</v>
      </c>
      <c r="AA20" s="6">
        <f t="shared" ref="AA20" si="18">SUM(AA15:AA19)</f>
        <v>0</v>
      </c>
      <c r="AB20" s="6">
        <f t="shared" ref="AB20" si="19">SUM(AB15:AB19)</f>
        <v>0</v>
      </c>
      <c r="AC20" s="6">
        <f t="shared" ref="AC20" si="20">SUM(AC15:AC19)</f>
        <v>0</v>
      </c>
      <c r="AD20" s="6">
        <f t="shared" ref="AD20" si="21">SUM(AD15:AD19)</f>
        <v>0</v>
      </c>
      <c r="AE20" s="6">
        <f t="shared" ref="AE20" si="22">SUM(AE15:AE19)</f>
        <v>0</v>
      </c>
      <c r="AF20" s="6">
        <f t="shared" ref="AF20" si="23">SUM(AF15:AF19)</f>
        <v>0</v>
      </c>
      <c r="AG20" s="6">
        <f t="shared" ref="AG20" si="24">SUM(AG15:AG19)</f>
        <v>0</v>
      </c>
      <c r="AH20" s="6">
        <f t="shared" ref="AH20" si="25">SUM(AH15:AH19)</f>
        <v>0</v>
      </c>
      <c r="AI20" s="6">
        <f t="shared" ref="AI20" si="26">SUM(AI15:AI19)</f>
        <v>0</v>
      </c>
      <c r="AJ20" s="6">
        <f t="shared" ref="AJ20" si="27">SUM(AJ15:AJ19)</f>
        <v>0</v>
      </c>
      <c r="AK20" s="6">
        <f t="shared" ref="AK20" si="28">SUM(AK15:AK19)</f>
        <v>0</v>
      </c>
      <c r="AL20" s="6">
        <f t="shared" ref="AL20" si="29">SUM(AL15:AL19)</f>
        <v>0</v>
      </c>
      <c r="AM20" s="6">
        <f t="shared" ref="AM20" si="30">SUM(AM15:AM19)</f>
        <v>0</v>
      </c>
      <c r="AO20" s="13">
        <f t="shared" ref="AO20" si="31">SUM(AO15:AO19)</f>
        <v>1692.1774599999999</v>
      </c>
      <c r="AP20" s="13">
        <f t="shared" ref="AP20" si="32">SUM(AP15:AP19)</f>
        <v>1778.433</v>
      </c>
      <c r="AQ20" s="13">
        <f t="shared" ref="AQ20" si="33">SUM(AQ15:AQ19)</f>
        <v>389.09543101686535</v>
      </c>
      <c r="AR20" s="13">
        <f t="shared" ref="AR20:AS20" si="34">SUM(AR15:AR19)</f>
        <v>0</v>
      </c>
      <c r="AS20" s="13">
        <f t="shared" si="34"/>
        <v>3859.7058910168653</v>
      </c>
    </row>
    <row r="21" spans="1:45" ht="13.5" thickTop="1" x14ac:dyDescent="0.2">
      <c r="AO21" s="5"/>
      <c r="AP21" s="5"/>
      <c r="AQ21" s="5"/>
      <c r="AR21" s="5"/>
      <c r="AS21" s="5"/>
    </row>
    <row r="22" spans="1:45" x14ac:dyDescent="0.2">
      <c r="AO22" s="5"/>
      <c r="AP22" s="5"/>
      <c r="AQ22" s="5"/>
      <c r="AR22" s="5"/>
      <c r="AS22" s="5"/>
    </row>
    <row r="23" spans="1:45" ht="27" customHeight="1" x14ac:dyDescent="0.2">
      <c r="A23" s="18" t="s">
        <v>15</v>
      </c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</row>
    <row r="24" spans="1:45" ht="30.75" customHeight="1" x14ac:dyDescent="0.2">
      <c r="A24" s="17" t="s">
        <v>16</v>
      </c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</row>
    <row r="25" spans="1:45" ht="19.5" customHeight="1" x14ac:dyDescent="0.2">
      <c r="A25" s="17" t="s">
        <v>17</v>
      </c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</row>
  </sheetData>
  <mergeCells count="4">
    <mergeCell ref="A5:AS5"/>
    <mergeCell ref="A23:AS23"/>
    <mergeCell ref="A24:AS24"/>
    <mergeCell ref="A25:AS25"/>
  </mergeCells>
  <pageMargins left="0.6" right="0.17" top="0.73" bottom="0.75" header="0.3" footer="0.3"/>
  <pageSetup orientation="landscape" r:id="rId1"/>
  <headerFooter>
    <oddHeader>&amp;RAndrews workpapers - Deferred AFUDC estimate  through March 31, 2020</oddHeader>
    <oddFooter>&amp;RPage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61243B25525BDE4A81B4D2D45BCBDDC8" ma:contentTypeVersion="56" ma:contentTypeDescription="" ma:contentTypeScope="" ma:versionID="d5a2d39fa64bbcdc32761c3ac5624905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2019-04-30T07:00:00+00:00</OpenedDate>
    <SignificantOrder xmlns="dc463f71-b30c-4ab2-9473-d307f9d35888">false</SignificantOrder>
    <Date1 xmlns="dc463f71-b30c-4ab2-9473-d307f9d35888">2019-04-30T07:00:00+00:00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190334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C91CDE24-7B52-42B5-A4ED-BDC8EAB39289}"/>
</file>

<file path=customXml/itemProps2.xml><?xml version="1.0" encoding="utf-8"?>
<ds:datastoreItem xmlns:ds="http://schemas.openxmlformats.org/officeDocument/2006/customXml" ds:itemID="{08C09AE3-7C88-4B3E-9346-63A41DEBB4C9}"/>
</file>

<file path=customXml/itemProps3.xml><?xml version="1.0" encoding="utf-8"?>
<ds:datastoreItem xmlns:ds="http://schemas.openxmlformats.org/officeDocument/2006/customXml" ds:itemID="{B944BE71-9B1D-42D5-A661-1A27A064AB45}"/>
</file>

<file path=customXml/itemProps4.xml><?xml version="1.0" encoding="utf-8"?>
<ds:datastoreItem xmlns:ds="http://schemas.openxmlformats.org/officeDocument/2006/customXml" ds:itemID="{D783EF11-F82F-47BE-AB01-F0B65DA07C5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Sheet1!Print_Area</vt:lpstr>
      <vt:lpstr>Sheet1!Print_Titles</vt:lpstr>
    </vt:vector>
  </TitlesOfParts>
  <Company>Avista Corp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rpc2777</dc:creator>
  <cp:lastModifiedBy>Andrews, Liz</cp:lastModifiedBy>
  <cp:lastPrinted>2019-04-22T16:59:33Z</cp:lastPrinted>
  <dcterms:created xsi:type="dcterms:W3CDTF">2019-04-04T15:45:14Z</dcterms:created>
  <dcterms:modified xsi:type="dcterms:W3CDTF">2019-04-22T19:34:59Z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0x0101006E56B4D1795A2E4DB2F0B01679ED314A0061243B25525BDE4A81B4D2D45BCBDDC8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