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5" yWindow="-15" windowWidth="17310" windowHeight="11220" tabRatio="888" firstSheet="4"/>
  </bookViews>
  <sheets>
    <sheet name="Exhibit No.__(NCS-14) Page 1" sheetId="66" r:id="rId1"/>
    <sheet name="Exhibit No. (NCS-14) Page 2" sheetId="5" r:id="rId2"/>
    <sheet name="Exhibit No.__(NCS-14) Page 3" sheetId="57" r:id="rId3"/>
    <sheet name="Exhibit No.__(NCS-14) Page 4" sheetId="63" r:id="rId4"/>
    <sheet name="Exhibit No.__(NCS-14) Page 5" sheetId="58" r:id="rId5"/>
    <sheet name="Exhibit No.__(NCS-14) Page 6" sheetId="59" r:id="rId6"/>
    <sheet name="Exhibit No.__(NCS-14) Page 7" sheetId="61" r:id="rId7"/>
    <sheet name="Exhibit No.(NCS-14) Page 8" sheetId="62" r:id="rId8"/>
    <sheet name="Exhibit No.__(NCS-14) Page 9" sheetId="55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123Graph_A" localSheetId="2" hidden="1">[1]Inputs!#REF!</definedName>
    <definedName name="__123Graph_A" localSheetId="3" hidden="1">[1]Inputs!#REF!</definedName>
    <definedName name="__123Graph_A" localSheetId="4" hidden="1">[1]Inputs!#REF!</definedName>
    <definedName name="__123Graph_A" hidden="1">[1]Inputs!#REF!</definedName>
    <definedName name="__123Graph_B" localSheetId="2" hidden="1">[1]Inputs!#REF!</definedName>
    <definedName name="__123Graph_B" localSheetId="3" hidden="1">[1]Inputs!#REF!</definedName>
    <definedName name="__123Graph_B" localSheetId="4" hidden="1">[1]Inputs!#REF!</definedName>
    <definedName name="__123Graph_B" hidden="1">[1]Inputs!#REF!</definedName>
    <definedName name="__123Graph_D" localSheetId="2" hidden="1">[1]Inputs!#REF!</definedName>
    <definedName name="__123Graph_D" localSheetId="3" hidden="1">[1]Inputs!#REF!</definedName>
    <definedName name="__123Graph_D" localSheetId="4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2" hidden="1">#REF!</definedName>
    <definedName name="_xlnm._FilterDatabase" localSheetId="3" hidden="1">#REF!</definedName>
    <definedName name="_xlnm._FilterDatabase" localSheetId="4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2" hidden="1">#REF!</definedName>
    <definedName name="_Key1" localSheetId="3" hidden="1">#REF!</definedName>
    <definedName name="_Key1" localSheetId="4" hidden="1">#REF!</definedName>
    <definedName name="_Key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localSheetId="2" hidden="1">#REF!</definedName>
    <definedName name="_Sort" localSheetId="3" hidden="1">#REF!</definedName>
    <definedName name="_Sort" localSheetId="4" hidden="1">#REF!</definedName>
    <definedName name="_Sort" hidden="1">#REF!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localSheetId="2" hidden="1">#REF!</definedName>
    <definedName name="DUDE" localSheetId="3" hidden="1">#REF!</definedName>
    <definedName name="DUDE" localSheetId="4" hidden="1">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2" hidden="1">[3]Inputs!#REF!</definedName>
    <definedName name="PricingInfo" localSheetId="3" hidden="1">[3]Inputs!#REF!</definedName>
    <definedName name="PricingInfo" localSheetId="4" hidden="1">[3]Inputs!#REF!</definedName>
    <definedName name="PricingInfo" hidden="1">[3]Inputs!#REF!</definedName>
    <definedName name="_xlnm.Print_Area" localSheetId="1">'Exhibit No. (NCS-14) Page 2'!$A$1:$G$46</definedName>
    <definedName name="_xlnm.Print_Area" localSheetId="7">'Exhibit No.(NCS-14) Page 8'!$A$1:$N$20</definedName>
    <definedName name="_xlnm.Print_Area" localSheetId="0">'Exhibit No.__(NCS-14) Page 1'!$A$1:$J$19</definedName>
    <definedName name="_xlnm.Print_Area" localSheetId="2">'Exhibit No.__(NCS-14) Page 3'!$A$1:$G$40</definedName>
    <definedName name="_xlnm.Print_Area" localSheetId="3">'Exhibit No.__(NCS-14) Page 4'!$A$1:$G$42</definedName>
    <definedName name="_xlnm.Print_Area" localSheetId="4">'Exhibit No.__(NCS-14) Page 5'!$A$1:$I$38</definedName>
    <definedName name="_xlnm.Print_Area" localSheetId="5">'Exhibit No.__(NCS-14) Page 6'!$A$1:$E$24</definedName>
    <definedName name="_xlnm.Print_Area" localSheetId="6">'Exhibit No.__(NCS-14) Page 7'!$A$1:$J$47</definedName>
    <definedName name="_xlnm.Print_Area" localSheetId="8">'Exhibit No.__(NCS-14) Page 9'!$A$1:$I$74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"45J5JLNGI27004SIRR034OPHN"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w" localSheetId="2" hidden="1">[4]Inputs!#REF!</definedName>
    <definedName name="w" localSheetId="3" hidden="1">[4]Inputs!#REF!</definedName>
    <definedName name="w" localSheetId="4" hidden="1">[4]Inputs!#REF!</definedName>
    <definedName name="w" hidden="1">[4]Inputs!#REF!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  <definedName name="Z_01844156_6462_4A28_9785_1A86F4D0C834_.wvu.PrintTitles" localSheetId="2" hidden="1">#REF!</definedName>
    <definedName name="Z_01844156_6462_4A28_9785_1A86F4D0C834_.wvu.PrintTitles" localSheetId="3" hidden="1">#REF!</definedName>
    <definedName name="Z_01844156_6462_4A28_9785_1A86F4D0C834_.wvu.PrintTitles" localSheetId="4" hidden="1">#REF!</definedName>
    <definedName name="Z_01844156_6462_4A28_9785_1A86F4D0C834_.wvu.PrintTitles" hidden="1">#REF!</definedName>
  </definedNames>
  <calcPr calcId="145621" calcMode="manual" iterate="1"/>
</workbook>
</file>

<file path=xl/calcChain.xml><?xml version="1.0" encoding="utf-8"?>
<calcChain xmlns="http://schemas.openxmlformats.org/spreadsheetml/2006/main">
  <c r="C20" i="63" l="1"/>
  <c r="C19" i="63"/>
  <c r="C18" i="63"/>
  <c r="C17" i="63"/>
  <c r="C16" i="63"/>
  <c r="C15" i="63"/>
  <c r="C14" i="63"/>
  <c r="C13" i="63"/>
  <c r="C12" i="63"/>
  <c r="C11" i="63"/>
  <c r="C10" i="63"/>
  <c r="C9" i="63"/>
  <c r="D13" i="59"/>
  <c r="D9" i="59"/>
  <c r="D8" i="59"/>
  <c r="M16" i="62" l="1"/>
  <c r="L16" i="62"/>
  <c r="K16" i="62"/>
  <c r="J16" i="62"/>
  <c r="I16" i="62"/>
  <c r="H16" i="62"/>
  <c r="G16" i="62"/>
  <c r="F16" i="62"/>
  <c r="E16" i="62"/>
  <c r="D16" i="62"/>
  <c r="C16" i="62"/>
  <c r="B16" i="62"/>
  <c r="J7" i="61"/>
  <c r="F42" i="5" l="1"/>
  <c r="F36" i="57"/>
  <c r="F36" i="63"/>
  <c r="F33" i="58" l="1"/>
  <c r="F32" i="58"/>
  <c r="F31" i="58"/>
  <c r="F30" i="58"/>
  <c r="F29" i="58"/>
  <c r="F28" i="58"/>
  <c r="F27" i="58"/>
  <c r="F26" i="58"/>
  <c r="F25" i="58"/>
  <c r="F24" i="58"/>
  <c r="F23" i="58"/>
  <c r="F22" i="58"/>
  <c r="H23" i="58"/>
  <c r="H24" i="58" s="1"/>
  <c r="H25" i="58" s="1"/>
  <c r="H26" i="58" s="1"/>
  <c r="H27" i="58" s="1"/>
  <c r="H28" i="58" s="1"/>
  <c r="H29" i="58" s="1"/>
  <c r="H30" i="58" s="1"/>
  <c r="H31" i="58" s="1"/>
  <c r="H32" i="58" s="1"/>
  <c r="H33" i="58" s="1"/>
  <c r="D22" i="58" a="1"/>
  <c r="D22" i="58" s="1"/>
  <c r="D23" i="58" a="1"/>
  <c r="D23" i="58" s="1"/>
  <c r="D24" i="58" a="1"/>
  <c r="D24" i="58" s="1"/>
  <c r="D25" i="58" a="1"/>
  <c r="D25" i="58" s="1"/>
  <c r="D26" i="58" a="1"/>
  <c r="D26" i="58" s="1"/>
  <c r="D27" i="58" a="1"/>
  <c r="D27" i="58" s="1"/>
  <c r="D28" i="58" a="1"/>
  <c r="D28" i="58" s="1"/>
  <c r="D29" i="58" a="1"/>
  <c r="D29" i="58" s="1"/>
  <c r="D30" i="58" a="1"/>
  <c r="D30" i="58" s="1"/>
  <c r="D31" i="58" a="1"/>
  <c r="D31" i="58" s="1"/>
  <c r="D32" i="58" a="1"/>
  <c r="D32" i="58" s="1"/>
  <c r="D33" i="58" a="1"/>
  <c r="D33" i="58" s="1"/>
  <c r="F21" i="58"/>
  <c r="F20" i="58"/>
  <c r="F19" i="58"/>
  <c r="F18" i="58"/>
  <c r="F17" i="58"/>
  <c r="F16" i="58"/>
  <c r="F15" i="58"/>
  <c r="F14" i="58"/>
  <c r="F13" i="58"/>
  <c r="F12" i="58"/>
  <c r="F11" i="58"/>
  <c r="F10" i="58"/>
  <c r="F9" i="58"/>
  <c r="H34" i="58" l="1"/>
  <c r="C36" i="63"/>
  <c r="F25" i="63"/>
  <c r="F26" i="63" s="1"/>
  <c r="F27" i="63" s="1"/>
  <c r="F28" i="63" s="1"/>
  <c r="F29" i="63" s="1"/>
  <c r="F30" i="63" s="1"/>
  <c r="F31" i="63" s="1"/>
  <c r="F32" i="63" s="1"/>
  <c r="F33" i="63" s="1"/>
  <c r="F34" i="63" s="1"/>
  <c r="F35" i="63" s="1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35" i="57"/>
  <c r="D34" i="57"/>
  <c r="D33" i="57"/>
  <c r="D32" i="57"/>
  <c r="D31" i="57"/>
  <c r="D30" i="57"/>
  <c r="D29" i="57"/>
  <c r="D28" i="57"/>
  <c r="D27" i="57"/>
  <c r="D26" i="57"/>
  <c r="D25" i="57"/>
  <c r="D24" i="57"/>
  <c r="F25" i="57"/>
  <c r="F26" i="57" s="1"/>
  <c r="F27" i="57" s="1"/>
  <c r="F28" i="57" s="1"/>
  <c r="F29" i="57" s="1"/>
  <c r="F30" i="57" s="1"/>
  <c r="F31" i="57" s="1"/>
  <c r="F32" i="57" s="1"/>
  <c r="F33" i="57" s="1"/>
  <c r="F34" i="57" s="1"/>
  <c r="F35" i="57" s="1"/>
  <c r="D23" i="57"/>
  <c r="C42" i="5"/>
  <c r="F31" i="5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D41" i="5"/>
  <c r="D40" i="5"/>
  <c r="D39" i="5"/>
  <c r="D38" i="5"/>
  <c r="D37" i="5"/>
  <c r="D36" i="5"/>
  <c r="D35" i="5"/>
  <c r="D34" i="5"/>
  <c r="D33" i="5"/>
  <c r="D32" i="5"/>
  <c r="D31" i="5"/>
  <c r="D30" i="5"/>
  <c r="D22" i="63" l="1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E9" i="63" s="1"/>
  <c r="I7" i="61" l="1"/>
  <c r="I13" i="61" s="1"/>
  <c r="B10" i="62"/>
  <c r="J15" i="62" s="1"/>
  <c r="D16" i="59"/>
  <c r="N8" i="62"/>
  <c r="G42" i="61"/>
  <c r="D10" i="59" s="1"/>
  <c r="C27" i="61"/>
  <c r="F15" i="61"/>
  <c r="I15" i="61" s="1"/>
  <c r="J15" i="61" s="1"/>
  <c r="E9" i="58" s="1"/>
  <c r="F14" i="61"/>
  <c r="I14" i="61" s="1"/>
  <c r="I26" i="61" l="1"/>
  <c r="J17" i="62"/>
  <c r="F23" i="61"/>
  <c r="I23" i="61" s="1"/>
  <c r="F16" i="61"/>
  <c r="I16" i="61" s="1"/>
  <c r="J16" i="61" s="1"/>
  <c r="E10" i="58" s="1"/>
  <c r="F20" i="61"/>
  <c r="I20" i="61" s="1"/>
  <c r="G9" i="63"/>
  <c r="B10" i="63" s="1"/>
  <c r="F19" i="61"/>
  <c r="I19" i="61" s="1"/>
  <c r="C15" i="62"/>
  <c r="F15" i="62"/>
  <c r="M15" i="62"/>
  <c r="K15" i="62"/>
  <c r="B15" i="62"/>
  <c r="D14" i="61"/>
  <c r="D15" i="61" s="1"/>
  <c r="G15" i="62"/>
  <c r="D15" i="62"/>
  <c r="H15" i="62"/>
  <c r="L15" i="62"/>
  <c r="E15" i="62"/>
  <c r="I15" i="62"/>
  <c r="F17" i="61"/>
  <c r="I17" i="61" s="1"/>
  <c r="F21" i="61"/>
  <c r="I21" i="61" s="1"/>
  <c r="C25" i="61"/>
  <c r="C28" i="61"/>
  <c r="F27" i="61"/>
  <c r="I27" i="61" s="1"/>
  <c r="F18" i="61"/>
  <c r="I18" i="61" s="1"/>
  <c r="F22" i="61"/>
  <c r="I22" i="61" s="1"/>
  <c r="F24" i="61"/>
  <c r="I24" i="61" s="1"/>
  <c r="J21" i="61" l="1"/>
  <c r="E15" i="58" s="1"/>
  <c r="J20" i="61"/>
  <c r="E14" i="58" s="1"/>
  <c r="J27" i="61"/>
  <c r="E19" i="58" s="1"/>
  <c r="J17" i="61"/>
  <c r="J24" i="61"/>
  <c r="E18" i="58" s="1"/>
  <c r="J19" i="61"/>
  <c r="E13" i="58" s="1"/>
  <c r="J18" i="61"/>
  <c r="E12" i="58" s="1"/>
  <c r="J23" i="61"/>
  <c r="E17" i="58" s="1"/>
  <c r="J22" i="61"/>
  <c r="E16" i="58" s="1"/>
  <c r="G17" i="62"/>
  <c r="M17" i="62"/>
  <c r="H17" i="62"/>
  <c r="B17" i="62"/>
  <c r="C17" i="62"/>
  <c r="I17" i="62"/>
  <c r="D17" i="62"/>
  <c r="K17" i="62"/>
  <c r="L17" i="62"/>
  <c r="F17" i="62"/>
  <c r="E17" i="62"/>
  <c r="D11" i="59"/>
  <c r="F13" i="66"/>
  <c r="D16" i="61"/>
  <c r="D17" i="61" s="1"/>
  <c r="D18" i="61" s="1"/>
  <c r="D19" i="61" s="1"/>
  <c r="D20" i="61" s="1"/>
  <c r="D21" i="61" s="1"/>
  <c r="D22" i="61" s="1"/>
  <c r="D23" i="61" s="1"/>
  <c r="D24" i="61" s="1"/>
  <c r="D25" i="61" s="1"/>
  <c r="D27" i="61" s="1"/>
  <c r="E10" i="63"/>
  <c r="N15" i="62"/>
  <c r="F25" i="61"/>
  <c r="I25" i="61" s="1"/>
  <c r="C29" i="61"/>
  <c r="F28" i="61"/>
  <c r="I28" i="61" s="1"/>
  <c r="J25" i="61" l="1"/>
  <c r="E11" i="58"/>
  <c r="D10" i="58" a="1"/>
  <c r="D14" i="58" s="1"/>
  <c r="J28" i="61"/>
  <c r="E20" i="58" s="1"/>
  <c r="N16" i="62"/>
  <c r="N17" i="62" s="1"/>
  <c r="G10" i="63"/>
  <c r="B11" i="63" s="1"/>
  <c r="D28" i="61"/>
  <c r="F29" i="61"/>
  <c r="F42" i="61" s="1"/>
  <c r="C30" i="61"/>
  <c r="C42" i="61"/>
  <c r="D11" i="58" l="1"/>
  <c r="D20" i="58"/>
  <c r="D17" i="58"/>
  <c r="D16" i="58"/>
  <c r="D13" i="58"/>
  <c r="D19" i="58"/>
  <c r="D10" i="58"/>
  <c r="D15" i="58"/>
  <c r="D18" i="58"/>
  <c r="D12" i="58"/>
  <c r="D21" i="58"/>
  <c r="E11" i="63"/>
  <c r="I29" i="61"/>
  <c r="C31" i="61"/>
  <c r="F30" i="61"/>
  <c r="I30" i="61" s="1"/>
  <c r="J30" i="61" s="1"/>
  <c r="D29" i="61"/>
  <c r="D34" i="58" l="1"/>
  <c r="I42" i="61"/>
  <c r="J29" i="61"/>
  <c r="E21" i="58" s="1"/>
  <c r="E34" i="58" s="1"/>
  <c r="G11" i="63"/>
  <c r="B12" i="63" s="1"/>
  <c r="D30" i="61"/>
  <c r="D42" i="61"/>
  <c r="C32" i="61"/>
  <c r="F31" i="61"/>
  <c r="I31" i="61" s="1"/>
  <c r="J31" i="61" s="1"/>
  <c r="J42" i="61" l="1"/>
  <c r="E12" i="63"/>
  <c r="G12" i="63" s="1"/>
  <c r="B13" i="63" s="1"/>
  <c r="C33" i="61"/>
  <c r="F32" i="61"/>
  <c r="I32" i="61" s="1"/>
  <c r="J32" i="61" s="1"/>
  <c r="D31" i="61"/>
  <c r="E13" i="63" l="1"/>
  <c r="G13" i="63" s="1"/>
  <c r="B14" i="63" s="1"/>
  <c r="D32" i="61"/>
  <c r="F33" i="61"/>
  <c r="C34" i="61"/>
  <c r="E14" i="63" l="1"/>
  <c r="G14" i="63" s="1"/>
  <c r="B15" i="63" s="1"/>
  <c r="D33" i="61"/>
  <c r="I33" i="61"/>
  <c r="J33" i="61" s="1"/>
  <c r="C35" i="61"/>
  <c r="F34" i="61"/>
  <c r="E15" i="63" l="1"/>
  <c r="G15" i="63" s="1"/>
  <c r="B16" i="63" s="1"/>
  <c r="D34" i="61"/>
  <c r="I34" i="61"/>
  <c r="J34" i="61" s="1"/>
  <c r="C36" i="61"/>
  <c r="F35" i="61"/>
  <c r="E16" i="63" l="1"/>
  <c r="G16" i="63" s="1"/>
  <c r="B17" i="63" s="1"/>
  <c r="D35" i="61"/>
  <c r="I35" i="61"/>
  <c r="J35" i="61" s="1"/>
  <c r="C37" i="61"/>
  <c r="F36" i="61"/>
  <c r="E17" i="63" l="1"/>
  <c r="G17" i="63" s="1"/>
  <c r="B18" i="63" s="1"/>
  <c r="D36" i="61"/>
  <c r="I36" i="61"/>
  <c r="J36" i="61" s="1"/>
  <c r="F37" i="61"/>
  <c r="C38" i="61"/>
  <c r="E18" i="63" l="1"/>
  <c r="G18" i="63" s="1"/>
  <c r="B19" i="63" s="1"/>
  <c r="D37" i="61"/>
  <c r="I37" i="61"/>
  <c r="J37" i="61" s="1"/>
  <c r="C39" i="61"/>
  <c r="F38" i="61"/>
  <c r="E19" i="63" l="1"/>
  <c r="G19" i="63" s="1"/>
  <c r="B20" i="63" s="1"/>
  <c r="F39" i="61"/>
  <c r="I39" i="61" s="1"/>
  <c r="I38" i="61"/>
  <c r="J38" i="61" s="1"/>
  <c r="J39" i="61" s="1"/>
  <c r="D38" i="61"/>
  <c r="D39" i="61" s="1"/>
  <c r="E20" i="63" l="1"/>
  <c r="G20" i="63" s="1"/>
  <c r="B21" i="63" s="1"/>
  <c r="D14" i="59"/>
  <c r="E21" i="63" l="1"/>
  <c r="G21" i="63" s="1"/>
  <c r="B22" i="63" s="1"/>
  <c r="D18" i="59"/>
  <c r="D19" i="59" s="1"/>
  <c r="D20" i="59" l="1"/>
  <c r="C9" i="58" s="1"/>
  <c r="E22" i="63"/>
  <c r="G22" i="63" s="1"/>
  <c r="B23" i="63" s="1"/>
  <c r="G9" i="58" l="1"/>
  <c r="C34" i="58"/>
  <c r="F15" i="66" s="1"/>
  <c r="E23" i="63"/>
  <c r="G23" i="63"/>
  <c r="B24" i="63" s="1"/>
  <c r="I9" i="58" l="1"/>
  <c r="B10" i="58" s="1"/>
  <c r="G10" i="58" s="1"/>
  <c r="E24" i="63"/>
  <c r="G24" i="63" s="1"/>
  <c r="B25" i="63" s="1"/>
  <c r="E25" i="63" s="1"/>
  <c r="G25" i="63" s="1"/>
  <c r="B26" i="63" s="1"/>
  <c r="I10" i="58" l="1"/>
  <c r="B11" i="58" s="1"/>
  <c r="E26" i="63"/>
  <c r="G26" i="63" s="1"/>
  <c r="B27" i="63" s="1"/>
  <c r="E27" i="63" s="1"/>
  <c r="G27" i="63" s="1"/>
  <c r="B28" i="63" s="1"/>
  <c r="G11" i="58" l="1"/>
  <c r="E28" i="63"/>
  <c r="G28" i="63" s="1"/>
  <c r="B29" i="63" s="1"/>
  <c r="E29" i="63" s="1"/>
  <c r="G29" i="63" s="1"/>
  <c r="B30" i="63" s="1"/>
  <c r="I11" i="58" l="1"/>
  <c r="B12" i="58" s="1"/>
  <c r="G12" i="58" s="1"/>
  <c r="I12" i="58" s="1"/>
  <c r="B13" i="58" s="1"/>
  <c r="E30" i="63"/>
  <c r="G30" i="63" s="1"/>
  <c r="B31" i="63" s="1"/>
  <c r="G13" i="58" l="1"/>
  <c r="I13" i="58" s="1"/>
  <c r="B14" i="58" s="1"/>
  <c r="E31" i="63"/>
  <c r="G31" i="63" s="1"/>
  <c r="B32" i="63" s="1"/>
  <c r="G14" i="58" l="1"/>
  <c r="I14" i="58" s="1"/>
  <c r="B15" i="58" s="1"/>
  <c r="E32" i="63"/>
  <c r="G32" i="63" s="1"/>
  <c r="B33" i="63" s="1"/>
  <c r="E33" i="63" s="1"/>
  <c r="G33" i="63" s="1"/>
  <c r="B34" i="63" s="1"/>
  <c r="G15" i="58" l="1"/>
  <c r="I15" i="58" s="1"/>
  <c r="B16" i="58" s="1"/>
  <c r="E34" i="63"/>
  <c r="G34" i="63" s="1"/>
  <c r="B35" i="63" s="1"/>
  <c r="G16" i="58" l="1"/>
  <c r="I16" i="58" s="1"/>
  <c r="B17" i="58" s="1"/>
  <c r="E35" i="63"/>
  <c r="E36" i="63" s="1"/>
  <c r="G35" i="63" l="1"/>
  <c r="G17" i="58"/>
  <c r="I17" i="58" s="1"/>
  <c r="B18" i="58" s="1"/>
  <c r="G18" i="58" l="1"/>
  <c r="I18" i="58" s="1"/>
  <c r="B19" i="58" s="1"/>
  <c r="G19" i="58" l="1"/>
  <c r="I19" i="58" s="1"/>
  <c r="B20" i="58" s="1"/>
  <c r="G20" i="58" l="1"/>
  <c r="I20" i="58" s="1"/>
  <c r="B21" i="58" s="1"/>
  <c r="G21" i="58" l="1"/>
  <c r="I21" i="58" s="1"/>
  <c r="B22" i="58" l="1"/>
  <c r="G22" i="58" l="1"/>
  <c r="I22" i="58" s="1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G68" i="55"/>
  <c r="G67" i="55"/>
  <c r="G66" i="55"/>
  <c r="I63" i="55"/>
  <c r="C60" i="55"/>
  <c r="G59" i="55"/>
  <c r="E59" i="55"/>
  <c r="I59" i="55" s="1"/>
  <c r="G58" i="55"/>
  <c r="E58" i="55"/>
  <c r="I58" i="55" s="1"/>
  <c r="I57" i="55"/>
  <c r="I60" i="55" s="1"/>
  <c r="E57" i="55"/>
  <c r="G45" i="55"/>
  <c r="G44" i="55"/>
  <c r="G43" i="55"/>
  <c r="I40" i="55"/>
  <c r="C37" i="55"/>
  <c r="G36" i="55"/>
  <c r="E36" i="55"/>
  <c r="I36" i="55" s="1"/>
  <c r="I35" i="55"/>
  <c r="G35" i="55"/>
  <c r="E35" i="55"/>
  <c r="E34" i="55"/>
  <c r="E37" i="55" s="1"/>
  <c r="G23" i="55"/>
  <c r="G22" i="55"/>
  <c r="G21" i="55"/>
  <c r="I18" i="55"/>
  <c r="G14" i="55" s="1"/>
  <c r="I14" i="55" s="1"/>
  <c r="E15" i="55"/>
  <c r="C15" i="55"/>
  <c r="I12" i="55"/>
  <c r="B23" i="58" l="1"/>
  <c r="I15" i="55"/>
  <c r="E60" i="55"/>
  <c r="G13" i="55"/>
  <c r="I13" i="55" s="1"/>
  <c r="I34" i="55"/>
  <c r="I37" i="55" s="1"/>
  <c r="G23" i="58" l="1"/>
  <c r="I23" i="58" s="1"/>
  <c r="B24" i="58" l="1"/>
  <c r="E9" i="57"/>
  <c r="C10" i="57"/>
  <c r="G24" i="58" l="1"/>
  <c r="I24" i="58" s="1"/>
  <c r="E9" i="5"/>
  <c r="C11" i="57"/>
  <c r="C12" i="57" s="1"/>
  <c r="C13" i="57" s="1"/>
  <c r="C14" i="57" s="1"/>
  <c r="C15" i="57" s="1"/>
  <c r="C16" i="57" s="1"/>
  <c r="C17" i="57" s="1"/>
  <c r="C18" i="57" s="1"/>
  <c r="C19" i="57" s="1"/>
  <c r="C20" i="57" s="1"/>
  <c r="C21" i="57" s="1"/>
  <c r="C22" i="57" s="1"/>
  <c r="C23" i="57" s="1"/>
  <c r="C25" i="57" s="1"/>
  <c r="C26" i="57" s="1"/>
  <c r="C27" i="57" s="1"/>
  <c r="C28" i="57" s="1"/>
  <c r="C29" i="57" s="1"/>
  <c r="C30" i="57" s="1"/>
  <c r="C31" i="57" s="1"/>
  <c r="C32" i="57" s="1"/>
  <c r="C33" i="57" s="1"/>
  <c r="C34" i="57" s="1"/>
  <c r="C35" i="57" s="1"/>
  <c r="C36" i="57" l="1"/>
  <c r="B25" i="58"/>
  <c r="G9" i="5"/>
  <c r="B10" i="5" s="1"/>
  <c r="E10" i="5" s="1"/>
  <c r="G10" i="5" s="1"/>
  <c r="B11" i="5" s="1"/>
  <c r="E11" i="5" s="1"/>
  <c r="G11" i="5" s="1"/>
  <c r="B12" i="5" s="1"/>
  <c r="E12" i="5" s="1"/>
  <c r="G12" i="5" s="1"/>
  <c r="B13" i="5" s="1"/>
  <c r="E13" i="5" s="1"/>
  <c r="G13" i="5" s="1"/>
  <c r="B14" i="5" s="1"/>
  <c r="E14" i="5" s="1"/>
  <c r="G14" i="5" s="1"/>
  <c r="B15" i="5" s="1"/>
  <c r="E15" i="5" s="1"/>
  <c r="G15" i="5" s="1"/>
  <c r="B16" i="5" s="1"/>
  <c r="E16" i="5" s="1"/>
  <c r="G16" i="5" s="1"/>
  <c r="B17" i="5" s="1"/>
  <c r="G25" i="58" l="1"/>
  <c r="I25" i="58" s="1"/>
  <c r="F9" i="66"/>
  <c r="F11" i="66"/>
  <c r="E17" i="5"/>
  <c r="G17" i="5" s="1"/>
  <c r="B26" i="58" l="1"/>
  <c r="B18" i="5"/>
  <c r="G26" i="58" l="1"/>
  <c r="I26" i="58" s="1"/>
  <c r="E18" i="5"/>
  <c r="B27" i="58" l="1"/>
  <c r="G18" i="5"/>
  <c r="B19" i="5" s="1"/>
  <c r="G27" i="58" l="1"/>
  <c r="I27" i="58" s="1"/>
  <c r="E19" i="5"/>
  <c r="B28" i="58" l="1"/>
  <c r="G19" i="5"/>
  <c r="B20" i="5" s="1"/>
  <c r="G28" i="58" l="1"/>
  <c r="I28" i="58" s="1"/>
  <c r="G9" i="57"/>
  <c r="B10" i="57" s="1"/>
  <c r="E10" i="57" s="1"/>
  <c r="E20" i="5"/>
  <c r="G20" i="5" s="1"/>
  <c r="G10" i="57" l="1"/>
  <c r="B11" i="57" s="1"/>
  <c r="B29" i="58"/>
  <c r="E11" i="57"/>
  <c r="G11" i="57" s="1"/>
  <c r="B12" i="57" s="1"/>
  <c r="B21" i="5"/>
  <c r="G29" i="58" l="1"/>
  <c r="I29" i="58" s="1"/>
  <c r="E12" i="57"/>
  <c r="G12" i="57" s="1"/>
  <c r="B13" i="57" s="1"/>
  <c r="E21" i="5"/>
  <c r="G21" i="5" s="1"/>
  <c r="B30" i="58" l="1"/>
  <c r="E13" i="57"/>
  <c r="G13" i="57" s="1"/>
  <c r="B14" i="57" s="1"/>
  <c r="B22" i="5"/>
  <c r="G30" i="58" l="1"/>
  <c r="I30" i="58" s="1"/>
  <c r="E14" i="57"/>
  <c r="G14" i="57" s="1"/>
  <c r="B15" i="57" s="1"/>
  <c r="E22" i="5"/>
  <c r="G22" i="5" s="1"/>
  <c r="B23" i="5" s="1"/>
  <c r="B31" i="58" l="1"/>
  <c r="E15" i="57"/>
  <c r="G15" i="57" s="1"/>
  <c r="B16" i="57" s="1"/>
  <c r="E23" i="5"/>
  <c r="G23" i="5" s="1"/>
  <c r="B24" i="5" s="1"/>
  <c r="G31" i="58" l="1"/>
  <c r="I31" i="58" s="1"/>
  <c r="B32" i="58" s="1"/>
  <c r="E16" i="57"/>
  <c r="G16" i="57" s="1"/>
  <c r="B17" i="57" s="1"/>
  <c r="E24" i="5"/>
  <c r="G24" i="5" s="1"/>
  <c r="B25" i="5" s="1"/>
  <c r="G32" i="58" l="1"/>
  <c r="I32" i="58" s="1"/>
  <c r="E17" i="57"/>
  <c r="G17" i="57" s="1"/>
  <c r="B18" i="57" s="1"/>
  <c r="E25" i="5"/>
  <c r="G25" i="5" s="1"/>
  <c r="B26" i="5" s="1"/>
  <c r="B33" i="58" l="1"/>
  <c r="E18" i="57"/>
  <c r="G18" i="57" s="1"/>
  <c r="B19" i="57" s="1"/>
  <c r="E26" i="5"/>
  <c r="G26" i="5" s="1"/>
  <c r="B27" i="5" s="1"/>
  <c r="G33" i="58" l="1"/>
  <c r="I33" i="58" s="1"/>
  <c r="E19" i="57"/>
  <c r="G19" i="57" s="1"/>
  <c r="B20" i="57" s="1"/>
  <c r="E27" i="5"/>
  <c r="G27" i="5" s="1"/>
  <c r="B28" i="5" s="1"/>
  <c r="G34" i="58" l="1"/>
  <c r="E20" i="57"/>
  <c r="G20" i="57" s="1"/>
  <c r="B21" i="57" s="1"/>
  <c r="E28" i="5"/>
  <c r="G28" i="5" s="1"/>
  <c r="E21" i="57" l="1"/>
  <c r="G21" i="57" s="1"/>
  <c r="B22" i="57" s="1"/>
  <c r="B29" i="5"/>
  <c r="E22" i="57" l="1"/>
  <c r="G22" i="57" s="1"/>
  <c r="B23" i="57" s="1"/>
  <c r="E29" i="5"/>
  <c r="G29" i="5" s="1"/>
  <c r="B30" i="5" s="1"/>
  <c r="E30" i="5" s="1"/>
  <c r="E23" i="57" l="1"/>
  <c r="G23" i="57" s="1"/>
  <c r="B24" i="57" s="1"/>
  <c r="E24" i="57" s="1"/>
  <c r="G24" i="57" s="1"/>
  <c r="B25" i="57" s="1"/>
  <c r="E25" i="57" s="1"/>
  <c r="G25" i="57" s="1"/>
  <c r="B26" i="57" s="1"/>
  <c r="E26" i="57" s="1"/>
  <c r="G26" i="57" s="1"/>
  <c r="B27" i="57" s="1"/>
  <c r="E27" i="57" s="1"/>
  <c r="G27" i="57" s="1"/>
  <c r="B28" i="57" s="1"/>
  <c r="E28" i="57" s="1"/>
  <c r="G28" i="57" s="1"/>
  <c r="B29" i="57" s="1"/>
  <c r="E29" i="57" s="1"/>
  <c r="G29" i="57" s="1"/>
  <c r="B30" i="57" s="1"/>
  <c r="E30" i="57" s="1"/>
  <c r="G30" i="57" s="1"/>
  <c r="B31" i="57" s="1"/>
  <c r="E31" i="57" s="1"/>
  <c r="G31" i="57" s="1"/>
  <c r="B32" i="57" s="1"/>
  <c r="E32" i="57" s="1"/>
  <c r="G32" i="57" s="1"/>
  <c r="B33" i="57" s="1"/>
  <c r="E33" i="57" s="1"/>
  <c r="G33" i="57" s="1"/>
  <c r="B34" i="57" s="1"/>
  <c r="E34" i="57" s="1"/>
  <c r="G34" i="57" s="1"/>
  <c r="B35" i="57" s="1"/>
  <c r="G30" i="5"/>
  <c r="B31" i="5" s="1"/>
  <c r="E35" i="57" l="1"/>
  <c r="E31" i="5"/>
  <c r="G31" i="5" s="1"/>
  <c r="B32" i="5" s="1"/>
  <c r="G35" i="57" l="1"/>
  <c r="E36" i="57"/>
  <c r="E32" i="5"/>
  <c r="G32" i="5" s="1"/>
  <c r="B33" i="5" s="1"/>
  <c r="E33" i="5" l="1"/>
  <c r="G33" i="5" s="1"/>
  <c r="B34" i="5" s="1"/>
  <c r="E34" i="5" l="1"/>
  <c r="G34" i="5" s="1"/>
  <c r="B35" i="5" s="1"/>
  <c r="E35" i="5" l="1"/>
  <c r="G35" i="5" s="1"/>
  <c r="B36" i="5" s="1"/>
  <c r="E36" i="5" l="1"/>
  <c r="G36" i="5" s="1"/>
  <c r="B37" i="5" s="1"/>
  <c r="E37" i="5" l="1"/>
  <c r="G37" i="5" s="1"/>
  <c r="B38" i="5" s="1"/>
  <c r="E38" i="5" l="1"/>
  <c r="G38" i="5" s="1"/>
  <c r="B39" i="5" s="1"/>
  <c r="E39" i="5" l="1"/>
  <c r="G39" i="5" s="1"/>
  <c r="B40" i="5" s="1"/>
  <c r="E40" i="5" l="1"/>
  <c r="G40" i="5" s="1"/>
  <c r="B41" i="5" s="1"/>
  <c r="E41" i="5" l="1"/>
  <c r="G41" i="5" l="1"/>
  <c r="E42" i="5"/>
  <c r="F17" i="66" s="1"/>
  <c r="F19" i="66" s="1"/>
</calcChain>
</file>

<file path=xl/sharedStrings.xml><?xml version="1.0" encoding="utf-8"?>
<sst xmlns="http://schemas.openxmlformats.org/spreadsheetml/2006/main" count="236" uniqueCount="124">
  <si>
    <t>PacifiCorp</t>
  </si>
  <si>
    <t>Amortization</t>
  </si>
  <si>
    <t>Total</t>
  </si>
  <si>
    <t>Month</t>
  </si>
  <si>
    <t>Beginning</t>
  </si>
  <si>
    <t>Ending</t>
  </si>
  <si>
    <t>Balance</t>
  </si>
  <si>
    <t>Additions</t>
  </si>
  <si>
    <t>Washington General Rate Case - December 2013</t>
  </si>
  <si>
    <t>Revenue Sensitive Items</t>
  </si>
  <si>
    <t>WUTC Regulatory Fee</t>
  </si>
  <si>
    <t>Bad Debt Percentage</t>
  </si>
  <si>
    <t>Revenue Tax</t>
  </si>
  <si>
    <t>Deferrals for Colstrip Outage, Hydro, and Depreciation</t>
  </si>
  <si>
    <t>Effective cost of capital and factors during deferral and amortization periods</t>
  </si>
  <si>
    <t>Pre-Tax</t>
  </si>
  <si>
    <t>Capital</t>
  </si>
  <si>
    <t>Embedded</t>
  </si>
  <si>
    <t>Weighted</t>
  </si>
  <si>
    <t>Revenue</t>
  </si>
  <si>
    <t>Structure</t>
  </si>
  <si>
    <t>Cost</t>
  </si>
  <si>
    <t>Bump-up</t>
  </si>
  <si>
    <t>Requirement</t>
  </si>
  <si>
    <t>Debt</t>
  </si>
  <si>
    <t>Preferred</t>
  </si>
  <si>
    <t>Common</t>
  </si>
  <si>
    <t>Merged Effective Tax Rate</t>
  </si>
  <si>
    <t>Pre-Tax Bump-up Factor</t>
  </si>
  <si>
    <t xml:space="preserve">Washington CAGW Factor </t>
  </si>
  <si>
    <t xml:space="preserve">Washington CAEW Factor </t>
  </si>
  <si>
    <t>Capital Cost and Structure Ordered from UE-130043</t>
  </si>
  <si>
    <t>Revenue Sensitive Items - UE 130043</t>
  </si>
  <si>
    <t>WCA Allocation Factors - UE 130043</t>
  </si>
  <si>
    <t>Capital Cost and Structure Ordered from UE-111190</t>
  </si>
  <si>
    <t>Revenue Sensitive Items - UE 111190</t>
  </si>
  <si>
    <t>WCA Allocation Factors - UE 111190</t>
  </si>
  <si>
    <t>Interest</t>
  </si>
  <si>
    <t>AMA</t>
  </si>
  <si>
    <t>UE-131389 - Colstrip Deferral Amortization Schedule</t>
  </si>
  <si>
    <r>
      <t>Rate</t>
    </r>
    <r>
      <rPr>
        <u/>
        <vertAlign val="superscript"/>
        <sz val="10"/>
        <color theme="1"/>
        <rFont val="Arial"/>
        <family val="2"/>
      </rPr>
      <t>1</t>
    </r>
  </si>
  <si>
    <t>UE-132350 - Depreciation Deferral Amortization Schedule</t>
  </si>
  <si>
    <t>Net Rate Base</t>
  </si>
  <si>
    <t>Pre-Tax Return on Rate Base</t>
  </si>
  <si>
    <t>Capital Investment (in service March 2014)</t>
  </si>
  <si>
    <t>Accumulated Depreciation (through March 2015)</t>
  </si>
  <si>
    <t>Accumulated DIT Balance</t>
  </si>
  <si>
    <t>Merwin Fish Collector</t>
  </si>
  <si>
    <t>Depreciation</t>
  </si>
  <si>
    <t>WA Revenue Requirement - Return on Rate Base</t>
  </si>
  <si>
    <t xml:space="preserve">O&amp;M </t>
  </si>
  <si>
    <t>In-Service Date</t>
  </si>
  <si>
    <t>Depreciation Rate</t>
  </si>
  <si>
    <t>Plant in Service</t>
  </si>
  <si>
    <t>Depreciation Expense</t>
  </si>
  <si>
    <t>ADIT</t>
  </si>
  <si>
    <t>CY 2014</t>
  </si>
  <si>
    <t>2014 Ending Bal.</t>
  </si>
  <si>
    <t>CY 2015</t>
  </si>
  <si>
    <t>2015 Ending Bal.</t>
  </si>
  <si>
    <t>(Mar 2014 to Mar 2015)</t>
  </si>
  <si>
    <t>O&amp;M Costs</t>
  </si>
  <si>
    <t>Total 12 Months</t>
  </si>
  <si>
    <t>TOTAL COMPANY</t>
  </si>
  <si>
    <t>WA Allocated</t>
  </si>
  <si>
    <t>CAGW Factor</t>
  </si>
  <si>
    <t>WASHINGTON ALLOCATED</t>
  </si>
  <si>
    <t>CAGW FACTOR</t>
  </si>
  <si>
    <t>Pre-Tax Return from UE-130043</t>
  </si>
  <si>
    <t>Factor - CAGW from UE-130043</t>
  </si>
  <si>
    <t>Capital Cost and Structure Requested in UE-140762</t>
  </si>
  <si>
    <t>Revenue Sensitive Items - UE140762</t>
  </si>
  <si>
    <t>WCA Allocation Factors - UE 140762</t>
  </si>
  <si>
    <t>Return on Rate Base Calculation - Merwin Deferral</t>
  </si>
  <si>
    <t>Depreciation Expense Calculation - Merwin Deferral</t>
  </si>
  <si>
    <t>Operations &amp; Maintenance Expense Calculation - Merwin Deferral</t>
  </si>
  <si>
    <r>
      <t>Return on Rate Base</t>
    </r>
    <r>
      <rPr>
        <b/>
        <u/>
        <vertAlign val="superscript"/>
        <sz val="10"/>
        <color theme="1"/>
        <rFont val="Arial"/>
        <family val="2"/>
      </rPr>
      <t>1</t>
    </r>
  </si>
  <si>
    <t xml:space="preserve">    Page 1 of 6</t>
  </si>
  <si>
    <r>
      <t>Depreciation Expense</t>
    </r>
    <r>
      <rPr>
        <b/>
        <vertAlign val="superscript"/>
        <sz val="10"/>
        <rFont val="Arial"/>
        <family val="2"/>
      </rPr>
      <t>1</t>
    </r>
  </si>
  <si>
    <r>
      <t xml:space="preserve">Accumulated Depreciation </t>
    </r>
    <r>
      <rPr>
        <b/>
        <vertAlign val="superscript"/>
        <sz val="10"/>
        <rFont val="Arial"/>
        <family val="2"/>
      </rPr>
      <t>1</t>
    </r>
  </si>
  <si>
    <r>
      <t>O&amp;M Costs</t>
    </r>
    <r>
      <rPr>
        <b/>
        <vertAlign val="superscript"/>
        <sz val="10"/>
        <color theme="1"/>
        <rFont val="Arial"/>
        <family val="2"/>
      </rPr>
      <t>1</t>
    </r>
  </si>
  <si>
    <t>Taken from Exhibit No.__(NCS-9), Page 8</t>
  </si>
  <si>
    <t>Note 1 - Accumulatd Depreciation and Depreciation Expense amounts are taken from Docket No. UE-140617, Attachment F, Page 3 of 6</t>
  </si>
  <si>
    <t>Note 1 - O&amp;M Expense amounts are taken from Docket No. UE-140617, Attachment F, Page 5 of 6</t>
  </si>
  <si>
    <t>Note 1 - Amounts used to calculate Return on Rate Base are taken from Docket No. UE-140617, Attachment F,</t>
  </si>
  <si>
    <t>UE-140094 - Hydro Deferral - Replacement Power Cost</t>
  </si>
  <si>
    <t>Summary of Deferred Amounts ($s)</t>
  </si>
  <si>
    <t>Amount to</t>
  </si>
  <si>
    <t>Amortize</t>
  </si>
  <si>
    <t>Colstrip Deferral - UE-131384</t>
  </si>
  <si>
    <t>Depreciation Deferral - UE-132350</t>
  </si>
  <si>
    <t>Hydro Deferral - UE-140094</t>
  </si>
  <si>
    <t>Return on</t>
  </si>
  <si>
    <t>Ref Page 2</t>
  </si>
  <si>
    <t>Ref Page 9</t>
  </si>
  <si>
    <t>Accumulated Interest</t>
  </si>
  <si>
    <t>Ref Page 3</t>
  </si>
  <si>
    <t>Ref Page 4</t>
  </si>
  <si>
    <t>Ref Page 5</t>
  </si>
  <si>
    <r>
      <t>Additions</t>
    </r>
    <r>
      <rPr>
        <u/>
        <vertAlign val="superscript"/>
        <sz val="10"/>
        <color theme="1"/>
        <rFont val="Arial"/>
        <family val="2"/>
      </rPr>
      <t>1</t>
    </r>
  </si>
  <si>
    <r>
      <t>Rate</t>
    </r>
    <r>
      <rPr>
        <u/>
        <vertAlign val="superscript"/>
        <sz val="10"/>
        <color theme="1"/>
        <rFont val="Arial"/>
        <family val="2"/>
      </rPr>
      <t>2</t>
    </r>
  </si>
  <si>
    <t>Note 2 - For details on Interest Rate, please refer to Page 9</t>
  </si>
  <si>
    <t>Note 1 - Additions amount per Company's initial filing Exhibit No.__(NCS-9), Page 5</t>
  </si>
  <si>
    <t>Note 1 - Additions per Company's initial filing Exhibit No.__(NCS-9), Page 7</t>
  </si>
  <si>
    <t>Ref Page 1</t>
  </si>
  <si>
    <t>Request to Amortize Deferred Amounts - Updated</t>
  </si>
  <si>
    <t>Merwin Deferral - UE-140617</t>
  </si>
  <si>
    <t>Grossed up for Revenue Sensitive Items</t>
  </si>
  <si>
    <t>Rev Req - Return on Rate Base before Revenue Sensitive Items</t>
  </si>
  <si>
    <t>Revenue Sensitive</t>
  </si>
  <si>
    <t>Total  O&amp;M Costs</t>
  </si>
  <si>
    <t>Revn Sensitive</t>
  </si>
  <si>
    <t>Adj. Depreciation Expense</t>
  </si>
  <si>
    <t>Ref Page 2 - 5</t>
  </si>
  <si>
    <r>
      <t>Rate Base</t>
    </r>
    <r>
      <rPr>
        <u/>
        <vertAlign val="superscript"/>
        <sz val="10"/>
        <color theme="1"/>
        <rFont val="Arial"/>
        <family val="2"/>
      </rPr>
      <t>1</t>
    </r>
  </si>
  <si>
    <r>
      <t>Expense</t>
    </r>
    <r>
      <rPr>
        <u/>
        <vertAlign val="superscript"/>
        <sz val="10"/>
        <color theme="1"/>
        <rFont val="Arial"/>
        <family val="2"/>
      </rPr>
      <t>2</t>
    </r>
  </si>
  <si>
    <r>
      <t>Expense</t>
    </r>
    <r>
      <rPr>
        <u/>
        <vertAlign val="superscript"/>
        <sz val="10"/>
        <color theme="1"/>
        <rFont val="Arial"/>
        <family val="2"/>
      </rPr>
      <t>3</t>
    </r>
  </si>
  <si>
    <r>
      <t>Rate</t>
    </r>
    <r>
      <rPr>
        <u/>
        <vertAlign val="superscript"/>
        <sz val="10"/>
        <color theme="1"/>
        <rFont val="Arial"/>
        <family val="2"/>
      </rPr>
      <t>4</t>
    </r>
  </si>
  <si>
    <t>Note 1 - For detailed Return on Rate Base Calculation, please refer to Page 6</t>
  </si>
  <si>
    <t>Note 2 - For details on O&amp;M Expenses, please refer to Page 8</t>
  </si>
  <si>
    <t>Note 3 - For details on Depreciation Expense, please refer to Page 7</t>
  </si>
  <si>
    <t>Note 4 - For details on Interest Rate, please refer to Page 9</t>
  </si>
  <si>
    <t>UE-140617 - Merwin Fish Collector Amortization Schedule</t>
  </si>
  <si>
    <t>Note 1 - Updated Replacement Power Costs per Company's 5th supplemental response to data request PC 2 in Docket UE-140094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</si>
</sst>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mmmm\ d\,\ yyyy"/>
    <numFmt numFmtId="167" formatCode="#,##0.0000"/>
    <numFmt numFmtId="168" formatCode="_-* #,##0\ &quot;F&quot;_-;\-* #,##0\ &quot;F&quot;_-;_-* &quot;-&quot;\ &quot;F&quot;_-;_-@_-"/>
    <numFmt numFmtId="169" formatCode="#,##0.000;[Red]\-#,##0.000"/>
    <numFmt numFmtId="170" formatCode="[$-409]mmm\-yy;@"/>
    <numFmt numFmtId="171" formatCode="########\-###\-###"/>
    <numFmt numFmtId="172" formatCode="&quot;$&quot;###0;[Red]\(&quot;$&quot;###0\)"/>
    <numFmt numFmtId="173" formatCode="0.0"/>
    <numFmt numFmtId="174" formatCode="#,##0.0_);\(#,##0.0\);\-\ ;"/>
    <numFmt numFmtId="175" formatCode="mmm\ dd\,\ yyyy"/>
    <numFmt numFmtId="176" formatCode="&quot;$&quot;#,##0\ ;\(&quot;$&quot;#,##0\)"/>
    <numFmt numFmtId="177" formatCode="0.000%"/>
    <numFmt numFmtId="178" formatCode="0.0000%"/>
    <numFmt numFmtId="179" formatCode="0.00000000000000000%"/>
    <numFmt numFmtId="180" formatCode="_(&quot;$&quot;* #,##0_);_(&quot;$&quot;* \(#,##0\);_(&quot;$&quot;* &quot;-&quot;??_);_(@_)"/>
  </numFmts>
  <fonts count="14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Tahoma"/>
      <family val="2"/>
    </font>
    <font>
      <sz val="7"/>
      <name val="Arial"/>
      <family val="2"/>
    </font>
    <font>
      <sz val="11"/>
      <color indexed="8"/>
      <name val="TimesNewRomanPS"/>
    </font>
    <font>
      <sz val="10"/>
      <name val="LinePrinter"/>
    </font>
    <font>
      <sz val="10"/>
      <name val="Courier"/>
      <family val="3"/>
    </font>
    <font>
      <sz val="10"/>
      <color indexed="8"/>
      <name val="Helv"/>
    </font>
    <font>
      <sz val="10"/>
      <name val="Helv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i/>
      <sz val="8"/>
      <color indexed="18"/>
      <name val="Helv"/>
    </font>
    <font>
      <sz val="10"/>
      <color indexed="11"/>
      <name val="Geneva"/>
      <family val="2"/>
    </font>
    <font>
      <sz val="12"/>
      <name val="Arial MT"/>
    </font>
    <font>
      <b/>
      <sz val="14"/>
      <name val="Arial"/>
      <family val="2"/>
    </font>
    <font>
      <sz val="12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indexed="12"/>
      <name val="Times New Roman"/>
      <family val="1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8"/>
      <name val="Helv"/>
    </font>
    <font>
      <sz val="11"/>
      <name val="Times New Roman"/>
      <family val="1"/>
    </font>
    <font>
      <sz val="8"/>
      <color indexed="12"/>
      <name val="Arial"/>
      <family val="2"/>
    </font>
    <font>
      <sz val="10"/>
      <color indexed="24"/>
      <name val="Courier New"/>
      <family val="3"/>
    </font>
    <font>
      <sz val="10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18"/>
      <name val="Arial"/>
      <family val="2"/>
    </font>
    <font>
      <b/>
      <sz val="14"/>
      <name val="Arial"/>
      <family val="2"/>
    </font>
    <font>
      <u/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color indexed="24"/>
      <name val="Times New Roman"/>
      <family val="1"/>
    </font>
    <font>
      <b/>
      <sz val="15"/>
      <color indexed="56"/>
      <name val="Calibri"/>
      <family val="2"/>
    </font>
    <font>
      <sz val="10"/>
      <color indexed="24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6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11"/>
      <name val="Geneva"/>
      <family val="2"/>
    </font>
    <font>
      <sz val="8"/>
      <color indexed="62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color theme="1"/>
      <name val="Tahoma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sz val="10"/>
      <name val="Geneva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sz val="8"/>
      <name val="Times New Roman"/>
      <family val="1"/>
    </font>
    <font>
      <sz val="11"/>
      <color theme="1"/>
      <name val="Calibri"/>
      <family val="2"/>
    </font>
    <font>
      <sz val="12"/>
      <color theme="1"/>
      <name val="Times New Roman"/>
      <family val="2"/>
    </font>
    <font>
      <u/>
      <vertAlign val="superscript"/>
      <sz val="10"/>
      <color theme="1"/>
      <name val="Arial"/>
      <family val="2"/>
    </font>
    <font>
      <sz val="8"/>
      <color theme="1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b/>
      <u/>
      <vertAlign val="superscript"/>
      <sz val="10"/>
      <color theme="1"/>
      <name val="Arial"/>
      <family val="2"/>
    </font>
    <font>
      <i/>
      <sz val="8"/>
      <color theme="1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b/>
      <vertAlign val="superscript"/>
      <sz val="10"/>
      <color theme="1"/>
      <name val="Arial"/>
      <family val="2"/>
    </font>
    <font>
      <i/>
      <sz val="8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indexed="9"/>
        <bgColor indexed="15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1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70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9" fillId="0" borderId="0"/>
    <xf numFmtId="43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" fontId="20" fillId="0" borderId="0"/>
    <xf numFmtId="37" fontId="11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5" fontId="21" fillId="0" borderId="0"/>
    <xf numFmtId="5" fontId="11" fillId="0" borderId="0" applyFill="0" applyBorder="0" applyAlignment="0" applyProtection="0"/>
    <xf numFmtId="166" fontId="11" fillId="0" borderId="0" applyFill="0" applyBorder="0" applyAlignment="0" applyProtection="0"/>
    <xf numFmtId="0" fontId="21" fillId="0" borderId="0"/>
    <xf numFmtId="2" fontId="11" fillId="0" borderId="0" applyFill="0" applyBorder="0" applyAlignment="0" applyProtection="0"/>
    <xf numFmtId="0" fontId="16" fillId="0" borderId="0" applyFont="0" applyFill="0" applyBorder="0" applyAlignment="0" applyProtection="0">
      <alignment horizontal="left"/>
    </xf>
    <xf numFmtId="38" fontId="12" fillId="33" borderId="0" applyNumberFormat="0" applyBorder="0" applyAlignment="0" applyProtection="0"/>
    <xf numFmtId="0" fontId="22" fillId="0" borderId="0"/>
    <xf numFmtId="0" fontId="23" fillId="0" borderId="10" applyNumberFormat="0" applyAlignment="0" applyProtection="0">
      <alignment horizontal="left" vertical="center"/>
    </xf>
    <xf numFmtId="0" fontId="23" fillId="0" borderId="11">
      <alignment horizontal="left" vertical="center"/>
    </xf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>
      <protection locked="0"/>
    </xf>
    <xf numFmtId="10" fontId="12" fillId="34" borderId="12" applyNumberFormat="0" applyBorder="0" applyAlignment="0" applyProtection="0"/>
    <xf numFmtId="37" fontId="17" fillId="0" borderId="0" applyNumberFormat="0" applyFill="0" applyBorder="0"/>
    <xf numFmtId="169" fontId="11" fillId="0" borderId="0"/>
    <xf numFmtId="37" fontId="21" fillId="0" borderId="0"/>
    <xf numFmtId="0" fontId="21" fillId="0" borderId="0"/>
    <xf numFmtId="0" fontId="21" fillId="0" borderId="0"/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26" fillId="0" borderId="0"/>
    <xf numFmtId="37" fontId="27" fillId="35" borderId="0" applyNumberFormat="0" applyFont="0" applyBorder="0" applyAlignment="0" applyProtection="0"/>
    <xf numFmtId="167" fontId="11" fillId="0" borderId="13">
      <alignment horizontal="justify" vertical="top" wrapText="1"/>
    </xf>
    <xf numFmtId="0" fontId="13" fillId="0" borderId="12">
      <alignment horizontal="center" vertical="center" wrapText="1"/>
    </xf>
    <xf numFmtId="0" fontId="11" fillId="0" borderId="14" applyNumberFormat="0" applyFill="0" applyAlignment="0" applyProtection="0"/>
    <xf numFmtId="0" fontId="21" fillId="0" borderId="15"/>
    <xf numFmtId="165" fontId="18" fillId="0" borderId="0">
      <alignment horizontal="left"/>
    </xf>
    <xf numFmtId="0" fontId="21" fillId="0" borderId="16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" fontId="28" fillId="36" borderId="0" applyNumberFormat="0" applyProtection="0">
      <alignment horizontal="left"/>
    </xf>
    <xf numFmtId="4" fontId="30" fillId="37" borderId="0" applyNumberFormat="0" applyProtection="0">
      <alignment horizontal="left" indent="1"/>
    </xf>
    <xf numFmtId="4" fontId="31" fillId="38" borderId="0" applyNumberFormat="0" applyProtection="0"/>
    <xf numFmtId="4" fontId="32" fillId="39" borderId="0" applyNumberFormat="0" applyProtection="0">
      <alignment horizontal="left" indent="1"/>
    </xf>
    <xf numFmtId="4" fontId="33" fillId="40" borderId="19" applyNumberFormat="0" applyProtection="0"/>
    <xf numFmtId="4" fontId="33" fillId="41" borderId="20" applyNumberFormat="0" applyProtection="0">
      <alignment horizontal="left" vertical="center" indent="1"/>
    </xf>
    <xf numFmtId="0" fontId="32" fillId="40" borderId="19" applyNumberFormat="0" applyProtection="0">
      <alignment horizontal="left" vertical="top"/>
    </xf>
    <xf numFmtId="4" fontId="32" fillId="0" borderId="19" applyNumberFormat="0" applyProtection="0">
      <alignment horizontal="left" vertical="center" indent="1"/>
    </xf>
    <xf numFmtId="4" fontId="32" fillId="0" borderId="19" applyNumberFormat="0" applyProtection="0">
      <alignment horizontal="right" vertical="center"/>
    </xf>
    <xf numFmtId="4" fontId="33" fillId="42" borderId="19" applyNumberFormat="0" applyProtection="0">
      <alignment horizontal="left" vertical="center" indent="1"/>
    </xf>
    <xf numFmtId="4" fontId="33" fillId="43" borderId="19" applyNumberFormat="0" applyProtection="0">
      <alignment vertical="center"/>
    </xf>
    <xf numFmtId="4" fontId="34" fillId="42" borderId="19" applyNumberFormat="0" applyProtection="0">
      <alignment vertical="center"/>
    </xf>
    <xf numFmtId="0" fontId="33" fillId="42" borderId="19" applyNumberFormat="0" applyProtection="0">
      <alignment horizontal="left" vertical="top" indent="1"/>
    </xf>
    <xf numFmtId="4" fontId="32" fillId="44" borderId="19" applyNumberFormat="0" applyProtection="0">
      <alignment horizontal="right" vertical="center"/>
    </xf>
    <xf numFmtId="4" fontId="32" fillId="45" borderId="19" applyNumberFormat="0" applyProtection="0">
      <alignment horizontal="right" vertical="center"/>
    </xf>
    <xf numFmtId="4" fontId="32" fillId="46" borderId="19" applyNumberFormat="0" applyProtection="0">
      <alignment horizontal="right" vertical="center"/>
    </xf>
    <xf numFmtId="4" fontId="32" fillId="47" borderId="19" applyNumberFormat="0" applyProtection="0">
      <alignment horizontal="right" vertical="center"/>
    </xf>
    <xf numFmtId="4" fontId="32" fillId="48" borderId="19" applyNumberFormat="0" applyProtection="0">
      <alignment horizontal="right" vertical="center"/>
    </xf>
    <xf numFmtId="4" fontId="32" fillId="49" borderId="19" applyNumberFormat="0" applyProtection="0">
      <alignment horizontal="right" vertical="center"/>
    </xf>
    <xf numFmtId="4" fontId="32" fillId="50" borderId="19" applyNumberFormat="0" applyProtection="0">
      <alignment horizontal="right" vertical="center"/>
    </xf>
    <xf numFmtId="4" fontId="32" fillId="51" borderId="19" applyNumberFormat="0" applyProtection="0">
      <alignment horizontal="right" vertical="center"/>
    </xf>
    <xf numFmtId="4" fontId="32" fillId="52" borderId="19" applyNumberFormat="0" applyProtection="0">
      <alignment horizontal="right" vertical="center"/>
    </xf>
    <xf numFmtId="4" fontId="35" fillId="53" borderId="0" applyNumberFormat="0" applyProtection="0">
      <alignment horizontal="left" vertical="center" indent="1"/>
    </xf>
    <xf numFmtId="4" fontId="32" fillId="54" borderId="19" applyNumberFormat="0" applyProtection="0">
      <alignment horizontal="right" vertical="center"/>
    </xf>
    <xf numFmtId="0" fontId="11" fillId="53" borderId="19" applyNumberFormat="0" applyProtection="0">
      <alignment horizontal="left" vertical="center" indent="1"/>
    </xf>
    <xf numFmtId="0" fontId="11" fillId="53" borderId="19" applyNumberFormat="0" applyProtection="0">
      <alignment horizontal="left" vertical="top" indent="1"/>
    </xf>
    <xf numFmtId="0" fontId="11" fillId="40" borderId="19" applyNumberFormat="0" applyProtection="0">
      <alignment horizontal="left" vertical="center" indent="1"/>
    </xf>
    <xf numFmtId="0" fontId="11" fillId="40" borderId="19" applyNumberFormat="0" applyProtection="0">
      <alignment horizontal="left" vertical="top" indent="1"/>
    </xf>
    <xf numFmtId="0" fontId="11" fillId="55" borderId="19" applyNumberFormat="0" applyProtection="0">
      <alignment horizontal="left" vertical="center" indent="1"/>
    </xf>
    <xf numFmtId="0" fontId="11" fillId="55" borderId="19" applyNumberFormat="0" applyProtection="0">
      <alignment horizontal="left" vertical="top" indent="1"/>
    </xf>
    <xf numFmtId="0" fontId="11" fillId="56" borderId="19" applyNumberFormat="0" applyProtection="0">
      <alignment horizontal="left" vertical="center" indent="1"/>
    </xf>
    <xf numFmtId="0" fontId="11" fillId="56" borderId="19" applyNumberFormat="0" applyProtection="0">
      <alignment horizontal="left" vertical="top" indent="1"/>
    </xf>
    <xf numFmtId="4" fontId="32" fillId="34" borderId="19" applyNumberFormat="0" applyProtection="0">
      <alignment vertical="center"/>
    </xf>
    <xf numFmtId="4" fontId="36" fillId="34" borderId="19" applyNumberFormat="0" applyProtection="0">
      <alignment vertical="center"/>
    </xf>
    <xf numFmtId="4" fontId="32" fillId="34" borderId="19" applyNumberFormat="0" applyProtection="0">
      <alignment horizontal="left" vertical="center" indent="1"/>
    </xf>
    <xf numFmtId="0" fontId="32" fillId="34" borderId="19" applyNumberFormat="0" applyProtection="0">
      <alignment horizontal="left" vertical="top" indent="1"/>
    </xf>
    <xf numFmtId="4" fontId="36" fillId="39" borderId="19" applyNumberFormat="0" applyProtection="0">
      <alignment horizontal="right" vertical="center"/>
    </xf>
    <xf numFmtId="4" fontId="37" fillId="39" borderId="19" applyNumberFormat="0" applyProtection="0">
      <alignment horizontal="right" vertical="center"/>
    </xf>
    <xf numFmtId="41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39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35" fillId="53" borderId="0" applyNumberFormat="0" applyProtection="0">
      <alignment horizontal="left" vertical="center" indent="1"/>
    </xf>
    <xf numFmtId="4" fontId="30" fillId="37" borderId="0" applyNumberFormat="0" applyProtection="0">
      <alignment horizontal="left" indent="1"/>
    </xf>
    <xf numFmtId="4" fontId="30" fillId="37" borderId="0" applyNumberFormat="0" applyProtection="0">
      <alignment horizontal="left" indent="1"/>
    </xf>
    <xf numFmtId="4" fontId="30" fillId="37" borderId="0" applyNumberFormat="0" applyProtection="0">
      <alignment horizontal="left" indent="1"/>
    </xf>
    <xf numFmtId="4" fontId="30" fillId="37" borderId="0" applyNumberFormat="0" applyProtection="0">
      <alignment horizontal="left" indent="1"/>
    </xf>
    <xf numFmtId="4" fontId="31" fillId="38" borderId="0" applyNumberFormat="0" applyProtection="0"/>
    <xf numFmtId="4" fontId="31" fillId="38" borderId="0" applyNumberFormat="0" applyProtection="0"/>
    <xf numFmtId="4" fontId="31" fillId="38" borderId="0" applyNumberFormat="0" applyProtection="0"/>
    <xf numFmtId="4" fontId="31" fillId="38" borderId="0" applyNumberFormat="0" applyProtection="0"/>
    <xf numFmtId="0" fontId="11" fillId="53" borderId="19" applyNumberFormat="0" applyProtection="0">
      <alignment horizontal="left" vertical="center" indent="1"/>
    </xf>
    <xf numFmtId="0" fontId="11" fillId="53" borderId="19" applyNumberFormat="0" applyProtection="0">
      <alignment horizontal="left" vertical="center" indent="1"/>
    </xf>
    <xf numFmtId="0" fontId="11" fillId="53" borderId="19" applyNumberFormat="0" applyProtection="0">
      <alignment horizontal="left" vertical="top" indent="1"/>
    </xf>
    <xf numFmtId="0" fontId="11" fillId="53" borderId="19" applyNumberFormat="0" applyProtection="0">
      <alignment horizontal="left" vertical="top" indent="1"/>
    </xf>
    <xf numFmtId="0" fontId="11" fillId="40" borderId="19" applyNumberFormat="0" applyProtection="0">
      <alignment horizontal="left" vertical="center" indent="1"/>
    </xf>
    <xf numFmtId="0" fontId="11" fillId="40" borderId="19" applyNumberFormat="0" applyProtection="0">
      <alignment horizontal="left" vertical="center" indent="1"/>
    </xf>
    <xf numFmtId="0" fontId="11" fillId="40" borderId="19" applyNumberFormat="0" applyProtection="0">
      <alignment horizontal="left" vertical="top" indent="1"/>
    </xf>
    <xf numFmtId="0" fontId="11" fillId="40" borderId="19" applyNumberFormat="0" applyProtection="0">
      <alignment horizontal="left" vertical="top" indent="1"/>
    </xf>
    <xf numFmtId="0" fontId="11" fillId="55" borderId="19" applyNumberFormat="0" applyProtection="0">
      <alignment horizontal="left" vertical="center" indent="1"/>
    </xf>
    <xf numFmtId="0" fontId="11" fillId="55" borderId="19" applyNumberFormat="0" applyProtection="0">
      <alignment horizontal="left" vertical="center" indent="1"/>
    </xf>
    <xf numFmtId="0" fontId="11" fillId="55" borderId="19" applyNumberFormat="0" applyProtection="0">
      <alignment horizontal="left" vertical="top" indent="1"/>
    </xf>
    <xf numFmtId="0" fontId="11" fillId="55" borderId="19" applyNumberFormat="0" applyProtection="0">
      <alignment horizontal="left" vertical="top" indent="1"/>
    </xf>
    <xf numFmtId="0" fontId="11" fillId="56" borderId="19" applyNumberFormat="0" applyProtection="0">
      <alignment horizontal="left" vertical="center" indent="1"/>
    </xf>
    <xf numFmtId="0" fontId="11" fillId="56" borderId="19" applyNumberFormat="0" applyProtection="0">
      <alignment horizontal="left" vertical="center" indent="1"/>
    </xf>
    <xf numFmtId="0" fontId="11" fillId="56" borderId="19" applyNumberFormat="0" applyProtection="0">
      <alignment horizontal="left" vertical="top" indent="1"/>
    </xf>
    <xf numFmtId="0" fontId="11" fillId="56" borderId="19" applyNumberFormat="0" applyProtection="0">
      <alignment horizontal="left" vertical="top" indent="1"/>
    </xf>
    <xf numFmtId="4" fontId="28" fillId="36" borderId="0" applyNumberFormat="0" applyProtection="0">
      <alignment horizontal="left"/>
    </xf>
    <xf numFmtId="4" fontId="28" fillId="36" borderId="0" applyNumberFormat="0" applyProtection="0">
      <alignment horizontal="left"/>
    </xf>
    <xf numFmtId="4" fontId="28" fillId="36" borderId="0" applyNumberFormat="0" applyProtection="0">
      <alignment horizontal="left"/>
    </xf>
    <xf numFmtId="4" fontId="28" fillId="36" borderId="0" applyNumberFormat="0" applyProtection="0">
      <alignment horizontal="left"/>
    </xf>
    <xf numFmtId="0" fontId="41" fillId="10" borderId="0" applyNumberFormat="0" applyBorder="0" applyAlignment="0" applyProtection="0"/>
    <xf numFmtId="0" fontId="41" fillId="14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11" borderId="0" applyNumberFormat="0" applyBorder="0" applyAlignment="0" applyProtection="0"/>
    <xf numFmtId="0" fontId="41" fillId="15" borderId="0" applyNumberFormat="0" applyBorder="0" applyAlignment="0" applyProtection="0"/>
    <xf numFmtId="0" fontId="41" fillId="19" borderId="0" applyNumberFormat="0" applyBorder="0" applyAlignment="0" applyProtection="0"/>
    <xf numFmtId="0" fontId="41" fillId="23" borderId="0" applyNumberFormat="0" applyBorder="0" applyAlignment="0" applyProtection="0"/>
    <xf numFmtId="0" fontId="41" fillId="27" borderId="0" applyNumberFormat="0" applyBorder="0" applyAlignment="0" applyProtection="0"/>
    <xf numFmtId="0" fontId="41" fillId="31" borderId="0" applyNumberFormat="0" applyBorder="0" applyAlignment="0" applyProtection="0"/>
    <xf numFmtId="0" fontId="42" fillId="12" borderId="0" applyNumberFormat="0" applyBorder="0" applyAlignment="0" applyProtection="0"/>
    <xf numFmtId="0" fontId="42" fillId="16" borderId="0" applyNumberFormat="0" applyBorder="0" applyAlignment="0" applyProtection="0"/>
    <xf numFmtId="0" fontId="42" fillId="20" borderId="0" applyNumberFormat="0" applyBorder="0" applyAlignment="0" applyProtection="0"/>
    <xf numFmtId="0" fontId="42" fillId="24" borderId="0" applyNumberFormat="0" applyBorder="0" applyAlignment="0" applyProtection="0"/>
    <xf numFmtId="0" fontId="42" fillId="28" borderId="0" applyNumberFormat="0" applyBorder="0" applyAlignment="0" applyProtection="0"/>
    <xf numFmtId="0" fontId="42" fillId="32" borderId="0" applyNumberFormat="0" applyBorder="0" applyAlignment="0" applyProtection="0"/>
    <xf numFmtId="0" fontId="42" fillId="9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43" fillId="3" borderId="0" applyNumberFormat="0" applyBorder="0" applyAlignment="0" applyProtection="0"/>
    <xf numFmtId="0" fontId="44" fillId="6" borderId="4" applyNumberFormat="0" applyAlignment="0" applyProtection="0"/>
    <xf numFmtId="0" fontId="45" fillId="7" borderId="7" applyNumberFormat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0" borderId="1" applyNumberFormat="0" applyFill="0" applyAlignment="0" applyProtection="0"/>
    <xf numFmtId="0" fontId="49" fillId="0" borderId="2" applyNumberFormat="0" applyFill="0" applyAlignment="0" applyProtection="0"/>
    <xf numFmtId="0" fontId="50" fillId="0" borderId="3" applyNumberFormat="0" applyFill="0" applyAlignment="0" applyProtection="0"/>
    <xf numFmtId="0" fontId="50" fillId="0" borderId="0" applyNumberFormat="0" applyFill="0" applyBorder="0" applyAlignment="0" applyProtection="0"/>
    <xf numFmtId="0" fontId="51" fillId="5" borderId="4" applyNumberFormat="0" applyAlignment="0" applyProtection="0"/>
    <xf numFmtId="0" fontId="52" fillId="0" borderId="6" applyNumberFormat="0" applyFill="0" applyAlignment="0" applyProtection="0"/>
    <xf numFmtId="0" fontId="53" fillId="4" borderId="0" applyNumberFormat="0" applyBorder="0" applyAlignment="0" applyProtection="0"/>
    <xf numFmtId="0" fontId="41" fillId="8" borderId="8" applyNumberFormat="0" applyFont="0" applyAlignment="0" applyProtection="0"/>
    <xf numFmtId="0" fontId="54" fillId="6" borderId="5" applyNumberFormat="0" applyAlignment="0" applyProtection="0"/>
    <xf numFmtId="0" fontId="8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4" fontId="35" fillId="53" borderId="0" applyNumberFormat="0" applyProtection="0">
      <alignment horizontal="left" vertical="center" indent="1"/>
    </xf>
    <xf numFmtId="4" fontId="30" fillId="37" borderId="0" applyNumberFormat="0" applyProtection="0">
      <alignment horizontal="left" indent="1"/>
    </xf>
    <xf numFmtId="4" fontId="31" fillId="38" borderId="0" applyNumberFormat="0" applyProtection="0"/>
    <xf numFmtId="0" fontId="11" fillId="53" borderId="19" applyNumberFormat="0" applyProtection="0">
      <alignment horizontal="left" vertical="center" indent="1"/>
    </xf>
    <xf numFmtId="0" fontId="11" fillId="53" borderId="19" applyNumberFormat="0" applyProtection="0">
      <alignment horizontal="left" vertical="top" indent="1"/>
    </xf>
    <xf numFmtId="0" fontId="11" fillId="40" borderId="19" applyNumberFormat="0" applyProtection="0">
      <alignment horizontal="left" vertical="center" indent="1"/>
    </xf>
    <xf numFmtId="0" fontId="11" fillId="40" borderId="19" applyNumberFormat="0" applyProtection="0">
      <alignment horizontal="left" vertical="top" indent="1"/>
    </xf>
    <xf numFmtId="0" fontId="11" fillId="55" borderId="19" applyNumberFormat="0" applyProtection="0">
      <alignment horizontal="left" vertical="center" indent="1"/>
    </xf>
    <xf numFmtId="0" fontId="11" fillId="55" borderId="19" applyNumberFormat="0" applyProtection="0">
      <alignment horizontal="left" vertical="top" indent="1"/>
    </xf>
    <xf numFmtId="0" fontId="11" fillId="56" borderId="19" applyNumberFormat="0" applyProtection="0">
      <alignment horizontal="left" vertical="center" indent="1"/>
    </xf>
    <xf numFmtId="0" fontId="11" fillId="56" borderId="19" applyNumberFormat="0" applyProtection="0">
      <alignment horizontal="left" vertical="top" indent="1"/>
    </xf>
    <xf numFmtId="4" fontId="28" fillId="36" borderId="0" applyNumberFormat="0" applyProtection="0">
      <alignment horizontal="left"/>
    </xf>
    <xf numFmtId="0" fontId="7" fillId="0" borderId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14" fillId="0" borderId="0"/>
    <xf numFmtId="9" fontId="11" fillId="0" borderId="0" applyFont="0" applyFill="0" applyBorder="0" applyAlignment="0" applyProtection="0"/>
    <xf numFmtId="171" fontId="11" fillId="0" borderId="0"/>
    <xf numFmtId="0" fontId="11" fillId="0" borderId="0">
      <alignment wrapText="1"/>
    </xf>
    <xf numFmtId="0" fontId="7" fillId="0" borderId="0"/>
    <xf numFmtId="0" fontId="11" fillId="0" borderId="0"/>
    <xf numFmtId="43" fontId="11" fillId="0" borderId="0" applyFont="0" applyFill="0" applyBorder="0" applyAlignment="0" applyProtection="0"/>
    <xf numFmtId="4" fontId="35" fillId="53" borderId="0" applyNumberFormat="0" applyProtection="0">
      <alignment horizontal="left" vertical="center" indent="1"/>
    </xf>
    <xf numFmtId="4" fontId="30" fillId="37" borderId="0" applyNumberFormat="0" applyProtection="0">
      <alignment horizontal="left" indent="1"/>
    </xf>
    <xf numFmtId="4" fontId="31" fillId="38" borderId="0" applyNumberFormat="0" applyProtection="0"/>
    <xf numFmtId="0" fontId="11" fillId="53" borderId="19" applyNumberFormat="0" applyProtection="0">
      <alignment horizontal="left" vertical="center" indent="1"/>
    </xf>
    <xf numFmtId="0" fontId="11" fillId="53" borderId="19" applyNumberFormat="0" applyProtection="0">
      <alignment horizontal="left" vertical="top" indent="1"/>
    </xf>
    <xf numFmtId="0" fontId="11" fillId="40" borderId="19" applyNumberFormat="0" applyProtection="0">
      <alignment horizontal="left" vertical="center" indent="1"/>
    </xf>
    <xf numFmtId="0" fontId="11" fillId="40" borderId="19" applyNumberFormat="0" applyProtection="0">
      <alignment horizontal="left" vertical="top" indent="1"/>
    </xf>
    <xf numFmtId="0" fontId="11" fillId="55" borderId="19" applyNumberFormat="0" applyProtection="0">
      <alignment horizontal="left" vertical="center" indent="1"/>
    </xf>
    <xf numFmtId="0" fontId="11" fillId="55" borderId="19" applyNumberFormat="0" applyProtection="0">
      <alignment horizontal="left" vertical="top" indent="1"/>
    </xf>
    <xf numFmtId="0" fontId="11" fillId="56" borderId="19" applyNumberFormat="0" applyProtection="0">
      <alignment horizontal="left" vertical="center" indent="1"/>
    </xf>
    <xf numFmtId="0" fontId="11" fillId="56" borderId="19" applyNumberFormat="0" applyProtection="0">
      <alignment horizontal="left" vertical="top" indent="1"/>
    </xf>
    <xf numFmtId="4" fontId="28" fillId="36" borderId="0" applyNumberFormat="0" applyProtection="0">
      <alignment horizontal="left"/>
    </xf>
    <xf numFmtId="0" fontId="11" fillId="0" borderId="0"/>
    <xf numFmtId="0" fontId="7" fillId="0" borderId="0"/>
    <xf numFmtId="0" fontId="7" fillId="0" borderId="0"/>
    <xf numFmtId="4" fontId="35" fillId="53" borderId="0" applyNumberFormat="0" applyProtection="0">
      <alignment horizontal="left" vertical="center" indent="1"/>
    </xf>
    <xf numFmtId="4" fontId="30" fillId="37" borderId="0" applyNumberFormat="0" applyProtection="0">
      <alignment horizontal="left" indent="1"/>
    </xf>
    <xf numFmtId="4" fontId="31" fillId="38" borderId="0" applyNumberFormat="0" applyProtection="0"/>
    <xf numFmtId="0" fontId="11" fillId="53" borderId="19" applyNumberFormat="0" applyProtection="0">
      <alignment horizontal="left" vertical="center" indent="1"/>
    </xf>
    <xf numFmtId="0" fontId="11" fillId="53" borderId="19" applyNumberFormat="0" applyProtection="0">
      <alignment horizontal="left" vertical="top" indent="1"/>
    </xf>
    <xf numFmtId="0" fontId="11" fillId="40" borderId="19" applyNumberFormat="0" applyProtection="0">
      <alignment horizontal="left" vertical="center" indent="1"/>
    </xf>
    <xf numFmtId="0" fontId="11" fillId="40" borderId="19" applyNumberFormat="0" applyProtection="0">
      <alignment horizontal="left" vertical="top" indent="1"/>
    </xf>
    <xf numFmtId="0" fontId="11" fillId="55" borderId="19" applyNumberFormat="0" applyProtection="0">
      <alignment horizontal="left" vertical="center" indent="1"/>
    </xf>
    <xf numFmtId="0" fontId="11" fillId="55" borderId="19" applyNumberFormat="0" applyProtection="0">
      <alignment horizontal="left" vertical="top" indent="1"/>
    </xf>
    <xf numFmtId="0" fontId="11" fillId="56" borderId="19" applyNumberFormat="0" applyProtection="0">
      <alignment horizontal="left" vertical="center" indent="1"/>
    </xf>
    <xf numFmtId="0" fontId="11" fillId="56" borderId="19" applyNumberFormat="0" applyProtection="0">
      <alignment horizontal="left" vertical="top" indent="1"/>
    </xf>
    <xf numFmtId="4" fontId="28" fillId="36" borderId="0" applyNumberFormat="0" applyProtection="0">
      <alignment horizontal="left"/>
    </xf>
    <xf numFmtId="43" fontId="7" fillId="0" borderId="0" applyFont="0" applyFill="0" applyBorder="0" applyAlignment="0" applyProtection="0"/>
    <xf numFmtId="0" fontId="14" fillId="0" borderId="0"/>
    <xf numFmtId="164" fontId="57" fillId="0" borderId="0" applyFont="0" applyAlignment="0" applyProtection="0"/>
    <xf numFmtId="43" fontId="14" fillId="0" borderId="0" applyFont="0" applyFill="0" applyBorder="0" applyAlignment="0" applyProtection="0"/>
    <xf numFmtId="0" fontId="58" fillId="10" borderId="0" applyNumberFormat="0" applyBorder="0" applyAlignment="0" applyProtection="0"/>
    <xf numFmtId="0" fontId="58" fillId="14" borderId="0" applyNumberFormat="0" applyBorder="0" applyAlignment="0" applyProtection="0"/>
    <xf numFmtId="0" fontId="58" fillId="18" borderId="0" applyNumberFormat="0" applyBorder="0" applyAlignment="0" applyProtection="0"/>
    <xf numFmtId="0" fontId="58" fillId="22" borderId="0" applyNumberFormat="0" applyBorder="0" applyAlignment="0" applyProtection="0"/>
    <xf numFmtId="0" fontId="58" fillId="26" borderId="0" applyNumberFormat="0" applyBorder="0" applyAlignment="0" applyProtection="0"/>
    <xf numFmtId="0" fontId="58" fillId="30" borderId="0" applyNumberFormat="0" applyBorder="0" applyAlignment="0" applyProtection="0"/>
    <xf numFmtId="0" fontId="58" fillId="11" borderId="0" applyNumberFormat="0" applyBorder="0" applyAlignment="0" applyProtection="0"/>
    <xf numFmtId="0" fontId="58" fillId="15" borderId="0" applyNumberFormat="0" applyBorder="0" applyAlignment="0" applyProtection="0"/>
    <xf numFmtId="0" fontId="58" fillId="19" borderId="0" applyNumberFormat="0" applyBorder="0" applyAlignment="0" applyProtection="0"/>
    <xf numFmtId="0" fontId="58" fillId="23" borderId="0" applyNumberFormat="0" applyBorder="0" applyAlignment="0" applyProtection="0"/>
    <xf numFmtId="0" fontId="58" fillId="27" borderId="0" applyNumberFormat="0" applyBorder="0" applyAlignment="0" applyProtection="0"/>
    <xf numFmtId="0" fontId="58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59" fillId="9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60" fillId="3" borderId="0" applyNumberFormat="0" applyBorder="0" applyAlignment="0" applyProtection="0"/>
    <xf numFmtId="0" fontId="61" fillId="6" borderId="4" applyNumberFormat="0" applyAlignment="0" applyProtection="0"/>
    <xf numFmtId="0" fontId="62" fillId="7" borderId="7" applyNumberFormat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2" borderId="0" applyNumberFormat="0" applyBorder="0" applyAlignment="0" applyProtection="0"/>
    <xf numFmtId="0" fontId="65" fillId="5" borderId="4" applyNumberFormat="0" applyAlignment="0" applyProtection="0"/>
    <xf numFmtId="0" fontId="66" fillId="0" borderId="6" applyNumberFormat="0" applyFill="0" applyAlignment="0" applyProtection="0"/>
    <xf numFmtId="0" fontId="67" fillId="4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15" fillId="0" borderId="0"/>
    <xf numFmtId="0" fontId="68" fillId="6" borderId="5" applyNumberFormat="0" applyAlignment="0" applyProtection="0"/>
    <xf numFmtId="0" fontId="69" fillId="0" borderId="9" applyNumberFormat="0" applyFill="0" applyAlignment="0" applyProtection="0"/>
    <xf numFmtId="0" fontId="70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9" fillId="0" borderId="0" applyFont="0" applyFill="0" applyBorder="0" applyAlignment="0" applyProtection="0"/>
    <xf numFmtId="172" fontId="71" fillId="0" borderId="0" applyFont="0" applyFill="0" applyBorder="0" applyProtection="0">
      <alignment horizontal="right"/>
    </xf>
    <xf numFmtId="173" fontId="38" fillId="0" borderId="0" applyNumberFormat="0" applyFill="0" applyBorder="0" applyAlignment="0" applyProtection="0"/>
    <xf numFmtId="0" fontId="12" fillId="0" borderId="22" applyNumberFormat="0" applyBorder="0" applyAlignment="0"/>
    <xf numFmtId="0" fontId="72" fillId="0" borderId="0"/>
    <xf numFmtId="174" fontId="14" fillId="0" borderId="0" applyFont="0" applyFill="0" applyBorder="0" applyProtection="0"/>
    <xf numFmtId="12" fontId="23" fillId="58" borderId="17">
      <alignment horizontal="left"/>
    </xf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" fontId="32" fillId="39" borderId="19" applyNumberFormat="0" applyProtection="0">
      <alignment horizontal="right" vertical="center"/>
    </xf>
    <xf numFmtId="4" fontId="32" fillId="54" borderId="19" applyNumberFormat="0" applyProtection="0">
      <alignment horizontal="left" vertical="center" indent="1"/>
    </xf>
    <xf numFmtId="0" fontId="11" fillId="0" borderId="0">
      <alignment horizontal="left" wrapText="1"/>
    </xf>
    <xf numFmtId="37" fontId="12" fillId="42" borderId="0" applyNumberFormat="0" applyBorder="0" applyAlignment="0" applyProtection="0"/>
    <xf numFmtId="37" fontId="12" fillId="0" borderId="0"/>
    <xf numFmtId="3" fontId="73" fillId="59" borderId="23" applyProtection="0"/>
    <xf numFmtId="0" fontId="7" fillId="0" borderId="0"/>
    <xf numFmtId="43" fontId="7" fillId="0" borderId="0" applyFont="0" applyFill="0" applyBorder="0" applyAlignment="0" applyProtection="0"/>
    <xf numFmtId="0" fontId="19" fillId="0" borderId="0"/>
    <xf numFmtId="0" fontId="19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1" fontId="11" fillId="0" borderId="0"/>
    <xf numFmtId="171" fontId="11" fillId="0" borderId="0"/>
    <xf numFmtId="169" fontId="11" fillId="0" borderId="0"/>
    <xf numFmtId="169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60" borderId="24" applyNumberFormat="0" applyFont="0" applyAlignment="0" applyProtection="0"/>
    <xf numFmtId="174" fontId="14" fillId="0" borderId="0" applyFont="0" applyFill="0" applyBorder="0" applyProtection="0"/>
    <xf numFmtId="174" fontId="14" fillId="0" borderId="0" applyFont="0" applyFill="0" applyBorder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4" fontId="30" fillId="37" borderId="0" applyNumberFormat="0" applyProtection="0">
      <alignment horizontal="left" indent="1"/>
    </xf>
    <xf numFmtId="4" fontId="31" fillId="38" borderId="0" applyNumberFormat="0" applyProtection="0"/>
    <xf numFmtId="4" fontId="32" fillId="0" borderId="19" applyNumberFormat="0" applyProtection="0">
      <alignment horizontal="left" vertical="center" indent="1"/>
    </xf>
    <xf numFmtId="4" fontId="32" fillId="0" borderId="19" applyNumberFormat="0" applyProtection="0">
      <alignment horizontal="left" vertical="center" indent="1"/>
    </xf>
    <xf numFmtId="4" fontId="32" fillId="0" borderId="19" applyNumberFormat="0" applyProtection="0">
      <alignment horizontal="left" vertical="center" indent="1"/>
    </xf>
    <xf numFmtId="4" fontId="28" fillId="36" borderId="0" applyNumberFormat="0" applyProtection="0">
      <alignment horizontal="left"/>
    </xf>
    <xf numFmtId="167" fontId="11" fillId="0" borderId="13">
      <alignment horizontal="justify" vertical="top" wrapText="1"/>
    </xf>
    <xf numFmtId="167" fontId="11" fillId="0" borderId="13">
      <alignment horizontal="justify" vertical="top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3" fillId="0" borderId="12">
      <alignment horizontal="center" vertical="center" wrapText="1"/>
    </xf>
    <xf numFmtId="0" fontId="13" fillId="0" borderId="12">
      <alignment horizontal="center" vertical="center" wrapText="1"/>
    </xf>
    <xf numFmtId="37" fontId="12" fillId="0" borderId="0"/>
    <xf numFmtId="37" fontId="12" fillId="0" borderId="0"/>
    <xf numFmtId="0" fontId="7" fillId="0" borderId="0"/>
    <xf numFmtId="43" fontId="7" fillId="0" borderId="0" applyFont="0" applyFill="0" applyBorder="0" applyAlignment="0" applyProtection="0"/>
    <xf numFmtId="0" fontId="11" fillId="0" borderId="0"/>
    <xf numFmtId="9" fontId="3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41" fontId="1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38" fontId="12" fillId="33" borderId="0" applyNumberFormat="0" applyBorder="0" applyAlignment="0" applyProtection="0"/>
    <xf numFmtId="10" fontId="12" fillId="34" borderId="12" applyNumberFormat="0" applyBorder="0" applyAlignment="0" applyProtection="0"/>
    <xf numFmtId="171" fontId="11" fillId="0" borderId="0"/>
    <xf numFmtId="171" fontId="11" fillId="0" borderId="0"/>
    <xf numFmtId="171" fontId="11" fillId="0" borderId="0"/>
    <xf numFmtId="0" fontId="12" fillId="0" borderId="22" applyNumberFormat="0" applyBorder="0" applyAlignment="0"/>
    <xf numFmtId="169" fontId="11" fillId="0" borderId="0"/>
    <xf numFmtId="169" fontId="11" fillId="0" borderId="0"/>
    <xf numFmtId="169" fontId="11" fillId="0" borderId="0"/>
    <xf numFmtId="0" fontId="11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>
      <alignment wrapText="1"/>
    </xf>
    <xf numFmtId="0" fontId="7" fillId="0" borderId="0"/>
    <xf numFmtId="0" fontId="11" fillId="0" borderId="0"/>
    <xf numFmtId="0" fontId="7" fillId="0" borderId="0"/>
    <xf numFmtId="0" fontId="7" fillId="0" borderId="0"/>
    <xf numFmtId="0" fontId="75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39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60" borderId="24" applyNumberFormat="0" applyFont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9" fillId="0" borderId="0" applyFont="0" applyFill="0" applyBorder="0" applyAlignment="0" applyProtection="0"/>
    <xf numFmtId="4" fontId="33" fillId="42" borderId="19" applyNumberFormat="0" applyProtection="0">
      <alignment horizontal="left" vertical="center" indent="1"/>
    </xf>
    <xf numFmtId="4" fontId="33" fillId="40" borderId="19" applyNumberFormat="0" applyProtection="0"/>
    <xf numFmtId="4" fontId="32" fillId="39" borderId="0" applyNumberFormat="0" applyProtection="0">
      <alignment horizontal="left" indent="1"/>
    </xf>
    <xf numFmtId="4" fontId="35" fillId="53" borderId="0" applyNumberFormat="0" applyProtection="0">
      <alignment horizontal="left" vertical="center" indent="1"/>
    </xf>
    <xf numFmtId="4" fontId="35" fillId="53" borderId="0" applyNumberFormat="0" applyProtection="0">
      <alignment horizontal="left" vertical="center" indent="1"/>
    </xf>
    <xf numFmtId="4" fontId="35" fillId="53" borderId="0" applyNumberFormat="0" applyProtection="0">
      <alignment horizontal="left" vertical="center" indent="1"/>
    </xf>
    <xf numFmtId="4" fontId="35" fillId="53" borderId="0" applyNumberFormat="0" applyProtection="0">
      <alignment horizontal="left" vertical="center" indent="1"/>
    </xf>
    <xf numFmtId="4" fontId="30" fillId="37" borderId="0" applyNumberFormat="0" applyProtection="0">
      <alignment horizontal="left" indent="1"/>
    </xf>
    <xf numFmtId="4" fontId="30" fillId="37" borderId="0" applyNumberFormat="0" applyProtection="0">
      <alignment horizontal="left" indent="1"/>
    </xf>
    <xf numFmtId="4" fontId="30" fillId="37" borderId="0" applyNumberFormat="0" applyProtection="0">
      <alignment horizontal="left" indent="1"/>
    </xf>
    <xf numFmtId="4" fontId="30" fillId="37" borderId="0" applyNumberFormat="0" applyProtection="0">
      <alignment horizontal="left" indent="1"/>
    </xf>
    <xf numFmtId="4" fontId="30" fillId="37" borderId="0" applyNumberFormat="0" applyProtection="0">
      <alignment horizontal="left" indent="1"/>
    </xf>
    <xf numFmtId="4" fontId="30" fillId="37" borderId="0" applyNumberFormat="0" applyProtection="0">
      <alignment horizontal="left" indent="1"/>
    </xf>
    <xf numFmtId="4" fontId="30" fillId="37" borderId="0" applyNumberFormat="0" applyProtection="0">
      <alignment horizontal="left" indent="1"/>
    </xf>
    <xf numFmtId="4" fontId="30" fillId="37" borderId="0" applyNumberFormat="0" applyProtection="0">
      <alignment horizontal="left" indent="1"/>
    </xf>
    <xf numFmtId="4" fontId="30" fillId="37" borderId="0" applyNumberFormat="0" applyProtection="0">
      <alignment horizontal="left" indent="1"/>
    </xf>
    <xf numFmtId="4" fontId="30" fillId="37" borderId="0" applyNumberFormat="0" applyProtection="0">
      <alignment horizontal="left" indent="1"/>
    </xf>
    <xf numFmtId="4" fontId="31" fillId="38" borderId="0" applyNumberFormat="0" applyProtection="0"/>
    <xf numFmtId="4" fontId="31" fillId="38" borderId="0" applyNumberFormat="0" applyProtection="0"/>
    <xf numFmtId="4" fontId="31" fillId="38" borderId="0" applyNumberFormat="0" applyProtection="0"/>
    <xf numFmtId="4" fontId="31" fillId="38" borderId="0" applyNumberFormat="0" applyProtection="0"/>
    <xf numFmtId="4" fontId="31" fillId="38" borderId="0" applyNumberFormat="0" applyProtection="0"/>
    <xf numFmtId="4" fontId="31" fillId="38" borderId="0" applyNumberFormat="0" applyProtection="0"/>
    <xf numFmtId="4" fontId="31" fillId="38" borderId="0" applyNumberFormat="0" applyProtection="0"/>
    <xf numFmtId="4" fontId="31" fillId="38" borderId="0" applyNumberFormat="0" applyProtection="0"/>
    <xf numFmtId="4" fontId="31" fillId="38" borderId="0" applyNumberFormat="0" applyProtection="0"/>
    <xf numFmtId="4" fontId="31" fillId="38" borderId="0" applyNumberFormat="0" applyProtection="0"/>
    <xf numFmtId="0" fontId="11" fillId="53" borderId="19" applyNumberFormat="0" applyProtection="0">
      <alignment horizontal="left" vertical="center" indent="1"/>
    </xf>
    <xf numFmtId="0" fontId="11" fillId="53" borderId="19" applyNumberFormat="0" applyProtection="0">
      <alignment horizontal="left" vertical="center" indent="1"/>
    </xf>
    <xf numFmtId="0" fontId="11" fillId="53" borderId="19" applyNumberFormat="0" applyProtection="0">
      <alignment horizontal="left" vertical="center" indent="1"/>
    </xf>
    <xf numFmtId="0" fontId="11" fillId="53" borderId="19" applyNumberFormat="0" applyProtection="0">
      <alignment horizontal="left" vertical="center" indent="1"/>
    </xf>
    <xf numFmtId="0" fontId="11" fillId="53" borderId="19" applyNumberFormat="0" applyProtection="0">
      <alignment horizontal="left" vertical="center" indent="1"/>
    </xf>
    <xf numFmtId="0" fontId="11" fillId="53" borderId="19" applyNumberFormat="0" applyProtection="0">
      <alignment horizontal="left" vertical="top" indent="1"/>
    </xf>
    <xf numFmtId="0" fontId="11" fillId="53" borderId="19" applyNumberFormat="0" applyProtection="0">
      <alignment horizontal="left" vertical="top" indent="1"/>
    </xf>
    <xf numFmtId="0" fontId="11" fillId="53" borderId="19" applyNumberFormat="0" applyProtection="0">
      <alignment horizontal="left" vertical="top" indent="1"/>
    </xf>
    <xf numFmtId="0" fontId="11" fillId="53" borderId="19" applyNumberFormat="0" applyProtection="0">
      <alignment horizontal="left" vertical="top" indent="1"/>
    </xf>
    <xf numFmtId="0" fontId="11" fillId="53" borderId="19" applyNumberFormat="0" applyProtection="0">
      <alignment horizontal="left" vertical="top" indent="1"/>
    </xf>
    <xf numFmtId="0" fontId="11" fillId="40" borderId="19" applyNumberFormat="0" applyProtection="0">
      <alignment horizontal="left" vertical="center" indent="1"/>
    </xf>
    <xf numFmtId="0" fontId="11" fillId="40" borderId="19" applyNumberFormat="0" applyProtection="0">
      <alignment horizontal="left" vertical="center" indent="1"/>
    </xf>
    <xf numFmtId="0" fontId="11" fillId="40" borderId="19" applyNumberFormat="0" applyProtection="0">
      <alignment horizontal="left" vertical="center" indent="1"/>
    </xf>
    <xf numFmtId="0" fontId="11" fillId="40" borderId="19" applyNumberFormat="0" applyProtection="0">
      <alignment horizontal="left" vertical="center" indent="1"/>
    </xf>
    <xf numFmtId="0" fontId="11" fillId="40" borderId="19" applyNumberFormat="0" applyProtection="0">
      <alignment horizontal="left" vertical="center" indent="1"/>
    </xf>
    <xf numFmtId="0" fontId="11" fillId="40" borderId="19" applyNumberFormat="0" applyProtection="0">
      <alignment horizontal="left" vertical="top" indent="1"/>
    </xf>
    <xf numFmtId="0" fontId="11" fillId="40" borderId="19" applyNumberFormat="0" applyProtection="0">
      <alignment horizontal="left" vertical="top" indent="1"/>
    </xf>
    <xf numFmtId="0" fontId="11" fillId="40" borderId="19" applyNumberFormat="0" applyProtection="0">
      <alignment horizontal="left" vertical="top" indent="1"/>
    </xf>
    <xf numFmtId="0" fontId="11" fillId="40" borderId="19" applyNumberFormat="0" applyProtection="0">
      <alignment horizontal="left" vertical="top" indent="1"/>
    </xf>
    <xf numFmtId="0" fontId="11" fillId="40" borderId="19" applyNumberFormat="0" applyProtection="0">
      <alignment horizontal="left" vertical="top" indent="1"/>
    </xf>
    <xf numFmtId="0" fontId="11" fillId="55" borderId="19" applyNumberFormat="0" applyProtection="0">
      <alignment horizontal="left" vertical="center" indent="1"/>
    </xf>
    <xf numFmtId="0" fontId="11" fillId="55" borderId="19" applyNumberFormat="0" applyProtection="0">
      <alignment horizontal="left" vertical="center" indent="1"/>
    </xf>
    <xf numFmtId="0" fontId="11" fillId="55" borderId="19" applyNumberFormat="0" applyProtection="0">
      <alignment horizontal="left" vertical="center" indent="1"/>
    </xf>
    <xf numFmtId="0" fontId="11" fillId="55" borderId="19" applyNumberFormat="0" applyProtection="0">
      <alignment horizontal="left" vertical="center" indent="1"/>
    </xf>
    <xf numFmtId="0" fontId="11" fillId="55" borderId="19" applyNumberFormat="0" applyProtection="0">
      <alignment horizontal="left" vertical="center" indent="1"/>
    </xf>
    <xf numFmtId="0" fontId="11" fillId="55" borderId="19" applyNumberFormat="0" applyProtection="0">
      <alignment horizontal="left" vertical="top" indent="1"/>
    </xf>
    <xf numFmtId="0" fontId="11" fillId="55" borderId="19" applyNumberFormat="0" applyProtection="0">
      <alignment horizontal="left" vertical="top" indent="1"/>
    </xf>
    <xf numFmtId="0" fontId="11" fillId="55" borderId="19" applyNumberFormat="0" applyProtection="0">
      <alignment horizontal="left" vertical="top" indent="1"/>
    </xf>
    <xf numFmtId="0" fontId="11" fillId="55" borderId="19" applyNumberFormat="0" applyProtection="0">
      <alignment horizontal="left" vertical="top" indent="1"/>
    </xf>
    <xf numFmtId="0" fontId="11" fillId="55" borderId="19" applyNumberFormat="0" applyProtection="0">
      <alignment horizontal="left" vertical="top" indent="1"/>
    </xf>
    <xf numFmtId="0" fontId="11" fillId="56" borderId="19" applyNumberFormat="0" applyProtection="0">
      <alignment horizontal="left" vertical="center" indent="1"/>
    </xf>
    <xf numFmtId="0" fontId="11" fillId="56" borderId="19" applyNumberFormat="0" applyProtection="0">
      <alignment horizontal="left" vertical="center" indent="1"/>
    </xf>
    <xf numFmtId="0" fontId="11" fillId="56" borderId="19" applyNumberFormat="0" applyProtection="0">
      <alignment horizontal="left" vertical="center" indent="1"/>
    </xf>
    <xf numFmtId="0" fontId="11" fillId="56" borderId="19" applyNumberFormat="0" applyProtection="0">
      <alignment horizontal="left" vertical="center" indent="1"/>
    </xf>
    <xf numFmtId="0" fontId="11" fillId="56" borderId="19" applyNumberFormat="0" applyProtection="0">
      <alignment horizontal="left" vertical="center" indent="1"/>
    </xf>
    <xf numFmtId="0" fontId="11" fillId="56" borderId="19" applyNumberFormat="0" applyProtection="0">
      <alignment horizontal="left" vertical="top" indent="1"/>
    </xf>
    <xf numFmtId="0" fontId="11" fillId="56" borderId="19" applyNumberFormat="0" applyProtection="0">
      <alignment horizontal="left" vertical="top" indent="1"/>
    </xf>
    <xf numFmtId="0" fontId="11" fillId="56" borderId="19" applyNumberFormat="0" applyProtection="0">
      <alignment horizontal="left" vertical="top" indent="1"/>
    </xf>
    <xf numFmtId="0" fontId="11" fillId="56" borderId="19" applyNumberFormat="0" applyProtection="0">
      <alignment horizontal="left" vertical="top" indent="1"/>
    </xf>
    <xf numFmtId="0" fontId="11" fillId="56" borderId="19" applyNumberFormat="0" applyProtection="0">
      <alignment horizontal="left" vertical="top" indent="1"/>
    </xf>
    <xf numFmtId="0" fontId="32" fillId="40" borderId="19" applyNumberFormat="0" applyProtection="0">
      <alignment horizontal="left" vertical="top"/>
    </xf>
    <xf numFmtId="4" fontId="28" fillId="36" borderId="0" applyNumberFormat="0" applyProtection="0">
      <alignment horizontal="left"/>
    </xf>
    <xf numFmtId="4" fontId="28" fillId="36" borderId="0" applyNumberFormat="0" applyProtection="0">
      <alignment horizontal="left"/>
    </xf>
    <xf numFmtId="4" fontId="28" fillId="36" borderId="0" applyNumberFormat="0" applyProtection="0">
      <alignment horizontal="left"/>
    </xf>
    <xf numFmtId="4" fontId="28" fillId="36" borderId="0" applyNumberFormat="0" applyProtection="0">
      <alignment horizontal="left"/>
    </xf>
    <xf numFmtId="4" fontId="28" fillId="36" borderId="0" applyNumberFormat="0" applyProtection="0">
      <alignment horizontal="left"/>
    </xf>
    <xf numFmtId="4" fontId="28" fillId="36" borderId="0" applyNumberFormat="0" applyProtection="0">
      <alignment horizontal="left"/>
    </xf>
    <xf numFmtId="4" fontId="28" fillId="36" borderId="0" applyNumberFormat="0" applyProtection="0">
      <alignment horizontal="left"/>
    </xf>
    <xf numFmtId="4" fontId="28" fillId="36" borderId="0" applyNumberFormat="0" applyProtection="0">
      <alignment horizontal="left"/>
    </xf>
    <xf numFmtId="4" fontId="28" fillId="36" borderId="0" applyNumberFormat="0" applyProtection="0">
      <alignment horizontal="left"/>
    </xf>
    <xf numFmtId="4" fontId="28" fillId="36" borderId="0" applyNumberFormat="0" applyProtection="0">
      <alignment horizontal="left"/>
    </xf>
    <xf numFmtId="167" fontId="11" fillId="0" borderId="13">
      <alignment horizontal="justify" vertical="top" wrapText="1"/>
    </xf>
    <xf numFmtId="167" fontId="11" fillId="0" borderId="13">
      <alignment horizontal="justify" vertical="top" wrapText="1"/>
    </xf>
    <xf numFmtId="167" fontId="11" fillId="0" borderId="13">
      <alignment horizontal="justify" vertical="top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5" fontId="11" fillId="0" borderId="0" applyFill="0" applyBorder="0" applyAlignment="0" applyProtection="0">
      <alignment wrapText="1"/>
    </xf>
    <xf numFmtId="0" fontId="13" fillId="0" borderId="0" applyNumberFormat="0" applyFill="0" applyBorder="0">
      <alignment horizontal="center" wrapText="1"/>
    </xf>
    <xf numFmtId="0" fontId="13" fillId="0" borderId="0" applyNumberFormat="0" applyFill="0" applyBorder="0">
      <alignment horizontal="center" wrapText="1"/>
    </xf>
    <xf numFmtId="0" fontId="13" fillId="0" borderId="0" applyNumberFormat="0" applyFill="0" applyBorder="0">
      <alignment horizontal="center" wrapText="1"/>
    </xf>
    <xf numFmtId="0" fontId="13" fillId="0" borderId="0" applyNumberFormat="0" applyFill="0" applyBorder="0">
      <alignment horizontal="center" wrapText="1"/>
    </xf>
    <xf numFmtId="37" fontId="12" fillId="42" borderId="0" applyNumberFormat="0" applyBorder="0" applyAlignment="0" applyProtection="0"/>
    <xf numFmtId="0" fontId="10" fillId="0" borderId="0"/>
    <xf numFmtId="43" fontId="11" fillId="0" borderId="0" applyFont="0" applyFill="0" applyBorder="0" applyAlignment="0" applyProtection="0"/>
    <xf numFmtId="0" fontId="10" fillId="0" borderId="0"/>
    <xf numFmtId="4" fontId="76" fillId="53" borderId="0" applyNumberFormat="0" applyProtection="0">
      <alignment horizontal="left" vertical="center" indent="1"/>
    </xf>
    <xf numFmtId="4" fontId="78" fillId="37" borderId="0" applyNumberFormat="0" applyProtection="0">
      <alignment horizontal="left" indent="1"/>
    </xf>
    <xf numFmtId="4" fontId="77" fillId="38" borderId="0" applyNumberFormat="0" applyProtection="0"/>
    <xf numFmtId="0" fontId="10" fillId="53" borderId="19" applyNumberFormat="0" applyProtection="0">
      <alignment horizontal="left" vertical="center" indent="1"/>
    </xf>
    <xf numFmtId="0" fontId="10" fillId="53" borderId="19" applyNumberFormat="0" applyProtection="0">
      <alignment horizontal="left" vertical="top" indent="1"/>
    </xf>
    <xf numFmtId="0" fontId="10" fillId="40" borderId="19" applyNumberFormat="0" applyProtection="0">
      <alignment horizontal="left" vertical="center" indent="1"/>
    </xf>
    <xf numFmtId="0" fontId="10" fillId="40" borderId="19" applyNumberFormat="0" applyProtection="0">
      <alignment horizontal="left" vertical="top" indent="1"/>
    </xf>
    <xf numFmtId="0" fontId="10" fillId="55" borderId="19" applyNumberFormat="0" applyProtection="0">
      <alignment horizontal="left" vertical="center" indent="1"/>
    </xf>
    <xf numFmtId="0" fontId="10" fillId="55" borderId="19" applyNumberFormat="0" applyProtection="0">
      <alignment horizontal="left" vertical="top" indent="1"/>
    </xf>
    <xf numFmtId="0" fontId="10" fillId="56" borderId="19" applyNumberFormat="0" applyProtection="0">
      <alignment horizontal="left" vertical="center" indent="1"/>
    </xf>
    <xf numFmtId="0" fontId="10" fillId="56" borderId="19" applyNumberFormat="0" applyProtection="0">
      <alignment horizontal="left" vertical="top" indent="1"/>
    </xf>
    <xf numFmtId="4" fontId="79" fillId="36" borderId="0" applyNumberFormat="0" applyProtection="0">
      <alignment horizontal="left"/>
    </xf>
    <xf numFmtId="0" fontId="25" fillId="0" borderId="0" applyNumberFormat="0" applyFill="0" applyBorder="0" applyAlignment="0">
      <protection locked="0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5" fillId="0" borderId="0" applyNumberFormat="0" applyFill="0" applyBorder="0" applyAlignment="0">
      <protection locked="0"/>
    </xf>
    <xf numFmtId="43" fontId="11" fillId="0" borderId="0" applyFont="0" applyFill="0" applyBorder="0" applyAlignment="0" applyProtection="0"/>
    <xf numFmtId="0" fontId="11" fillId="0" borderId="0"/>
    <xf numFmtId="0" fontId="25" fillId="0" borderId="0" applyNumberFormat="0" applyFill="0" applyBorder="0" applyAlignment="0">
      <protection locked="0"/>
    </xf>
    <xf numFmtId="0" fontId="25" fillId="0" borderId="0" applyNumberFormat="0" applyFill="0" applyBorder="0" applyAlignment="0">
      <protection locked="0"/>
    </xf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5" fillId="0" borderId="0" applyNumberFormat="0" applyFill="0" applyBorder="0" applyAlignment="0">
      <protection locked="0"/>
    </xf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8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82" fillId="0" borderId="2" applyNumberFormat="0" applyFill="0" applyAlignment="0" applyProtection="0"/>
    <xf numFmtId="0" fontId="83" fillId="0" borderId="3" applyNumberFormat="0" applyFill="0" applyAlignment="0" applyProtection="0"/>
    <xf numFmtId="0" fontId="83" fillId="0" borderId="0" applyNumberFormat="0" applyFill="0" applyBorder="0" applyAlignment="0" applyProtection="0"/>
    <xf numFmtId="0" fontId="84" fillId="2" borderId="0" applyNumberFormat="0" applyBorder="0" applyAlignment="0" applyProtection="0"/>
    <xf numFmtId="0" fontId="85" fillId="3" borderId="0" applyNumberFormat="0" applyBorder="0" applyAlignment="0" applyProtection="0"/>
    <xf numFmtId="0" fontId="86" fillId="4" borderId="0" applyNumberFormat="0" applyBorder="0" applyAlignment="0" applyProtection="0"/>
    <xf numFmtId="0" fontId="87" fillId="5" borderId="4" applyNumberFormat="0" applyAlignment="0" applyProtection="0"/>
    <xf numFmtId="0" fontId="88" fillId="6" borderId="5" applyNumberFormat="0" applyAlignment="0" applyProtection="0"/>
    <xf numFmtId="0" fontId="89" fillId="6" borderId="4" applyNumberFormat="0" applyAlignment="0" applyProtection="0"/>
    <xf numFmtId="0" fontId="90" fillId="0" borderId="6" applyNumberFormat="0" applyFill="0" applyAlignment="0" applyProtection="0"/>
    <xf numFmtId="0" fontId="91" fillId="7" borderId="7" applyNumberFormat="0" applyAlignment="0" applyProtection="0"/>
    <xf numFmtId="0" fontId="92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93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94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94" fillId="16" borderId="0" applyNumberFormat="0" applyBorder="0" applyAlignment="0" applyProtection="0"/>
    <xf numFmtId="0" fontId="94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94" fillId="20" borderId="0" applyNumberFormat="0" applyBorder="0" applyAlignment="0" applyProtection="0"/>
    <xf numFmtId="0" fontId="94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94" fillId="24" borderId="0" applyNumberFormat="0" applyBorder="0" applyAlignment="0" applyProtection="0"/>
    <xf numFmtId="0" fontId="94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94" fillId="28" borderId="0" applyNumberFormat="0" applyBorder="0" applyAlignment="0" applyProtection="0"/>
    <xf numFmtId="0" fontId="94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94" fillId="32" borderId="0" applyNumberFormat="0" applyBorder="0" applyAlignment="0" applyProtection="0"/>
    <xf numFmtId="0" fontId="11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11" fillId="0" borderId="0"/>
    <xf numFmtId="0" fontId="10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97" fillId="61" borderId="0" applyNumberFormat="0" applyBorder="0" applyAlignment="0" applyProtection="0"/>
    <xf numFmtId="0" fontId="6" fillId="10" borderId="0" applyNumberFormat="0" applyBorder="0" applyAlignment="0" applyProtection="0"/>
    <xf numFmtId="0" fontId="97" fillId="6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97" fillId="6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97" fillId="6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97" fillId="44" borderId="0" applyNumberFormat="0" applyBorder="0" applyAlignment="0" applyProtection="0"/>
    <xf numFmtId="0" fontId="6" fillId="14" borderId="0" applyNumberFormat="0" applyBorder="0" applyAlignment="0" applyProtection="0"/>
    <xf numFmtId="0" fontId="97" fillId="4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7" fillId="4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7" fillId="4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97" fillId="62" borderId="0" applyNumberFormat="0" applyBorder="0" applyAlignment="0" applyProtection="0"/>
    <xf numFmtId="0" fontId="6" fillId="18" borderId="0" applyNumberFormat="0" applyBorder="0" applyAlignment="0" applyProtection="0"/>
    <xf numFmtId="0" fontId="97" fillId="62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97" fillId="62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97" fillId="62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97" fillId="63" borderId="0" applyNumberFormat="0" applyBorder="0" applyAlignment="0" applyProtection="0"/>
    <xf numFmtId="0" fontId="6" fillId="22" borderId="0" applyNumberFormat="0" applyBorder="0" applyAlignment="0" applyProtection="0"/>
    <xf numFmtId="0" fontId="97" fillId="63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97" fillId="63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97" fillId="63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97" fillId="64" borderId="0" applyNumberFormat="0" applyBorder="0" applyAlignment="0" applyProtection="0"/>
    <xf numFmtId="0" fontId="6" fillId="26" borderId="0" applyNumberFormat="0" applyBorder="0" applyAlignment="0" applyProtection="0"/>
    <xf numFmtId="0" fontId="97" fillId="6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97" fillId="6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97" fillId="6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97" fillId="65" borderId="0" applyNumberFormat="0" applyBorder="0" applyAlignment="0" applyProtection="0"/>
    <xf numFmtId="0" fontId="6" fillId="30" borderId="0" applyNumberFormat="0" applyBorder="0" applyAlignment="0" applyProtection="0"/>
    <xf numFmtId="0" fontId="97" fillId="65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97" fillId="65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97" fillId="65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97" fillId="66" borderId="0" applyNumberFormat="0" applyBorder="0" applyAlignment="0" applyProtection="0"/>
    <xf numFmtId="0" fontId="6" fillId="11" borderId="0" applyNumberFormat="0" applyBorder="0" applyAlignment="0" applyProtection="0"/>
    <xf numFmtId="0" fontId="97" fillId="6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97" fillId="6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97" fillId="6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97" fillId="45" borderId="0" applyNumberFormat="0" applyBorder="0" applyAlignment="0" applyProtection="0"/>
    <xf numFmtId="0" fontId="6" fillId="15" borderId="0" applyNumberFormat="0" applyBorder="0" applyAlignment="0" applyProtection="0"/>
    <xf numFmtId="0" fontId="97" fillId="4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7" fillId="4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7" fillId="4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97" fillId="52" borderId="0" applyNumberFormat="0" applyBorder="0" applyAlignment="0" applyProtection="0"/>
    <xf numFmtId="0" fontId="6" fillId="19" borderId="0" applyNumberFormat="0" applyBorder="0" applyAlignment="0" applyProtection="0"/>
    <xf numFmtId="0" fontId="97" fillId="5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7" fillId="5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7" fillId="5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97" fillId="63" borderId="0" applyNumberFormat="0" applyBorder="0" applyAlignment="0" applyProtection="0"/>
    <xf numFmtId="0" fontId="6" fillId="23" borderId="0" applyNumberFormat="0" applyBorder="0" applyAlignment="0" applyProtection="0"/>
    <xf numFmtId="0" fontId="97" fillId="6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7" fillId="6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7" fillId="6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97" fillId="66" borderId="0" applyNumberFormat="0" applyBorder="0" applyAlignment="0" applyProtection="0"/>
    <xf numFmtId="0" fontId="6" fillId="27" borderId="0" applyNumberFormat="0" applyBorder="0" applyAlignment="0" applyProtection="0"/>
    <xf numFmtId="0" fontId="97" fillId="66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7" fillId="66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7" fillId="66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97" fillId="47" borderId="0" applyNumberFormat="0" applyBorder="0" applyAlignment="0" applyProtection="0"/>
    <xf numFmtId="0" fontId="6" fillId="31" borderId="0" applyNumberFormat="0" applyBorder="0" applyAlignment="0" applyProtection="0"/>
    <xf numFmtId="0" fontId="97" fillId="4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7" fillId="4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7" fillId="4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8" fillId="67" borderId="0" applyNumberFormat="0" applyBorder="0" applyAlignment="0" applyProtection="0"/>
    <xf numFmtId="0" fontId="98" fillId="67" borderId="0" applyNumberFormat="0" applyBorder="0" applyAlignment="0" applyProtection="0"/>
    <xf numFmtId="0" fontId="98" fillId="67" borderId="0" applyNumberFormat="0" applyBorder="0" applyAlignment="0" applyProtection="0"/>
    <xf numFmtId="0" fontId="98" fillId="67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52" borderId="0" applyNumberFormat="0" applyBorder="0" applyAlignment="0" applyProtection="0"/>
    <xf numFmtId="0" fontId="98" fillId="52" borderId="0" applyNumberFormat="0" applyBorder="0" applyAlignment="0" applyProtection="0"/>
    <xf numFmtId="0" fontId="98" fillId="52" borderId="0" applyNumberFormat="0" applyBorder="0" applyAlignment="0" applyProtection="0"/>
    <xf numFmtId="0" fontId="98" fillId="52" borderId="0" applyNumberFormat="0" applyBorder="0" applyAlignment="0" applyProtection="0"/>
    <xf numFmtId="0" fontId="98" fillId="68" borderId="0" applyNumberFormat="0" applyBorder="0" applyAlignment="0" applyProtection="0"/>
    <xf numFmtId="0" fontId="98" fillId="68" borderId="0" applyNumberFormat="0" applyBorder="0" applyAlignment="0" applyProtection="0"/>
    <xf numFmtId="0" fontId="98" fillId="68" borderId="0" applyNumberFormat="0" applyBorder="0" applyAlignment="0" applyProtection="0"/>
    <xf numFmtId="0" fontId="98" fillId="68" borderId="0" applyNumberFormat="0" applyBorder="0" applyAlignment="0" applyProtection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98" fillId="48" borderId="0" applyNumberFormat="0" applyBorder="0" applyAlignment="0" applyProtection="0"/>
    <xf numFmtId="0" fontId="98" fillId="48" borderId="0" applyNumberFormat="0" applyBorder="0" applyAlignment="0" applyProtection="0"/>
    <xf numFmtId="0" fontId="98" fillId="48" borderId="0" applyNumberFormat="0" applyBorder="0" applyAlignment="0" applyProtection="0"/>
    <xf numFmtId="0" fontId="98" fillId="48" borderId="0" applyNumberFormat="0" applyBorder="0" applyAlignment="0" applyProtection="0"/>
    <xf numFmtId="0" fontId="98" fillId="70" borderId="0" applyNumberFormat="0" applyBorder="0" applyAlignment="0" applyProtection="0"/>
    <xf numFmtId="0" fontId="98" fillId="70" borderId="0" applyNumberFormat="0" applyBorder="0" applyAlignment="0" applyProtection="0"/>
    <xf numFmtId="0" fontId="98" fillId="70" borderId="0" applyNumberFormat="0" applyBorder="0" applyAlignment="0" applyProtection="0"/>
    <xf numFmtId="0" fontId="98" fillId="70" borderId="0" applyNumberFormat="0" applyBorder="0" applyAlignment="0" applyProtection="0"/>
    <xf numFmtId="0" fontId="98" fillId="46" borderId="0" applyNumberFormat="0" applyBorder="0" applyAlignment="0" applyProtection="0"/>
    <xf numFmtId="0" fontId="98" fillId="46" borderId="0" applyNumberFormat="0" applyBorder="0" applyAlignment="0" applyProtection="0"/>
    <xf numFmtId="0" fontId="98" fillId="46" borderId="0" applyNumberFormat="0" applyBorder="0" applyAlignment="0" applyProtection="0"/>
    <xf numFmtId="0" fontId="98" fillId="46" borderId="0" applyNumberFormat="0" applyBorder="0" applyAlignment="0" applyProtection="0"/>
    <xf numFmtId="0" fontId="98" fillId="50" borderId="0" applyNumberFormat="0" applyBorder="0" applyAlignment="0" applyProtection="0"/>
    <xf numFmtId="0" fontId="98" fillId="50" borderId="0" applyNumberFormat="0" applyBorder="0" applyAlignment="0" applyProtection="0"/>
    <xf numFmtId="0" fontId="98" fillId="50" borderId="0" applyNumberFormat="0" applyBorder="0" applyAlignment="0" applyProtection="0"/>
    <xf numFmtId="0" fontId="98" fillId="50" borderId="0" applyNumberFormat="0" applyBorder="0" applyAlignment="0" applyProtection="0"/>
    <xf numFmtId="0" fontId="98" fillId="68" borderId="0" applyNumberFormat="0" applyBorder="0" applyAlignment="0" applyProtection="0"/>
    <xf numFmtId="0" fontId="98" fillId="68" borderId="0" applyNumberFormat="0" applyBorder="0" applyAlignment="0" applyProtection="0"/>
    <xf numFmtId="0" fontId="98" fillId="68" borderId="0" applyNumberFormat="0" applyBorder="0" applyAlignment="0" applyProtection="0"/>
    <xf numFmtId="0" fontId="98" fillId="68" borderId="0" applyNumberFormat="0" applyBorder="0" applyAlignment="0" applyProtection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98" fillId="49" borderId="0" applyNumberFormat="0" applyBorder="0" applyAlignment="0" applyProtection="0"/>
    <xf numFmtId="0" fontId="98" fillId="49" borderId="0" applyNumberFormat="0" applyBorder="0" applyAlignment="0" applyProtection="0"/>
    <xf numFmtId="0" fontId="98" fillId="49" borderId="0" applyNumberFormat="0" applyBorder="0" applyAlignment="0" applyProtection="0"/>
    <xf numFmtId="0" fontId="98" fillId="49" borderId="0" applyNumberFormat="0" applyBorder="0" applyAlignment="0" applyProtection="0"/>
    <xf numFmtId="0" fontId="99" fillId="44" borderId="0" applyNumberFormat="0" applyBorder="0" applyAlignment="0" applyProtection="0"/>
    <xf numFmtId="0" fontId="99" fillId="44" borderId="0" applyNumberFormat="0" applyBorder="0" applyAlignment="0" applyProtection="0"/>
    <xf numFmtId="0" fontId="99" fillId="44" borderId="0" applyNumberFormat="0" applyBorder="0" applyAlignment="0" applyProtection="0"/>
    <xf numFmtId="0" fontId="99" fillId="44" borderId="0" applyNumberFormat="0" applyBorder="0" applyAlignment="0" applyProtection="0"/>
    <xf numFmtId="0" fontId="100" fillId="71" borderId="27" applyNumberFormat="0" applyAlignment="0" applyProtection="0"/>
    <xf numFmtId="0" fontId="100" fillId="71" borderId="27" applyNumberFormat="0" applyAlignment="0" applyProtection="0"/>
    <xf numFmtId="0" fontId="100" fillId="71" borderId="27" applyNumberFormat="0" applyAlignment="0" applyProtection="0"/>
    <xf numFmtId="0" fontId="100" fillId="71" borderId="27" applyNumberFormat="0" applyAlignment="0" applyProtection="0"/>
    <xf numFmtId="0" fontId="101" fillId="72" borderId="28" applyNumberFormat="0" applyAlignment="0" applyProtection="0"/>
    <xf numFmtId="0" fontId="101" fillId="72" borderId="28" applyNumberFormat="0" applyAlignment="0" applyProtection="0"/>
    <xf numFmtId="0" fontId="101" fillId="72" borderId="28" applyNumberFormat="0" applyAlignment="0" applyProtection="0"/>
    <xf numFmtId="0" fontId="101" fillId="72" borderId="28" applyNumberFormat="0" applyAlignment="0" applyProtection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" fontId="102" fillId="0" borderId="0" applyFont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" fontId="7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0" fillId="0" borderId="0" applyFill="0" applyBorder="0" applyAlignment="0" applyProtection="0"/>
    <xf numFmtId="176" fontId="102" fillId="0" borderId="0" applyFont="0" applyFill="0" applyBorder="0" applyAlignment="0" applyProtection="0"/>
    <xf numFmtId="5" fontId="10" fillId="0" borderId="0" applyFill="0" applyBorder="0" applyAlignment="0" applyProtection="0"/>
    <xf numFmtId="5" fontId="10" fillId="0" borderId="0" applyFill="0" applyBorder="0" applyAlignment="0" applyProtection="0"/>
    <xf numFmtId="5" fontId="10" fillId="0" borderId="0" applyFill="0" applyBorder="0" applyAlignment="0" applyProtection="0"/>
    <xf numFmtId="5" fontId="10" fillId="0" borderId="0" applyFill="0" applyBorder="0" applyAlignment="0" applyProtection="0"/>
    <xf numFmtId="5" fontId="10" fillId="0" borderId="0" applyFill="0" applyBorder="0" applyAlignment="0" applyProtection="0"/>
    <xf numFmtId="5" fontId="10" fillId="0" borderId="0" applyFill="0" applyBorder="0" applyAlignment="0" applyProtection="0"/>
    <xf numFmtId="5" fontId="10" fillId="0" borderId="0" applyFill="0" applyBorder="0" applyAlignment="0" applyProtection="0"/>
    <xf numFmtId="5" fontId="10" fillId="0" borderId="0" applyFill="0" applyBorder="0" applyAlignment="0" applyProtection="0"/>
    <xf numFmtId="176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0" fontId="102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0" fontId="74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10" fillId="0" borderId="0" applyFill="0" applyBorder="0" applyAlignment="0" applyProtection="0"/>
    <xf numFmtId="2" fontId="102" fillId="0" borderId="0" applyFont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74" fillId="0" borderId="0" applyFont="0" applyFill="0" applyBorder="0" applyAlignment="0" applyProtection="0"/>
    <xf numFmtId="0" fontId="104" fillId="62" borderId="0" applyNumberFormat="0" applyBorder="0" applyAlignment="0" applyProtection="0"/>
    <xf numFmtId="0" fontId="104" fillId="62" borderId="0" applyNumberFormat="0" applyBorder="0" applyAlignment="0" applyProtection="0"/>
    <xf numFmtId="0" fontId="104" fillId="62" borderId="0" applyNumberFormat="0" applyBorder="0" applyAlignment="0" applyProtection="0"/>
    <xf numFmtId="0" fontId="104" fillId="62" borderId="0" applyNumberFormat="0" applyBorder="0" applyAlignment="0" applyProtection="0"/>
    <xf numFmtId="38" fontId="12" fillId="33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6" fillId="0" borderId="29" applyNumberFormat="0" applyFill="0" applyAlignment="0" applyProtection="0"/>
    <xf numFmtId="0" fontId="10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8" fillId="0" borderId="30" applyNumberFormat="0" applyFill="0" applyAlignment="0" applyProtection="0"/>
    <xf numFmtId="0" fontId="107" fillId="0" borderId="0" applyNumberFormat="0" applyFill="0" applyBorder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10" fontId="12" fillId="34" borderId="12" applyNumberFormat="0" applyBorder="0" applyAlignment="0" applyProtection="0"/>
    <xf numFmtId="0" fontId="87" fillId="5" borderId="4" applyNumberFormat="0" applyAlignment="0" applyProtection="0"/>
    <xf numFmtId="0" fontId="25" fillId="0" borderId="0" applyNumberFormat="0" applyFill="0" applyBorder="0" applyAlignment="0">
      <protection locked="0"/>
    </xf>
    <xf numFmtId="0" fontId="87" fillId="5" borderId="4" applyNumberFormat="0" applyAlignment="0" applyProtection="0"/>
    <xf numFmtId="0" fontId="25" fillId="0" borderId="0" applyNumberFormat="0" applyFill="0" applyBorder="0" applyAlignment="0">
      <protection locked="0"/>
    </xf>
    <xf numFmtId="0" fontId="87" fillId="5" borderId="4" applyNumberFormat="0" applyAlignment="0" applyProtection="0"/>
    <xf numFmtId="0" fontId="25" fillId="0" borderId="0" applyNumberFormat="0" applyFill="0" applyBorder="0" applyAlignment="0">
      <protection locked="0"/>
    </xf>
    <xf numFmtId="0" fontId="87" fillId="5" borderId="4" applyNumberFormat="0" applyAlignment="0" applyProtection="0"/>
    <xf numFmtId="0" fontId="87" fillId="5" borderId="4" applyNumberFormat="0" applyAlignment="0" applyProtection="0"/>
    <xf numFmtId="0" fontId="87" fillId="5" borderId="4" applyNumberFormat="0" applyAlignment="0" applyProtection="0"/>
    <xf numFmtId="0" fontId="87" fillId="5" borderId="4" applyNumberFormat="0" applyAlignment="0" applyProtection="0"/>
    <xf numFmtId="0" fontId="87" fillId="5" borderId="4" applyNumberFormat="0" applyAlignment="0" applyProtection="0"/>
    <xf numFmtId="0" fontId="87" fillId="5" borderId="4" applyNumberFormat="0" applyAlignment="0" applyProtection="0"/>
    <xf numFmtId="0" fontId="87" fillId="5" borderId="4" applyNumberFormat="0" applyAlignment="0" applyProtection="0"/>
    <xf numFmtId="0" fontId="25" fillId="0" borderId="0" applyNumberFormat="0" applyFill="0" applyBorder="0" applyAlignment="0">
      <protection locked="0"/>
    </xf>
    <xf numFmtId="0" fontId="25" fillId="0" borderId="0" applyNumberFormat="0" applyFill="0" applyBorder="0" applyAlignment="0">
      <protection locked="0"/>
    </xf>
    <xf numFmtId="0" fontId="111" fillId="65" borderId="27" applyNumberFormat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13" fillId="43" borderId="0" applyNumberFormat="0" applyBorder="0" applyAlignment="0" applyProtection="0"/>
    <xf numFmtId="0" fontId="113" fillId="43" borderId="0" applyNumberFormat="0" applyBorder="0" applyAlignment="0" applyProtection="0"/>
    <xf numFmtId="0" fontId="113" fillId="43" borderId="0" applyNumberFormat="0" applyBorder="0" applyAlignment="0" applyProtection="0"/>
    <xf numFmtId="0" fontId="113" fillId="43" borderId="0" applyNumberFormat="0" applyBorder="0" applyAlignment="0" applyProtection="0"/>
    <xf numFmtId="37" fontId="17" fillId="0" borderId="0" applyNumberFormat="0" applyFill="0" applyBorder="0"/>
    <xf numFmtId="37" fontId="17" fillId="0" borderId="0" applyNumberFormat="0" applyFill="0" applyBorder="0"/>
    <xf numFmtId="37" fontId="17" fillId="0" borderId="0" applyNumberFormat="0" applyFill="0" applyBorder="0"/>
    <xf numFmtId="37" fontId="17" fillId="0" borderId="0" applyNumberFormat="0" applyFill="0" applyBorder="0"/>
    <xf numFmtId="37" fontId="17" fillId="0" borderId="0" applyNumberFormat="0" applyFill="0" applyBorder="0"/>
    <xf numFmtId="37" fontId="17" fillId="0" borderId="0" applyNumberFormat="0" applyFill="0" applyBorder="0"/>
    <xf numFmtId="37" fontId="17" fillId="0" borderId="0" applyNumberFormat="0" applyFill="0" applyBorder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>
      <alignment wrapText="1"/>
    </xf>
    <xf numFmtId="0" fontId="10" fillId="0" borderId="0">
      <alignment wrapText="1"/>
    </xf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10" fillId="60" borderId="24" applyNumberFormat="0" applyFont="0" applyAlignment="0" applyProtection="0"/>
    <xf numFmtId="0" fontId="6" fillId="8" borderId="8" applyNumberFormat="0" applyFont="0" applyAlignment="0" applyProtection="0"/>
    <xf numFmtId="0" fontId="10" fillId="60" borderId="24" applyNumberFormat="0" applyFont="0" applyAlignment="0" applyProtection="0"/>
    <xf numFmtId="0" fontId="10" fillId="60" borderId="24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10" fillId="60" borderId="24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10" fillId="60" borderId="24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114" fillId="71" borderId="33" applyNumberFormat="0" applyAlignment="0" applyProtection="0"/>
    <xf numFmtId="0" fontId="114" fillId="71" borderId="33" applyNumberFormat="0" applyAlignment="0" applyProtection="0"/>
    <xf numFmtId="0" fontId="114" fillId="71" borderId="33" applyNumberFormat="0" applyAlignment="0" applyProtection="0"/>
    <xf numFmtId="0" fontId="114" fillId="71" borderId="33" applyNumberFormat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/>
    <xf numFmtId="9" fontId="26" fillId="0" borderId="0"/>
    <xf numFmtId="9" fontId="115" fillId="0" borderId="0"/>
    <xf numFmtId="4" fontId="33" fillId="42" borderId="19" applyNumberFormat="0" applyProtection="0">
      <alignment vertical="center"/>
    </xf>
    <xf numFmtId="4" fontId="33" fillId="42" borderId="19" applyNumberFormat="0" applyProtection="0">
      <alignment vertical="center"/>
    </xf>
    <xf numFmtId="4" fontId="33" fillId="40" borderId="19" applyNumberFormat="0" applyProtection="0"/>
    <xf numFmtId="4" fontId="33" fillId="40" borderId="19" applyNumberFormat="0" applyProtection="0"/>
    <xf numFmtId="4" fontId="33" fillId="40" borderId="0" applyNumberFormat="0" applyProtection="0">
      <alignment horizontal="left" vertical="center" indent="1"/>
    </xf>
    <xf numFmtId="4" fontId="33" fillId="40" borderId="34" applyNumberFormat="0" applyProtection="0">
      <alignment vertical="center"/>
    </xf>
    <xf numFmtId="4" fontId="33" fillId="40" borderId="34" applyNumberFormat="0" applyProtection="0">
      <alignment vertical="center"/>
    </xf>
    <xf numFmtId="4" fontId="33" fillId="40" borderId="19" applyNumberFormat="0" applyProtection="0"/>
    <xf numFmtId="4" fontId="33" fillId="40" borderId="19" applyNumberFormat="0" applyProtection="0"/>
    <xf numFmtId="4" fontId="33" fillId="40" borderId="19" applyNumberFormat="0" applyProtection="0"/>
    <xf numFmtId="4" fontId="33" fillId="40" borderId="19" applyNumberFormat="0" applyProtection="0"/>
    <xf numFmtId="4" fontId="33" fillId="40" borderId="19" applyNumberFormat="0" applyProtection="0"/>
    <xf numFmtId="4" fontId="33" fillId="40" borderId="19" applyNumberFormat="0" applyProtection="0"/>
    <xf numFmtId="4" fontId="32" fillId="39" borderId="0" applyNumberFormat="0" applyProtection="0">
      <alignment horizontal="left" indent="1"/>
    </xf>
    <xf numFmtId="4" fontId="32" fillId="39" borderId="0" applyNumberFormat="0" applyProtection="0">
      <alignment horizontal="left" vertical="center" indent="1"/>
    </xf>
    <xf numFmtId="4" fontId="32" fillId="39" borderId="0" applyNumberFormat="0" applyProtection="0">
      <alignment horizontal="left" vertical="center" indent="1"/>
    </xf>
    <xf numFmtId="4" fontId="32" fillId="39" borderId="0" applyNumberFormat="0" applyProtection="0">
      <alignment horizontal="left" indent="1"/>
    </xf>
    <xf numFmtId="4" fontId="35" fillId="53" borderId="0" applyNumberFormat="0" applyProtection="0">
      <alignment horizontal="left" vertical="center" indent="1"/>
    </xf>
    <xf numFmtId="4" fontId="35" fillId="53" borderId="0" applyNumberFormat="0" applyProtection="0">
      <alignment horizontal="left" vertical="center" indent="1"/>
    </xf>
    <xf numFmtId="4" fontId="35" fillId="53" borderId="0" applyNumberFormat="0" applyProtection="0">
      <alignment horizontal="left" vertical="center" indent="1"/>
    </xf>
    <xf numFmtId="4" fontId="30" fillId="37" borderId="0" applyNumberFormat="0" applyProtection="0">
      <alignment horizontal="left" indent="1"/>
    </xf>
    <xf numFmtId="4" fontId="30" fillId="37" borderId="0" applyNumberFormat="0" applyProtection="0">
      <alignment horizontal="left" indent="1"/>
    </xf>
    <xf numFmtId="4" fontId="30" fillId="37" borderId="0" applyNumberFormat="0" applyProtection="0">
      <alignment horizontal="left" indent="1"/>
    </xf>
    <xf numFmtId="4" fontId="116" fillId="0" borderId="0" applyNumberFormat="0" applyProtection="0">
      <alignment horizontal="left" vertical="center" indent="1"/>
    </xf>
    <xf numFmtId="4" fontId="116" fillId="0" borderId="0" applyNumberFormat="0" applyProtection="0">
      <alignment horizontal="left" vertical="center" indent="1"/>
    </xf>
    <xf numFmtId="4" fontId="30" fillId="37" borderId="0" applyNumberFormat="0" applyProtection="0">
      <alignment horizontal="left" indent="1"/>
    </xf>
    <xf numFmtId="4" fontId="30" fillId="37" borderId="0" applyNumberFormat="0" applyProtection="0">
      <alignment horizontal="left" indent="1"/>
    </xf>
    <xf numFmtId="4" fontId="30" fillId="37" borderId="0" applyNumberFormat="0" applyProtection="0">
      <alignment horizontal="left" indent="1"/>
    </xf>
    <xf numFmtId="4" fontId="31" fillId="38" borderId="0" applyNumberFormat="0" applyProtection="0"/>
    <xf numFmtId="4" fontId="31" fillId="38" borderId="0" applyNumberFormat="0" applyProtection="0"/>
    <xf numFmtId="4" fontId="31" fillId="38" borderId="0" applyNumberFormat="0" applyProtection="0"/>
    <xf numFmtId="4" fontId="31" fillId="0" borderId="0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38" borderId="0" applyNumberFormat="0" applyProtection="0"/>
    <xf numFmtId="4" fontId="31" fillId="38" borderId="0" applyNumberFormat="0" applyProtection="0"/>
    <xf numFmtId="4" fontId="31" fillId="38" borderId="0" applyNumberFormat="0" applyProtection="0"/>
    <xf numFmtId="0" fontId="10" fillId="53" borderId="19" applyNumberFormat="0" applyProtection="0">
      <alignment horizontal="left" vertical="center" indent="1"/>
    </xf>
    <xf numFmtId="0" fontId="10" fillId="53" borderId="19" applyNumberFormat="0" applyProtection="0">
      <alignment horizontal="left" vertical="center" indent="1"/>
    </xf>
    <xf numFmtId="0" fontId="10" fillId="53" borderId="19" applyNumberFormat="0" applyProtection="0">
      <alignment horizontal="left" vertical="center" indent="1"/>
    </xf>
    <xf numFmtId="0" fontId="10" fillId="53" borderId="19" applyNumberFormat="0" applyProtection="0">
      <alignment horizontal="left" vertical="center" indent="1"/>
    </xf>
    <xf numFmtId="0" fontId="10" fillId="53" borderId="19" applyNumberFormat="0" applyProtection="0">
      <alignment horizontal="left" vertical="center" indent="1"/>
    </xf>
    <xf numFmtId="0" fontId="10" fillId="53" borderId="19" applyNumberFormat="0" applyProtection="0">
      <alignment horizontal="left" vertical="center" indent="1"/>
    </xf>
    <xf numFmtId="0" fontId="10" fillId="53" borderId="19" applyNumberFormat="0" applyProtection="0">
      <alignment horizontal="left" vertical="center" indent="1"/>
    </xf>
    <xf numFmtId="0" fontId="10" fillId="53" borderId="19" applyNumberFormat="0" applyProtection="0">
      <alignment horizontal="left" vertical="center" indent="1"/>
    </xf>
    <xf numFmtId="0" fontId="10" fillId="53" borderId="19" applyNumberFormat="0" applyProtection="0">
      <alignment horizontal="left" vertical="center" indent="1"/>
    </xf>
    <xf numFmtId="0" fontId="10" fillId="53" borderId="19" applyNumberFormat="0" applyProtection="0">
      <alignment horizontal="left" vertical="center" indent="1"/>
    </xf>
    <xf numFmtId="0" fontId="10" fillId="53" borderId="19" applyNumberFormat="0" applyProtection="0">
      <alignment horizontal="left" vertical="top" indent="1"/>
    </xf>
    <xf numFmtId="0" fontId="10" fillId="53" borderId="19" applyNumberFormat="0" applyProtection="0">
      <alignment horizontal="left" vertical="top" indent="1"/>
    </xf>
    <xf numFmtId="0" fontId="10" fillId="53" borderId="19" applyNumberFormat="0" applyProtection="0">
      <alignment horizontal="left" vertical="top" indent="1"/>
    </xf>
    <xf numFmtId="0" fontId="10" fillId="53" borderId="19" applyNumberFormat="0" applyProtection="0">
      <alignment horizontal="left" vertical="top" indent="1"/>
    </xf>
    <xf numFmtId="0" fontId="10" fillId="53" borderId="19" applyNumberFormat="0" applyProtection="0">
      <alignment horizontal="left" vertical="top" indent="1"/>
    </xf>
    <xf numFmtId="0" fontId="10" fillId="53" borderId="19" applyNumberFormat="0" applyProtection="0">
      <alignment horizontal="left" vertical="top" indent="1"/>
    </xf>
    <xf numFmtId="0" fontId="10" fillId="53" borderId="19" applyNumberFormat="0" applyProtection="0">
      <alignment horizontal="left" vertical="top" indent="1"/>
    </xf>
    <xf numFmtId="0" fontId="10" fillId="53" borderId="19" applyNumberFormat="0" applyProtection="0">
      <alignment horizontal="left" vertical="top" indent="1"/>
    </xf>
    <xf numFmtId="0" fontId="10" fillId="53" borderId="19" applyNumberFormat="0" applyProtection="0">
      <alignment horizontal="left" vertical="top" indent="1"/>
    </xf>
    <xf numFmtId="0" fontId="10" fillId="53" borderId="19" applyNumberFormat="0" applyProtection="0">
      <alignment horizontal="left" vertical="top" indent="1"/>
    </xf>
    <xf numFmtId="0" fontId="10" fillId="40" borderId="19" applyNumberFormat="0" applyProtection="0">
      <alignment horizontal="left" vertical="center" indent="1"/>
    </xf>
    <xf numFmtId="0" fontId="10" fillId="40" borderId="19" applyNumberFormat="0" applyProtection="0">
      <alignment horizontal="left" vertical="center" indent="1"/>
    </xf>
    <xf numFmtId="0" fontId="10" fillId="40" borderId="19" applyNumberFormat="0" applyProtection="0">
      <alignment horizontal="left" vertical="center" indent="1"/>
    </xf>
    <xf numFmtId="0" fontId="10" fillId="40" borderId="19" applyNumberFormat="0" applyProtection="0">
      <alignment horizontal="left" vertical="center" indent="1"/>
    </xf>
    <xf numFmtId="0" fontId="10" fillId="40" borderId="19" applyNumberFormat="0" applyProtection="0">
      <alignment horizontal="left" vertical="center" indent="1"/>
    </xf>
    <xf numFmtId="0" fontId="10" fillId="40" borderId="19" applyNumberFormat="0" applyProtection="0">
      <alignment horizontal="left" vertical="center" indent="1"/>
    </xf>
    <xf numFmtId="0" fontId="10" fillId="40" borderId="19" applyNumberFormat="0" applyProtection="0">
      <alignment horizontal="left" vertical="center" indent="1"/>
    </xf>
    <xf numFmtId="0" fontId="10" fillId="40" borderId="19" applyNumberFormat="0" applyProtection="0">
      <alignment horizontal="left" vertical="center" indent="1"/>
    </xf>
    <xf numFmtId="0" fontId="10" fillId="40" borderId="19" applyNumberFormat="0" applyProtection="0">
      <alignment horizontal="left" vertical="center" indent="1"/>
    </xf>
    <xf numFmtId="0" fontId="10" fillId="40" borderId="19" applyNumberFormat="0" applyProtection="0">
      <alignment horizontal="left" vertical="center" indent="1"/>
    </xf>
    <xf numFmtId="0" fontId="10" fillId="40" borderId="19" applyNumberFormat="0" applyProtection="0">
      <alignment horizontal="left" vertical="top" indent="1"/>
    </xf>
    <xf numFmtId="0" fontId="10" fillId="40" borderId="19" applyNumberFormat="0" applyProtection="0">
      <alignment horizontal="left" vertical="top" indent="1"/>
    </xf>
    <xf numFmtId="0" fontId="10" fillId="40" borderId="19" applyNumberFormat="0" applyProtection="0">
      <alignment horizontal="left" vertical="top" indent="1"/>
    </xf>
    <xf numFmtId="0" fontId="10" fillId="40" borderId="19" applyNumberFormat="0" applyProtection="0">
      <alignment horizontal="left" vertical="top" indent="1"/>
    </xf>
    <xf numFmtId="0" fontId="10" fillId="40" borderId="19" applyNumberFormat="0" applyProtection="0">
      <alignment horizontal="left" vertical="top" indent="1"/>
    </xf>
    <xf numFmtId="0" fontId="10" fillId="40" borderId="19" applyNumberFormat="0" applyProtection="0">
      <alignment horizontal="left" vertical="top" indent="1"/>
    </xf>
    <xf numFmtId="0" fontId="10" fillId="40" borderId="19" applyNumberFormat="0" applyProtection="0">
      <alignment horizontal="left" vertical="top" indent="1"/>
    </xf>
    <xf numFmtId="0" fontId="10" fillId="40" borderId="19" applyNumberFormat="0" applyProtection="0">
      <alignment horizontal="left" vertical="top" indent="1"/>
    </xf>
    <xf numFmtId="0" fontId="10" fillId="40" borderId="19" applyNumberFormat="0" applyProtection="0">
      <alignment horizontal="left" vertical="top" indent="1"/>
    </xf>
    <xf numFmtId="0" fontId="10" fillId="40" borderId="19" applyNumberFormat="0" applyProtection="0">
      <alignment horizontal="left" vertical="top" indent="1"/>
    </xf>
    <xf numFmtId="0" fontId="10" fillId="55" borderId="19" applyNumberFormat="0" applyProtection="0">
      <alignment horizontal="left" vertical="center" indent="1"/>
    </xf>
    <xf numFmtId="0" fontId="10" fillId="55" borderId="19" applyNumberFormat="0" applyProtection="0">
      <alignment horizontal="left" vertical="center" indent="1"/>
    </xf>
    <xf numFmtId="0" fontId="10" fillId="55" borderId="19" applyNumberFormat="0" applyProtection="0">
      <alignment horizontal="left" vertical="center" indent="1"/>
    </xf>
    <xf numFmtId="0" fontId="10" fillId="55" borderId="19" applyNumberFormat="0" applyProtection="0">
      <alignment horizontal="left" vertical="center" indent="1"/>
    </xf>
    <xf numFmtId="0" fontId="10" fillId="55" borderId="19" applyNumberFormat="0" applyProtection="0">
      <alignment horizontal="left" vertical="center" indent="1"/>
    </xf>
    <xf numFmtId="0" fontId="10" fillId="55" borderId="19" applyNumberFormat="0" applyProtection="0">
      <alignment horizontal="left" vertical="center" indent="1"/>
    </xf>
    <xf numFmtId="0" fontId="10" fillId="55" borderId="19" applyNumberFormat="0" applyProtection="0">
      <alignment horizontal="left" vertical="center" indent="1"/>
    </xf>
    <xf numFmtId="0" fontId="10" fillId="55" borderId="19" applyNumberFormat="0" applyProtection="0">
      <alignment horizontal="left" vertical="center" indent="1"/>
    </xf>
    <xf numFmtId="0" fontId="10" fillId="55" borderId="19" applyNumberFormat="0" applyProtection="0">
      <alignment horizontal="left" vertical="center" indent="1"/>
    </xf>
    <xf numFmtId="0" fontId="10" fillId="55" borderId="19" applyNumberFormat="0" applyProtection="0">
      <alignment horizontal="left" vertical="center" indent="1"/>
    </xf>
    <xf numFmtId="0" fontId="10" fillId="55" borderId="19" applyNumberFormat="0" applyProtection="0">
      <alignment horizontal="left" vertical="top" indent="1"/>
    </xf>
    <xf numFmtId="0" fontId="10" fillId="55" borderId="19" applyNumberFormat="0" applyProtection="0">
      <alignment horizontal="left" vertical="top" indent="1"/>
    </xf>
    <xf numFmtId="0" fontId="10" fillId="55" borderId="19" applyNumberFormat="0" applyProtection="0">
      <alignment horizontal="left" vertical="top" indent="1"/>
    </xf>
    <xf numFmtId="0" fontId="10" fillId="55" borderId="19" applyNumberFormat="0" applyProtection="0">
      <alignment horizontal="left" vertical="top" indent="1"/>
    </xf>
    <xf numFmtId="0" fontId="10" fillId="55" borderId="19" applyNumberFormat="0" applyProtection="0">
      <alignment horizontal="left" vertical="top" indent="1"/>
    </xf>
    <xf numFmtId="0" fontId="10" fillId="55" borderId="19" applyNumberFormat="0" applyProtection="0">
      <alignment horizontal="left" vertical="top" indent="1"/>
    </xf>
    <xf numFmtId="0" fontId="10" fillId="55" borderId="19" applyNumberFormat="0" applyProtection="0">
      <alignment horizontal="left" vertical="top" indent="1"/>
    </xf>
    <xf numFmtId="0" fontId="10" fillId="55" borderId="19" applyNumberFormat="0" applyProtection="0">
      <alignment horizontal="left" vertical="top" indent="1"/>
    </xf>
    <xf numFmtId="0" fontId="10" fillId="55" borderId="19" applyNumberFormat="0" applyProtection="0">
      <alignment horizontal="left" vertical="top" indent="1"/>
    </xf>
    <xf numFmtId="0" fontId="10" fillId="55" borderId="19" applyNumberFormat="0" applyProtection="0">
      <alignment horizontal="left" vertical="top" indent="1"/>
    </xf>
    <xf numFmtId="0" fontId="10" fillId="56" borderId="19" applyNumberFormat="0" applyProtection="0">
      <alignment horizontal="left" vertical="center" indent="1"/>
    </xf>
    <xf numFmtId="0" fontId="10" fillId="56" borderId="19" applyNumberFormat="0" applyProtection="0">
      <alignment horizontal="left" vertical="center" indent="1"/>
    </xf>
    <xf numFmtId="0" fontId="10" fillId="56" borderId="19" applyNumberFormat="0" applyProtection="0">
      <alignment horizontal="left" vertical="center" indent="1"/>
    </xf>
    <xf numFmtId="0" fontId="10" fillId="56" borderId="19" applyNumberFormat="0" applyProtection="0">
      <alignment horizontal="left" vertical="center" indent="1"/>
    </xf>
    <xf numFmtId="0" fontId="10" fillId="56" borderId="19" applyNumberFormat="0" applyProtection="0">
      <alignment horizontal="left" vertical="center" indent="1"/>
    </xf>
    <xf numFmtId="0" fontId="10" fillId="56" borderId="19" applyNumberFormat="0" applyProtection="0">
      <alignment horizontal="left" vertical="center" indent="1"/>
    </xf>
    <xf numFmtId="0" fontId="10" fillId="56" borderId="19" applyNumberFormat="0" applyProtection="0">
      <alignment horizontal="left" vertical="center" indent="1"/>
    </xf>
    <xf numFmtId="0" fontId="10" fillId="56" borderId="19" applyNumberFormat="0" applyProtection="0">
      <alignment horizontal="left" vertical="center" indent="1"/>
    </xf>
    <xf numFmtId="0" fontId="10" fillId="56" borderId="19" applyNumberFormat="0" applyProtection="0">
      <alignment horizontal="left" vertical="center" indent="1"/>
    </xf>
    <xf numFmtId="0" fontId="10" fillId="56" borderId="19" applyNumberFormat="0" applyProtection="0">
      <alignment horizontal="left" vertical="center" indent="1"/>
    </xf>
    <xf numFmtId="0" fontId="10" fillId="56" borderId="19" applyNumberFormat="0" applyProtection="0">
      <alignment horizontal="left" vertical="top" indent="1"/>
    </xf>
    <xf numFmtId="0" fontId="10" fillId="56" borderId="19" applyNumberFormat="0" applyProtection="0">
      <alignment horizontal="left" vertical="top" indent="1"/>
    </xf>
    <xf numFmtId="0" fontId="10" fillId="56" borderId="19" applyNumberFormat="0" applyProtection="0">
      <alignment horizontal="left" vertical="top" indent="1"/>
    </xf>
    <xf numFmtId="0" fontId="10" fillId="56" borderId="19" applyNumberFormat="0" applyProtection="0">
      <alignment horizontal="left" vertical="top" indent="1"/>
    </xf>
    <xf numFmtId="0" fontId="10" fillId="56" borderId="19" applyNumberFormat="0" applyProtection="0">
      <alignment horizontal="left" vertical="top" indent="1"/>
    </xf>
    <xf numFmtId="0" fontId="10" fillId="56" borderId="19" applyNumberFormat="0" applyProtection="0">
      <alignment horizontal="left" vertical="top" indent="1"/>
    </xf>
    <xf numFmtId="0" fontId="10" fillId="56" borderId="19" applyNumberFormat="0" applyProtection="0">
      <alignment horizontal="left" vertical="top" indent="1"/>
    </xf>
    <xf numFmtId="0" fontId="10" fillId="56" borderId="19" applyNumberFormat="0" applyProtection="0">
      <alignment horizontal="left" vertical="top" indent="1"/>
    </xf>
    <xf numFmtId="0" fontId="10" fillId="56" borderId="19" applyNumberFormat="0" applyProtection="0">
      <alignment horizontal="left" vertical="top" indent="1"/>
    </xf>
    <xf numFmtId="0" fontId="10" fillId="56" borderId="19" applyNumberFormat="0" applyProtection="0">
      <alignment horizontal="left" vertical="top" indent="1"/>
    </xf>
    <xf numFmtId="4" fontId="32" fillId="0" borderId="19" applyNumberFormat="0" applyProtection="0">
      <alignment horizontal="right" vertical="center"/>
    </xf>
    <xf numFmtId="4" fontId="32" fillId="57" borderId="35" applyNumberFormat="0" applyProtection="0">
      <alignment horizontal="right" vertical="center"/>
    </xf>
    <xf numFmtId="4" fontId="32" fillId="57" borderId="35" applyNumberFormat="0" applyProtection="0">
      <alignment horizontal="right" vertical="center"/>
    </xf>
    <xf numFmtId="4" fontId="32" fillId="0" borderId="19" applyNumberFormat="0" applyProtection="0">
      <alignment horizontal="right" vertical="center"/>
    </xf>
    <xf numFmtId="4" fontId="32" fillId="0" borderId="19" applyNumberFormat="0" applyProtection="0">
      <alignment horizontal="left" vertical="center" indent="1"/>
    </xf>
    <xf numFmtId="4" fontId="32" fillId="57" borderId="19" applyNumberFormat="0" applyProtection="0">
      <alignment horizontal="left" vertical="center" indent="1"/>
    </xf>
    <xf numFmtId="4" fontId="32" fillId="0" borderId="19" applyNumberFormat="0" applyProtection="0">
      <alignment horizontal="left" vertical="center" indent="1"/>
    </xf>
    <xf numFmtId="4" fontId="32" fillId="0" borderId="19" applyNumberFormat="0" applyProtection="0">
      <alignment horizontal="left" vertical="center" indent="1"/>
    </xf>
    <xf numFmtId="4" fontId="32" fillId="0" borderId="19" applyNumberFormat="0" applyProtection="0">
      <alignment horizontal="left" vertical="center" indent="1"/>
    </xf>
    <xf numFmtId="4" fontId="32" fillId="0" borderId="19" applyNumberFormat="0" applyProtection="0">
      <alignment horizontal="left" vertical="center" indent="1"/>
    </xf>
    <xf numFmtId="4" fontId="32" fillId="0" borderId="19" applyNumberFormat="0" applyProtection="0">
      <alignment horizontal="left" vertical="center" indent="1"/>
    </xf>
    <xf numFmtId="4" fontId="32" fillId="0" borderId="19" applyNumberFormat="0" applyProtection="0">
      <alignment horizontal="left" vertical="center" indent="1"/>
    </xf>
    <xf numFmtId="0" fontId="32" fillId="40" borderId="19" applyNumberFormat="0" applyProtection="0">
      <alignment horizontal="left" vertical="top"/>
    </xf>
    <xf numFmtId="0" fontId="32" fillId="40" borderId="19" applyNumberFormat="0" applyProtection="0">
      <alignment horizontal="center" vertical="top"/>
    </xf>
    <xf numFmtId="0" fontId="32" fillId="40" borderId="19" applyNumberFormat="0" applyProtection="0">
      <alignment horizontal="center" vertical="top"/>
    </xf>
    <xf numFmtId="0" fontId="32" fillId="40" borderId="19" applyNumberFormat="0" applyProtection="0">
      <alignment horizontal="left" vertical="top"/>
    </xf>
    <xf numFmtId="4" fontId="28" fillId="36" borderId="0" applyNumberFormat="0" applyProtection="0">
      <alignment horizontal="left"/>
    </xf>
    <xf numFmtId="4" fontId="28" fillId="36" borderId="0" applyNumberFormat="0" applyProtection="0">
      <alignment horizontal="left"/>
    </xf>
    <xf numFmtId="4" fontId="28" fillId="36" borderId="0" applyNumberFormat="0" applyProtection="0">
      <alignment horizontal="left"/>
    </xf>
    <xf numFmtId="4" fontId="24" fillId="0" borderId="0" applyNumberFormat="0" applyProtection="0">
      <alignment horizontal="left" vertical="center"/>
    </xf>
    <xf numFmtId="4" fontId="28" fillId="36" borderId="0" applyNumberFormat="0" applyProtection="0">
      <alignment horizontal="left"/>
    </xf>
    <xf numFmtId="4" fontId="28" fillId="36" borderId="0" applyNumberFormat="0" applyProtection="0">
      <alignment horizontal="left"/>
    </xf>
    <xf numFmtId="4" fontId="28" fillId="36" borderId="0" applyNumberFormat="0" applyProtection="0">
      <alignment horizontal="left"/>
    </xf>
    <xf numFmtId="167" fontId="10" fillId="0" borderId="13">
      <alignment horizontal="justify" vertical="top" wrapText="1"/>
    </xf>
    <xf numFmtId="167" fontId="10" fillId="0" borderId="13">
      <alignment horizontal="justify" vertical="top" wrapText="1"/>
    </xf>
    <xf numFmtId="167" fontId="10" fillId="0" borderId="13">
      <alignment horizontal="justify" vertical="top" wrapText="1"/>
    </xf>
    <xf numFmtId="167" fontId="10" fillId="0" borderId="13">
      <alignment horizontal="justify" vertical="top" wrapText="1"/>
    </xf>
    <xf numFmtId="167" fontId="10" fillId="0" borderId="13">
      <alignment horizontal="justify" vertical="top" wrapText="1"/>
    </xf>
    <xf numFmtId="167" fontId="10" fillId="0" borderId="13">
      <alignment horizontal="justify" vertical="top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175" fontId="10" fillId="0" borderId="0" applyFill="0" applyBorder="0" applyAlignment="0" applyProtection="0">
      <alignment wrapText="1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0" fillId="0" borderId="14" applyNumberFormat="0" applyFill="0" applyAlignment="0" applyProtection="0"/>
    <xf numFmtId="0" fontId="10" fillId="0" borderId="14" applyNumberFormat="0" applyFill="0" applyAlignment="0" applyProtection="0"/>
    <xf numFmtId="0" fontId="10" fillId="0" borderId="14" applyNumberFormat="0" applyFill="0" applyAlignment="0" applyProtection="0"/>
    <xf numFmtId="0" fontId="74" fillId="0" borderId="14" applyNumberFormat="0" applyFont="0" applyFill="0" applyAlignment="0" applyProtection="0"/>
    <xf numFmtId="0" fontId="74" fillId="0" borderId="14" applyNumberFormat="0" applyFont="0" applyFill="0" applyAlignment="0" applyProtection="0"/>
    <xf numFmtId="0" fontId="74" fillId="0" borderId="14" applyNumberFormat="0" applyFont="0" applyFill="0" applyAlignment="0" applyProtection="0"/>
    <xf numFmtId="0" fontId="10" fillId="0" borderId="14" applyNumberFormat="0" applyFill="0" applyAlignment="0" applyProtection="0"/>
    <xf numFmtId="0" fontId="9" fillId="0" borderId="9" applyNumberFormat="0" applyFill="0" applyAlignment="0" applyProtection="0"/>
    <xf numFmtId="0" fontId="10" fillId="0" borderId="14" applyNumberFormat="0" applyFill="0" applyAlignment="0" applyProtection="0"/>
    <xf numFmtId="0" fontId="10" fillId="0" borderId="14" applyNumberFormat="0" applyFill="0" applyAlignment="0" applyProtection="0"/>
    <xf numFmtId="0" fontId="10" fillId="0" borderId="14" applyNumberFormat="0" applyFill="0" applyAlignment="0" applyProtection="0"/>
    <xf numFmtId="0" fontId="118" fillId="0" borderId="36" applyNumberFormat="0" applyFill="0" applyAlignment="0" applyProtection="0"/>
    <xf numFmtId="0" fontId="74" fillId="0" borderId="14" applyNumberFormat="0" applyFont="0" applyFill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" fillId="0" borderId="0"/>
    <xf numFmtId="0" fontId="120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7" fillId="0" borderId="0" applyFont="0" applyFill="0" applyBorder="0" applyAlignment="0" applyProtection="0"/>
    <xf numFmtId="0" fontId="121" fillId="0" borderId="0"/>
    <xf numFmtId="9" fontId="121" fillId="0" borderId="0" applyFont="0" applyFill="0" applyBorder="0" applyAlignment="0" applyProtection="0"/>
    <xf numFmtId="0" fontId="98" fillId="67" borderId="0" applyNumberFormat="0" applyBorder="0" applyAlignment="0" applyProtection="0"/>
    <xf numFmtId="0" fontId="98" fillId="45" borderId="0" applyNumberFormat="0" applyBorder="0" applyAlignment="0" applyProtection="0"/>
    <xf numFmtId="0" fontId="98" fillId="52" borderId="0" applyNumberFormat="0" applyBorder="0" applyAlignment="0" applyProtection="0"/>
    <xf numFmtId="0" fontId="98" fillId="68" borderId="0" applyNumberFormat="0" applyBorder="0" applyAlignment="0" applyProtection="0"/>
    <xf numFmtId="0" fontId="98" fillId="69" borderId="0" applyNumberFormat="0" applyBorder="0" applyAlignment="0" applyProtection="0"/>
    <xf numFmtId="0" fontId="98" fillId="48" borderId="0" applyNumberFormat="0" applyBorder="0" applyAlignment="0" applyProtection="0"/>
    <xf numFmtId="0" fontId="97" fillId="61" borderId="0" applyNumberFormat="0" applyBorder="0" applyAlignment="0" applyProtection="0"/>
    <xf numFmtId="0" fontId="97" fillId="66" borderId="0" applyNumberFormat="0" applyBorder="0" applyAlignment="0" applyProtection="0"/>
    <xf numFmtId="0" fontId="98" fillId="67" borderId="0" applyNumberFormat="0" applyBorder="0" applyAlignment="0" applyProtection="0"/>
    <xf numFmtId="0" fontId="98" fillId="70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7" fillId="62" borderId="0" applyNumberFormat="0" applyBorder="0" applyAlignment="0" applyProtection="0"/>
    <xf numFmtId="0" fontId="97" fillId="52" borderId="0" applyNumberFormat="0" applyBorder="0" applyAlignment="0" applyProtection="0"/>
    <xf numFmtId="0" fontId="98" fillId="52" borderId="0" applyNumberFormat="0" applyBorder="0" applyAlignment="0" applyProtection="0"/>
    <xf numFmtId="0" fontId="98" fillId="50" borderId="0" applyNumberFormat="0" applyBorder="0" applyAlignment="0" applyProtection="0"/>
    <xf numFmtId="0" fontId="97" fillId="63" borderId="0" applyNumberFormat="0" applyBorder="0" applyAlignment="0" applyProtection="0"/>
    <xf numFmtId="0" fontId="97" fillId="63" borderId="0" applyNumberFormat="0" applyBorder="0" applyAlignment="0" applyProtection="0"/>
    <xf numFmtId="0" fontId="98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4" borderId="0" applyNumberFormat="0" applyBorder="0" applyAlignment="0" applyProtection="0"/>
    <xf numFmtId="0" fontId="97" fillId="66" borderId="0" applyNumberFormat="0" applyBorder="0" applyAlignment="0" applyProtection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97" fillId="65" borderId="0" applyNumberFormat="0" applyBorder="0" applyAlignment="0" applyProtection="0"/>
    <xf numFmtId="0" fontId="97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122" fillId="73" borderId="12" applyNumberFormat="0" applyBorder="0" applyAlignment="0" applyProtection="0"/>
    <xf numFmtId="170" fontId="122" fillId="73" borderId="12" applyNumberFormat="0" applyBorder="0" applyAlignment="0" applyProtection="0"/>
    <xf numFmtId="0" fontId="99" fillId="44" borderId="0" applyNumberFormat="0" applyBorder="0" applyAlignment="0" applyProtection="0"/>
    <xf numFmtId="0" fontId="13" fillId="74" borderId="0" applyNumberFormat="0" applyBorder="0" applyAlignment="0" applyProtection="0"/>
    <xf numFmtId="170" fontId="13" fillId="74" borderId="0" applyNumberFormat="0" applyBorder="0" applyAlignment="0" applyProtection="0"/>
    <xf numFmtId="0" fontId="100" fillId="71" borderId="27" applyNumberFormat="0" applyAlignment="0" applyProtection="0"/>
    <xf numFmtId="0" fontId="101" fillId="72" borderId="28" applyNumberFormat="0" applyAlignment="0" applyProtection="0"/>
    <xf numFmtId="43" fontId="123" fillId="0" borderId="0" applyFont="0" applyFill="0" applyBorder="0" applyAlignment="0" applyProtection="0"/>
    <xf numFmtId="0" fontId="21" fillId="0" borderId="0"/>
    <xf numFmtId="0" fontId="21" fillId="0" borderId="0"/>
    <xf numFmtId="170" fontId="21" fillId="0" borderId="0"/>
    <xf numFmtId="170" fontId="21" fillId="0" borderId="0"/>
    <xf numFmtId="37" fontId="10" fillId="0" borderId="0" applyFill="0" applyBorder="0" applyAlignment="0" applyProtection="0"/>
    <xf numFmtId="170" fontId="21" fillId="0" borderId="0"/>
    <xf numFmtId="0" fontId="21" fillId="0" borderId="0"/>
    <xf numFmtId="0" fontId="2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12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1" fillId="0" borderId="0"/>
    <xf numFmtId="170" fontId="21" fillId="0" borderId="0"/>
    <xf numFmtId="166" fontId="10" fillId="0" borderId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4" fillId="62" borderId="0" applyNumberFormat="0" applyBorder="0" applyAlignment="0" applyProtection="0"/>
    <xf numFmtId="170" fontId="22" fillId="0" borderId="0"/>
    <xf numFmtId="170" fontId="23" fillId="0" borderId="10" applyNumberFormat="0" applyAlignment="0" applyProtection="0">
      <alignment horizontal="left" vertical="center"/>
    </xf>
    <xf numFmtId="170" fontId="23" fillId="0" borderId="11">
      <alignment horizontal="left" vertical="center"/>
    </xf>
    <xf numFmtId="0" fontId="109" fillId="0" borderId="31" applyNumberFormat="0" applyFill="0" applyAlignment="0" applyProtection="0"/>
    <xf numFmtId="0" fontId="109" fillId="0" borderId="0" applyNumberFormat="0" applyFill="0" applyBorder="0" applyAlignment="0" applyProtection="0"/>
    <xf numFmtId="177" fontId="10" fillId="0" borderId="0">
      <protection locked="0"/>
    </xf>
    <xf numFmtId="177" fontId="10" fillId="0" borderId="0"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38" fontId="125" fillId="0" borderId="0">
      <alignment horizontal="left" wrapText="1"/>
    </xf>
    <xf numFmtId="38" fontId="126" fillId="0" borderId="0">
      <alignment horizontal="left" wrapText="1"/>
    </xf>
    <xf numFmtId="0" fontId="112" fillId="0" borderId="32" applyNumberFormat="0" applyFill="0" applyAlignment="0" applyProtection="0"/>
    <xf numFmtId="0" fontId="127" fillId="75" borderId="0"/>
    <xf numFmtId="170" fontId="127" fillId="75" borderId="0"/>
    <xf numFmtId="0" fontId="127" fillId="76" borderId="0"/>
    <xf numFmtId="170" fontId="127" fillId="76" borderId="0"/>
    <xf numFmtId="0" fontId="13" fillId="77" borderId="37" applyBorder="0"/>
    <xf numFmtId="0" fontId="10" fillId="78" borderId="38" applyNumberFormat="0" applyFont="0" applyBorder="0" applyAlignment="0" applyProtection="0"/>
    <xf numFmtId="170" fontId="10" fillId="78" borderId="38" applyNumberFormat="0" applyFont="0" applyBorder="0" applyAlignment="0" applyProtection="0"/>
    <xf numFmtId="0" fontId="113" fillId="43" borderId="0" applyNumberFormat="0" applyBorder="0" applyAlignment="0" applyProtection="0"/>
    <xf numFmtId="0" fontId="12" fillId="0" borderId="22" applyNumberFormat="0" applyBorder="0" applyAlignment="0"/>
    <xf numFmtId="0" fontId="10" fillId="0" borderId="0"/>
    <xf numFmtId="0" fontId="10" fillId="0" borderId="0"/>
    <xf numFmtId="41" fontId="123" fillId="0" borderId="0"/>
    <xf numFmtId="0" fontId="72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7" fillId="0" borderId="0"/>
    <xf numFmtId="0" fontId="129" fillId="0" borderId="0"/>
    <xf numFmtId="0" fontId="5" fillId="0" borderId="0"/>
    <xf numFmtId="0" fontId="10" fillId="0" borderId="0"/>
    <xf numFmtId="0" fontId="128" fillId="0" borderId="0"/>
    <xf numFmtId="0" fontId="7" fillId="0" borderId="0"/>
    <xf numFmtId="0" fontId="7" fillId="0" borderId="0"/>
    <xf numFmtId="0" fontId="10" fillId="0" borderId="0"/>
    <xf numFmtId="174" fontId="14" fillId="0" borderId="0" applyFont="0" applyFill="0" applyBorder="0" applyProtection="0"/>
    <xf numFmtId="174" fontId="14" fillId="0" borderId="0" applyFont="0" applyFill="0" applyBorder="0" applyProtection="0"/>
    <xf numFmtId="174" fontId="14" fillId="0" borderId="0" applyFont="0" applyFill="0" applyBorder="0" applyProtection="0"/>
    <xf numFmtId="174" fontId="14" fillId="0" borderId="0" applyFont="0" applyFill="0" applyBorder="0" applyProtection="0"/>
    <xf numFmtId="174" fontId="14" fillId="0" borderId="0" applyFont="0" applyFill="0" applyBorder="0" applyProtection="0"/>
    <xf numFmtId="174" fontId="14" fillId="0" borderId="0" applyFont="0" applyFill="0" applyBorder="0" applyProtection="0"/>
    <xf numFmtId="174" fontId="14" fillId="0" borderId="0" applyFont="0" applyFill="0" applyBorder="0" applyProtection="0"/>
    <xf numFmtId="174" fontId="14" fillId="0" borderId="0" applyFont="0" applyFill="0" applyBorder="0" applyProtection="0"/>
    <xf numFmtId="174" fontId="14" fillId="0" borderId="0" applyFont="0" applyFill="0" applyBorder="0" applyProtection="0"/>
    <xf numFmtId="174" fontId="14" fillId="0" borderId="0" applyFont="0" applyFill="0" applyBorder="0" applyProtection="0"/>
    <xf numFmtId="174" fontId="14" fillId="0" borderId="0" applyFont="0" applyFill="0" applyBorder="0" applyProtection="0"/>
    <xf numFmtId="0" fontId="114" fillId="71" borderId="33" applyNumberFormat="0" applyAlignment="0" applyProtection="0"/>
    <xf numFmtId="170" fontId="21" fillId="0" borderId="0"/>
    <xf numFmtId="170" fontId="21" fillId="0" borderId="0"/>
    <xf numFmtId="9" fontId="14" fillId="0" borderId="0" applyFont="0" applyFill="0" applyBorder="0" applyAlignment="0" applyProtection="0"/>
    <xf numFmtId="4" fontId="33" fillId="42" borderId="19" applyNumberFormat="0" applyProtection="0">
      <alignment horizontal="left" vertical="center" indent="1"/>
    </xf>
    <xf numFmtId="4" fontId="33" fillId="42" borderId="19" applyNumberFormat="0" applyProtection="0">
      <alignment horizontal="left" vertical="center" indent="1"/>
    </xf>
    <xf numFmtId="4" fontId="33" fillId="42" borderId="19" applyNumberFormat="0" applyProtection="0">
      <alignment horizontal="left" vertical="center" indent="1"/>
    </xf>
    <xf numFmtId="4" fontId="33" fillId="42" borderId="19" applyNumberFormat="0" applyProtection="0">
      <alignment horizontal="left" vertical="center" indent="1"/>
    </xf>
    <xf numFmtId="4" fontId="32" fillId="39" borderId="0" applyNumberFormat="0" applyProtection="0">
      <alignment horizontal="left" indent="1"/>
    </xf>
    <xf numFmtId="4" fontId="32" fillId="39" borderId="0" applyNumberFormat="0" applyProtection="0">
      <alignment horizontal="left" indent="1"/>
    </xf>
    <xf numFmtId="4" fontId="32" fillId="39" borderId="0" applyNumberFormat="0" applyProtection="0">
      <alignment horizontal="left" indent="1"/>
    </xf>
    <xf numFmtId="4" fontId="32" fillId="0" borderId="19" applyNumberFormat="0" applyProtection="0">
      <alignment horizontal="right" vertical="center"/>
    </xf>
    <xf numFmtId="4" fontId="32" fillId="0" borderId="19" applyNumberFormat="0" applyProtection="0">
      <alignment horizontal="right" vertical="center"/>
    </xf>
    <xf numFmtId="4" fontId="32" fillId="0" borderId="19" applyNumberFormat="0" applyProtection="0">
      <alignment horizontal="right" vertical="center"/>
    </xf>
    <xf numFmtId="0" fontId="32" fillId="40" borderId="19" applyNumberFormat="0" applyProtection="0">
      <alignment horizontal="left" vertical="top"/>
    </xf>
    <xf numFmtId="0" fontId="32" fillId="40" borderId="19" applyNumberFormat="0" applyProtection="0">
      <alignment horizontal="left" vertical="top"/>
    </xf>
    <xf numFmtId="0" fontId="32" fillId="40" borderId="19" applyNumberFormat="0" applyProtection="0">
      <alignment horizontal="left" vertical="top"/>
    </xf>
    <xf numFmtId="0" fontId="117" fillId="0" borderId="0" applyNumberFormat="0" applyFill="0" applyBorder="0" applyAlignment="0" applyProtection="0"/>
    <xf numFmtId="38" fontId="10" fillId="0" borderId="0">
      <alignment horizontal="left" wrapText="1"/>
    </xf>
    <xf numFmtId="0" fontId="117" fillId="0" borderId="0" applyNumberFormat="0" applyFill="0" applyBorder="0" applyAlignment="0" applyProtection="0"/>
    <xf numFmtId="170" fontId="21" fillId="0" borderId="15"/>
    <xf numFmtId="170" fontId="21" fillId="0" borderId="16"/>
    <xf numFmtId="38" fontId="32" fillId="0" borderId="26" applyFill="0" applyBorder="0" applyAlignment="0" applyProtection="0">
      <protection locked="0"/>
    </xf>
    <xf numFmtId="37" fontId="12" fillId="42" borderId="0" applyNumberFormat="0" applyBorder="0" applyAlignment="0" applyProtection="0"/>
    <xf numFmtId="37" fontId="12" fillId="0" borderId="0"/>
    <xf numFmtId="37" fontId="12" fillId="42" borderId="0" applyNumberFormat="0" applyBorder="0" applyAlignment="0" applyProtection="0"/>
    <xf numFmtId="0" fontId="119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188">
    <xf numFmtId="0" fontId="0" fillId="0" borderId="0" xfId="0"/>
    <xf numFmtId="0" fontId="41" fillId="0" borderId="0" xfId="0" applyFont="1"/>
    <xf numFmtId="164" fontId="41" fillId="0" borderId="26" xfId="1" applyNumberFormat="1" applyFont="1" applyBorder="1"/>
    <xf numFmtId="164" fontId="55" fillId="0" borderId="0" xfId="1" applyNumberFormat="1" applyFont="1"/>
    <xf numFmtId="164" fontId="41" fillId="0" borderId="13" xfId="1" applyNumberFormat="1" applyFont="1" applyBorder="1"/>
    <xf numFmtId="0" fontId="41" fillId="0" borderId="0" xfId="0" applyFont="1" applyFill="1"/>
    <xf numFmtId="0" fontId="55" fillId="0" borderId="0" xfId="0" applyFont="1"/>
    <xf numFmtId="164" fontId="41" fillId="0" borderId="25" xfId="1" applyNumberFormat="1" applyFont="1" applyBorder="1"/>
    <xf numFmtId="164" fontId="41" fillId="0" borderId="0" xfId="1" applyNumberFormat="1" applyFont="1"/>
    <xf numFmtId="0" fontId="80" fillId="0" borderId="0" xfId="0" applyFont="1" applyAlignment="1">
      <alignment horizontal="center"/>
    </xf>
    <xf numFmtId="0" fontId="41" fillId="0" borderId="0" xfId="0" applyFont="1" applyBorder="1"/>
    <xf numFmtId="164" fontId="41" fillId="0" borderId="0" xfId="1" applyNumberFormat="1" applyFont="1" applyBorder="1"/>
    <xf numFmtId="164" fontId="55" fillId="0" borderId="0" xfId="1" applyNumberFormat="1" applyFont="1" applyAlignment="1">
      <alignment horizontal="right"/>
    </xf>
    <xf numFmtId="170" fontId="41" fillId="0" borderId="0" xfId="0" applyNumberFormat="1" applyFont="1"/>
    <xf numFmtId="0" fontId="6" fillId="0" borderId="0" xfId="0" applyFont="1" applyBorder="1"/>
    <xf numFmtId="17" fontId="80" fillId="0" borderId="0" xfId="0" applyNumberFormat="1" applyFont="1" applyAlignment="1">
      <alignment horizontal="center"/>
    </xf>
    <xf numFmtId="164" fontId="5" fillId="0" borderId="0" xfId="1" applyNumberFormat="1" applyFont="1"/>
    <xf numFmtId="0" fontId="5" fillId="0" borderId="0" xfId="0" applyFont="1" applyAlignment="1">
      <alignment horizontal="center"/>
    </xf>
    <xf numFmtId="177" fontId="5" fillId="0" borderId="0" xfId="0" applyNumberFormat="1" applyFont="1" applyAlignment="1">
      <alignment horizontal="center"/>
    </xf>
    <xf numFmtId="164" fontId="41" fillId="0" borderId="18" xfId="1" applyNumberFormat="1" applyFont="1" applyBorder="1"/>
    <xf numFmtId="164" fontId="5" fillId="0" borderId="0" xfId="1" applyNumberFormat="1" applyFont="1" applyBorder="1"/>
    <xf numFmtId="0" fontId="132" fillId="0" borderId="0" xfId="1336" applyFont="1"/>
    <xf numFmtId="17" fontId="13" fillId="0" borderId="0" xfId="1336" applyNumberFormat="1" applyFont="1" applyFill="1" applyBorder="1" applyAlignment="1">
      <alignment horizontal="centerContinuous" wrapText="1"/>
    </xf>
    <xf numFmtId="0" fontId="13" fillId="0" borderId="0" xfId="1217" applyFont="1"/>
    <xf numFmtId="0" fontId="10" fillId="0" borderId="0" xfId="1217" applyFont="1"/>
    <xf numFmtId="0" fontId="10" fillId="0" borderId="0" xfId="1217" applyFont="1" applyBorder="1"/>
    <xf numFmtId="37" fontId="55" fillId="0" borderId="0" xfId="1617" applyNumberFormat="1" applyFont="1"/>
    <xf numFmtId="37" fontId="5" fillId="0" borderId="0" xfId="1617" applyNumberFormat="1" applyFont="1"/>
    <xf numFmtId="37" fontId="40" fillId="0" borderId="0" xfId="1617" applyNumberFormat="1" applyFont="1" applyBorder="1" applyAlignment="1">
      <alignment horizontal="center"/>
    </xf>
    <xf numFmtId="37" fontId="5" fillId="0" borderId="0" xfId="1617" applyNumberFormat="1" applyFont="1" applyAlignment="1">
      <alignment horizontal="right"/>
    </xf>
    <xf numFmtId="37" fontId="55" fillId="0" borderId="21" xfId="1617" applyNumberFormat="1" applyFont="1" applyBorder="1"/>
    <xf numFmtId="0" fontId="55" fillId="0" borderId="0" xfId="1617" applyFont="1" applyAlignment="1">
      <alignment horizontal="right"/>
    </xf>
    <xf numFmtId="0" fontId="10" fillId="0" borderId="0" xfId="1217" applyFont="1" applyAlignment="1">
      <alignment horizontal="center"/>
    </xf>
    <xf numFmtId="170" fontId="10" fillId="0" borderId="0" xfId="1217" applyNumberFormat="1" applyFont="1" applyAlignment="1">
      <alignment horizontal="center"/>
    </xf>
    <xf numFmtId="0" fontId="10" fillId="0" borderId="0" xfId="1217" applyFont="1" applyAlignment="1">
      <alignment horizontal="center" wrapText="1"/>
    </xf>
    <xf numFmtId="0" fontId="13" fillId="0" borderId="11" xfId="1217" applyFont="1" applyBorder="1" applyAlignment="1">
      <alignment horizontal="center" wrapText="1"/>
    </xf>
    <xf numFmtId="0" fontId="13" fillId="0" borderId="0" xfId="1217" applyFont="1" applyBorder="1" applyAlignment="1">
      <alignment horizontal="center" wrapText="1"/>
    </xf>
    <xf numFmtId="17" fontId="10" fillId="0" borderId="0" xfId="1217" applyNumberFormat="1" applyFont="1" applyAlignment="1">
      <alignment horizontal="center"/>
    </xf>
    <xf numFmtId="164" fontId="13" fillId="0" borderId="0" xfId="975" applyNumberFormat="1" applyFont="1" applyBorder="1" applyAlignment="1">
      <alignment horizontal="center" wrapText="1"/>
    </xf>
    <xf numFmtId="14" fontId="10" fillId="0" borderId="0" xfId="1217" applyNumberFormat="1" applyFont="1"/>
    <xf numFmtId="0" fontId="13" fillId="0" borderId="0" xfId="1217" applyFont="1" applyAlignment="1">
      <alignment horizontal="center"/>
    </xf>
    <xf numFmtId="164" fontId="13" fillId="0" borderId="21" xfId="975" applyNumberFormat="1" applyFont="1" applyBorder="1" applyAlignment="1">
      <alignment horizontal="center" vertical="center" wrapText="1"/>
    </xf>
    <xf numFmtId="164" fontId="13" fillId="0" borderId="0" xfId="975" applyNumberFormat="1" applyFont="1" applyBorder="1" applyAlignment="1">
      <alignment horizontal="center" vertical="center" wrapText="1"/>
    </xf>
    <xf numFmtId="164" fontId="13" fillId="0" borderId="21" xfId="975" applyNumberFormat="1" applyFont="1" applyFill="1" applyBorder="1" applyAlignment="1">
      <alignment horizontal="center" vertical="center" wrapText="1"/>
    </xf>
    <xf numFmtId="164" fontId="13" fillId="0" borderId="0" xfId="975" applyNumberFormat="1" applyFont="1" applyFill="1" applyBorder="1" applyAlignment="1">
      <alignment horizontal="center" wrapText="1"/>
    </xf>
    <xf numFmtId="0" fontId="10" fillId="0" borderId="0" xfId="1217" applyFont="1" applyFill="1"/>
    <xf numFmtId="0" fontId="13" fillId="0" borderId="0" xfId="1217" applyFont="1" applyFill="1" applyAlignment="1">
      <alignment horizontal="right"/>
    </xf>
    <xf numFmtId="41" fontId="10" fillId="0" borderId="0" xfId="1217" applyNumberFormat="1" applyFont="1" applyFill="1"/>
    <xf numFmtId="0" fontId="10" fillId="0" borderId="0" xfId="1217" applyFont="1" applyFill="1" applyBorder="1"/>
    <xf numFmtId="0" fontId="13" fillId="0" borderId="0" xfId="1217" applyFont="1" applyFill="1" applyAlignment="1">
      <alignment horizontal="right" wrapText="1"/>
    </xf>
    <xf numFmtId="164" fontId="13" fillId="0" borderId="0" xfId="1217" applyNumberFormat="1" applyFont="1" applyFill="1"/>
    <xf numFmtId="41" fontId="13" fillId="0" borderId="0" xfId="1217" applyNumberFormat="1" applyFont="1" applyFill="1"/>
    <xf numFmtId="0" fontId="10" fillId="0" borderId="0" xfId="1217" applyFont="1" applyFill="1" applyAlignment="1">
      <alignment horizontal="center"/>
    </xf>
    <xf numFmtId="0" fontId="5" fillId="0" borderId="0" xfId="190" applyFont="1"/>
    <xf numFmtId="0" fontId="55" fillId="0" borderId="0" xfId="190" applyFont="1"/>
    <xf numFmtId="0" fontId="55" fillId="0" borderId="18" xfId="190" applyFont="1" applyBorder="1" applyAlignment="1">
      <alignment horizontal="center" wrapText="1"/>
    </xf>
    <xf numFmtId="17" fontId="55" fillId="0" borderId="18" xfId="190" applyNumberFormat="1" applyFont="1" applyBorder="1" applyAlignment="1">
      <alignment horizontal="center" wrapText="1"/>
    </xf>
    <xf numFmtId="180" fontId="10" fillId="0" borderId="0" xfId="1674" applyNumberFormat="1" applyFont="1"/>
    <xf numFmtId="180" fontId="13" fillId="0" borderId="0" xfId="1674" applyNumberFormat="1" applyFont="1"/>
    <xf numFmtId="42" fontId="56" fillId="0" borderId="0" xfId="190" applyNumberFormat="1" applyFont="1"/>
    <xf numFmtId="0" fontId="5" fillId="0" borderId="0" xfId="190" applyFont="1" applyAlignment="1">
      <alignment horizontal="left" indent="1"/>
    </xf>
    <xf numFmtId="0" fontId="5" fillId="0" borderId="0" xfId="190" applyFont="1" applyBorder="1" applyAlignment="1">
      <alignment horizontal="left" indent="1"/>
    </xf>
    <xf numFmtId="0" fontId="5" fillId="0" borderId="0" xfId="190" applyFont="1" applyBorder="1"/>
    <xf numFmtId="42" fontId="5" fillId="0" borderId="0" xfId="190" applyNumberFormat="1" applyFont="1" applyBorder="1"/>
    <xf numFmtId="3" fontId="5" fillId="0" borderId="0" xfId="190" applyNumberFormat="1" applyFont="1" applyBorder="1"/>
    <xf numFmtId="38" fontId="5" fillId="0" borderId="0" xfId="190" applyNumberFormat="1" applyFont="1" applyBorder="1"/>
    <xf numFmtId="177" fontId="5" fillId="0" borderId="0" xfId="1411" applyNumberFormat="1" applyFont="1" applyFill="1" applyAlignment="1">
      <alignment horizontal="center"/>
    </xf>
    <xf numFmtId="9" fontId="5" fillId="0" borderId="0" xfId="1411" applyFont="1"/>
    <xf numFmtId="164" fontId="5" fillId="0" borderId="0" xfId="975" applyNumberFormat="1" applyFont="1"/>
    <xf numFmtId="164" fontId="5" fillId="0" borderId="0" xfId="975" applyNumberFormat="1" applyFont="1" applyBorder="1"/>
    <xf numFmtId="164" fontId="5" fillId="0" borderId="0" xfId="975" applyNumberFormat="1" applyFont="1" applyBorder="1" applyAlignment="1">
      <alignment horizontal="center" wrapText="1"/>
    </xf>
    <xf numFmtId="164" fontId="5" fillId="0" borderId="0" xfId="975" applyNumberFormat="1" applyFont="1" applyFill="1" applyBorder="1" applyAlignment="1">
      <alignment horizontal="center" wrapText="1"/>
    </xf>
    <xf numFmtId="0" fontId="55" fillId="0" borderId="0" xfId="190" applyFont="1" applyBorder="1"/>
    <xf numFmtId="178" fontId="5" fillId="0" borderId="0" xfId="1616" applyNumberFormat="1" applyFont="1" applyBorder="1"/>
    <xf numFmtId="37" fontId="10" fillId="0" borderId="0" xfId="1617" applyNumberFormat="1" applyFont="1"/>
    <xf numFmtId="17" fontId="40" fillId="0" borderId="0" xfId="1336" quotePrefix="1" applyNumberFormat="1" applyFont="1" applyFill="1" applyBorder="1" applyAlignment="1">
      <alignment horizontal="center" wrapText="1"/>
    </xf>
    <xf numFmtId="37" fontId="133" fillId="0" borderId="0" xfId="1617" applyNumberFormat="1" applyFont="1"/>
    <xf numFmtId="178" fontId="10" fillId="0" borderId="0" xfId="1616" applyNumberFormat="1" applyFont="1" applyAlignment="1">
      <alignment horizontal="center"/>
    </xf>
    <xf numFmtId="0" fontId="13" fillId="0" borderId="0" xfId="1217" applyFont="1" applyAlignment="1">
      <alignment horizontal="left"/>
    </xf>
    <xf numFmtId="164" fontId="10" fillId="0" borderId="0" xfId="1217" applyNumberFormat="1" applyFont="1" applyBorder="1"/>
    <xf numFmtId="0" fontId="5" fillId="0" borderId="0" xfId="1617" applyFont="1"/>
    <xf numFmtId="0" fontId="45" fillId="79" borderId="11" xfId="1617" applyFont="1" applyFill="1" applyBorder="1"/>
    <xf numFmtId="0" fontId="42" fillId="79" borderId="11" xfId="1617" applyFont="1" applyFill="1" applyBorder="1"/>
    <xf numFmtId="0" fontId="5" fillId="0" borderId="38" xfId="1617" applyFont="1" applyBorder="1"/>
    <xf numFmtId="0" fontId="5" fillId="0" borderId="0" xfId="1617" applyFont="1" applyBorder="1"/>
    <xf numFmtId="0" fontId="5" fillId="0" borderId="37" xfId="1617" applyFont="1" applyBorder="1" applyAlignment="1">
      <alignment horizontal="center"/>
    </xf>
    <xf numFmtId="0" fontId="5" fillId="0" borderId="0" xfId="1617" applyFont="1" applyBorder="1" applyAlignment="1">
      <alignment horizontal="center"/>
    </xf>
    <xf numFmtId="0" fontId="5" fillId="0" borderId="18" xfId="1617" applyFont="1" applyBorder="1" applyAlignment="1">
      <alignment horizontal="center"/>
    </xf>
    <xf numFmtId="0" fontId="5" fillId="0" borderId="18" xfId="1617" applyFont="1" applyFill="1" applyBorder="1" applyAlignment="1">
      <alignment horizontal="center"/>
    </xf>
    <xf numFmtId="0" fontId="5" fillId="0" borderId="39" xfId="1617" applyFont="1" applyFill="1" applyBorder="1" applyAlignment="1">
      <alignment horizontal="center"/>
    </xf>
    <xf numFmtId="10" fontId="10" fillId="0" borderId="0" xfId="1769" applyNumberFormat="1" applyFont="1" applyBorder="1"/>
    <xf numFmtId="177" fontId="10" fillId="0" borderId="0" xfId="1769" applyNumberFormat="1" applyFont="1" applyBorder="1"/>
    <xf numFmtId="10" fontId="10" fillId="0" borderId="37" xfId="1769" applyNumberFormat="1" applyFont="1" applyBorder="1"/>
    <xf numFmtId="10" fontId="5" fillId="0" borderId="0" xfId="1617" applyNumberFormat="1" applyFont="1" applyBorder="1"/>
    <xf numFmtId="10" fontId="10" fillId="0" borderId="18" xfId="1769" applyNumberFormat="1" applyFont="1" applyBorder="1"/>
    <xf numFmtId="177" fontId="10" fillId="0" borderId="18" xfId="1769" applyNumberFormat="1" applyFont="1" applyBorder="1"/>
    <xf numFmtId="10" fontId="10" fillId="0" borderId="39" xfId="1769" applyNumberFormat="1" applyFont="1" applyBorder="1"/>
    <xf numFmtId="10" fontId="5" fillId="0" borderId="37" xfId="1617" applyNumberFormat="1" applyFont="1" applyBorder="1"/>
    <xf numFmtId="0" fontId="5" fillId="0" borderId="37" xfId="1617" applyFont="1" applyBorder="1"/>
    <xf numFmtId="177" fontId="5" fillId="0" borderId="37" xfId="1617" applyNumberFormat="1" applyFont="1" applyBorder="1"/>
    <xf numFmtId="10" fontId="10" fillId="0" borderId="0" xfId="1617" applyNumberFormat="1" applyFont="1" applyFill="1" applyBorder="1" applyAlignment="1">
      <alignment horizontal="center"/>
    </xf>
    <xf numFmtId="177" fontId="5" fillId="0" borderId="0" xfId="1617" applyNumberFormat="1" applyFont="1" applyBorder="1"/>
    <xf numFmtId="0" fontId="13" fillId="0" borderId="38" xfId="1617" applyFont="1" applyBorder="1"/>
    <xf numFmtId="178" fontId="10" fillId="0" borderId="0" xfId="1769" applyNumberFormat="1" applyFont="1" applyFill="1" applyBorder="1"/>
    <xf numFmtId="179" fontId="5" fillId="0" borderId="0" xfId="1617" applyNumberFormat="1" applyFont="1" applyBorder="1"/>
    <xf numFmtId="0" fontId="5" fillId="0" borderId="40" xfId="1617" applyFont="1" applyBorder="1"/>
    <xf numFmtId="0" fontId="5" fillId="0" borderId="18" xfId="1617" applyFont="1" applyBorder="1"/>
    <xf numFmtId="178" fontId="10" fillId="0" borderId="39" xfId="1769" applyNumberFormat="1" applyFont="1" applyFill="1" applyBorder="1"/>
    <xf numFmtId="178" fontId="10" fillId="0" borderId="0" xfId="1769" applyNumberFormat="1" applyFont="1" applyFill="1"/>
    <xf numFmtId="0" fontId="5" fillId="0" borderId="39" xfId="1617" applyFont="1" applyBorder="1"/>
    <xf numFmtId="0" fontId="13" fillId="0" borderId="34" xfId="1617" applyFont="1" applyBorder="1"/>
    <xf numFmtId="0" fontId="5" fillId="0" borderId="41" xfId="1617" applyFont="1" applyBorder="1"/>
    <xf numFmtId="0" fontId="5" fillId="0" borderId="42" xfId="1617" applyFont="1" applyBorder="1"/>
    <xf numFmtId="177" fontId="5" fillId="0" borderId="0" xfId="1769" applyNumberFormat="1" applyFont="1" applyBorder="1"/>
    <xf numFmtId="37" fontId="10" fillId="0" borderId="0" xfId="1617" applyNumberFormat="1" applyFont="1" applyAlignment="1">
      <alignment horizontal="left"/>
    </xf>
    <xf numFmtId="37" fontId="131" fillId="0" borderId="0" xfId="1617" applyNumberFormat="1" applyFont="1"/>
    <xf numFmtId="37" fontId="135" fillId="0" borderId="0" xfId="1617" applyNumberFormat="1" applyFont="1"/>
    <xf numFmtId="0" fontId="137" fillId="0" borderId="0" xfId="1217" applyFont="1" applyAlignment="1">
      <alignment horizontal="left"/>
    </xf>
    <xf numFmtId="170" fontId="4" fillId="0" borderId="0" xfId="0" applyNumberFormat="1" applyFont="1"/>
    <xf numFmtId="0" fontId="55" fillId="0" borderId="0" xfId="1617" applyFont="1"/>
    <xf numFmtId="0" fontId="135" fillId="0" borderId="0" xfId="0" applyFont="1" applyAlignment="1">
      <alignment horizontal="left"/>
    </xf>
    <xf numFmtId="0" fontId="55" fillId="0" borderId="0" xfId="0" applyFont="1" applyAlignment="1">
      <alignment horizontal="left"/>
    </xf>
    <xf numFmtId="164" fontId="55" fillId="0" borderId="0" xfId="1" applyNumberFormat="1" applyFont="1" applyFill="1" applyAlignment="1">
      <alignment horizontal="right"/>
    </xf>
    <xf numFmtId="37" fontId="3" fillId="0" borderId="0" xfId="1617" applyNumberFormat="1" applyFont="1"/>
    <xf numFmtId="0" fontId="3" fillId="0" borderId="0" xfId="1617" applyFont="1"/>
    <xf numFmtId="37" fontId="55" fillId="0" borderId="0" xfId="1617" applyNumberFormat="1" applyFont="1" applyAlignment="1">
      <alignment horizontal="center"/>
    </xf>
    <xf numFmtId="37" fontId="55" fillId="0" borderId="18" xfId="1617" applyNumberFormat="1" applyFont="1" applyBorder="1" applyAlignment="1">
      <alignment horizontal="center"/>
    </xf>
    <xf numFmtId="0" fontId="13" fillId="0" borderId="0" xfId="1617" applyFont="1" applyAlignment="1">
      <alignment horizontal="right"/>
    </xf>
    <xf numFmtId="0" fontId="3" fillId="0" borderId="0" xfId="0" applyFont="1" applyAlignment="1">
      <alignment horizontal="center"/>
    </xf>
    <xf numFmtId="164" fontId="13" fillId="0" borderId="0" xfId="1" applyNumberFormat="1" applyFont="1" applyAlignment="1">
      <alignment horizontal="right"/>
    </xf>
    <xf numFmtId="0" fontId="139" fillId="0" borderId="0" xfId="0" applyFont="1"/>
    <xf numFmtId="0" fontId="40" fillId="0" borderId="0" xfId="0" applyFont="1" applyFill="1"/>
    <xf numFmtId="164" fontId="41" fillId="0" borderId="0" xfId="1" applyNumberFormat="1" applyFont="1" applyFill="1"/>
    <xf numFmtId="0" fontId="139" fillId="0" borderId="0" xfId="0" applyFont="1" applyAlignment="1">
      <alignment horizontal="left"/>
    </xf>
    <xf numFmtId="0" fontId="13" fillId="0" borderId="0" xfId="1217" applyFont="1" applyAlignment="1">
      <alignment horizontal="right"/>
    </xf>
    <xf numFmtId="42" fontId="55" fillId="0" borderId="0" xfId="190" applyNumberFormat="1" applyFont="1" applyBorder="1" applyAlignment="1">
      <alignment horizontal="right"/>
    </xf>
    <xf numFmtId="37" fontId="55" fillId="0" borderId="0" xfId="1617" applyNumberFormat="1" applyFont="1" applyBorder="1" applyAlignment="1">
      <alignment horizontal="center"/>
    </xf>
    <xf numFmtId="37" fontId="3" fillId="0" borderId="0" xfId="1617" applyNumberFormat="1" applyFont="1" applyBorder="1"/>
    <xf numFmtId="37" fontId="10" fillId="0" borderId="0" xfId="1617" applyNumberFormat="1" applyFont="1" applyBorder="1" applyAlignment="1">
      <alignment horizontal="left"/>
    </xf>
    <xf numFmtId="37" fontId="56" fillId="0" borderId="0" xfId="1617" applyNumberFormat="1" applyFont="1" applyBorder="1" applyAlignment="1">
      <alignment horizontal="left"/>
    </xf>
    <xf numFmtId="37" fontId="55" fillId="0" borderId="0" xfId="1617" applyNumberFormat="1" applyFont="1" applyBorder="1"/>
    <xf numFmtId="37" fontId="56" fillId="0" borderId="0" xfId="1617" applyNumberFormat="1" applyFont="1" applyBorder="1"/>
    <xf numFmtId="37" fontId="2" fillId="0" borderId="0" xfId="1617" applyNumberFormat="1" applyFont="1"/>
    <xf numFmtId="37" fontId="3" fillId="0" borderId="0" xfId="1617" applyNumberFormat="1" applyFont="1" applyBorder="1" applyAlignment="1">
      <alignment horizontal="center"/>
    </xf>
    <xf numFmtId="37" fontId="2" fillId="0" borderId="0" xfId="1617" applyNumberFormat="1" applyFont="1" applyBorder="1"/>
    <xf numFmtId="177" fontId="5" fillId="0" borderId="18" xfId="0" applyNumberFormat="1" applyFont="1" applyBorder="1" applyAlignment="1">
      <alignment horizontal="center"/>
    </xf>
    <xf numFmtId="170" fontId="2" fillId="0" borderId="0" xfId="0" applyNumberFormat="1" applyFont="1" applyAlignment="1">
      <alignment horizontal="right"/>
    </xf>
    <xf numFmtId="170" fontId="55" fillId="0" borderId="0" xfId="0" applyNumberFormat="1" applyFont="1" applyAlignment="1">
      <alignment horizontal="right"/>
    </xf>
    <xf numFmtId="164" fontId="55" fillId="0" borderId="0" xfId="1" applyNumberFormat="1" applyFont="1" applyBorder="1"/>
    <xf numFmtId="0" fontId="135" fillId="0" borderId="0" xfId="0" applyFont="1" applyAlignment="1">
      <alignment horizontal="left" indent="4"/>
    </xf>
    <xf numFmtId="177" fontId="5" fillId="0" borderId="0" xfId="0" applyNumberFormat="1" applyFont="1" applyBorder="1" applyAlignment="1">
      <alignment horizontal="center"/>
    </xf>
    <xf numFmtId="177" fontId="41" fillId="0" borderId="0" xfId="1616" applyNumberFormat="1" applyFont="1"/>
    <xf numFmtId="177" fontId="41" fillId="0" borderId="18" xfId="1616" applyNumberFormat="1" applyFont="1" applyBorder="1"/>
    <xf numFmtId="177" fontId="41" fillId="0" borderId="0" xfId="1616" applyNumberFormat="1" applyFont="1" applyBorder="1"/>
    <xf numFmtId="37" fontId="1" fillId="0" borderId="0" xfId="1617" applyNumberFormat="1" applyFont="1"/>
    <xf numFmtId="37" fontId="1" fillId="0" borderId="0" xfId="1617" applyNumberFormat="1" applyFont="1" applyBorder="1"/>
    <xf numFmtId="164" fontId="10" fillId="0" borderId="0" xfId="1217" applyNumberFormat="1" applyFont="1"/>
    <xf numFmtId="0" fontId="1" fillId="0" borderId="0" xfId="190" applyFont="1" applyBorder="1"/>
    <xf numFmtId="42" fontId="5" fillId="0" borderId="18" xfId="190" applyNumberFormat="1" applyFont="1" applyBorder="1"/>
    <xf numFmtId="3" fontId="55" fillId="0" borderId="0" xfId="190" applyNumberFormat="1" applyFont="1" applyBorder="1"/>
    <xf numFmtId="3" fontId="55" fillId="0" borderId="0" xfId="190" applyNumberFormat="1" applyFont="1" applyBorder="1" applyAlignment="1">
      <alignment horizontal="right"/>
    </xf>
    <xf numFmtId="180" fontId="55" fillId="0" borderId="0" xfId="190" applyNumberFormat="1" applyFont="1" applyBorder="1"/>
    <xf numFmtId="164" fontId="13" fillId="0" borderId="0" xfId="1217" applyNumberFormat="1" applyFont="1" applyBorder="1"/>
    <xf numFmtId="0" fontId="55" fillId="0" borderId="0" xfId="0" applyFont="1" applyBorder="1" applyAlignment="1">
      <alignment horizontal="right"/>
    </xf>
    <xf numFmtId="0" fontId="55" fillId="0" borderId="0" xfId="0" applyFont="1" applyFill="1"/>
    <xf numFmtId="164" fontId="41" fillId="0" borderId="0" xfId="1" applyNumberFormat="1" applyFont="1" applyFill="1" applyBorder="1"/>
    <xf numFmtId="0" fontId="11" fillId="0" borderId="0" xfId="47" applyFill="1" applyBorder="1" applyAlignment="1">
      <alignment horizontal="center"/>
    </xf>
    <xf numFmtId="0" fontId="41" fillId="0" borderId="0" xfId="0" applyFont="1" applyFill="1" applyBorder="1"/>
    <xf numFmtId="0" fontId="55" fillId="0" borderId="0" xfId="0" applyFont="1" applyFill="1" applyBorder="1" applyAlignment="1">
      <alignment horizontal="center"/>
    </xf>
    <xf numFmtId="164" fontId="41" fillId="0" borderId="0" xfId="0" applyNumberFormat="1" applyFont="1" applyFill="1" applyBorder="1"/>
    <xf numFmtId="0" fontId="55" fillId="0" borderId="0" xfId="0" applyFont="1" applyFill="1" applyAlignment="1">
      <alignment horizontal="left"/>
    </xf>
    <xf numFmtId="37" fontId="5" fillId="0" borderId="0" xfId="1617" applyNumberFormat="1" applyFont="1" applyFill="1"/>
    <xf numFmtId="37" fontId="5" fillId="0" borderId="0" xfId="1617" applyNumberFormat="1" applyFont="1" applyFill="1" applyBorder="1"/>
    <xf numFmtId="37" fontId="5" fillId="0" borderId="18" xfId="1617" applyNumberFormat="1" applyFont="1" applyFill="1" applyBorder="1"/>
    <xf numFmtId="10" fontId="5" fillId="0" borderId="18" xfId="1618" applyNumberFormat="1" applyFont="1" applyFill="1" applyBorder="1"/>
    <xf numFmtId="178" fontId="5" fillId="0" borderId="18" xfId="1618" applyNumberFormat="1" applyFont="1" applyFill="1" applyBorder="1"/>
    <xf numFmtId="37" fontId="1" fillId="0" borderId="0" xfId="1617" applyNumberFormat="1" applyFont="1" applyFill="1" applyBorder="1"/>
    <xf numFmtId="0" fontId="55" fillId="0" borderId="0" xfId="0" applyFont="1" applyAlignment="1">
      <alignment horizontal="left"/>
    </xf>
    <xf numFmtId="0" fontId="55" fillId="0" borderId="0" xfId="0" applyFont="1" applyFill="1" applyAlignment="1">
      <alignment horizontal="left"/>
    </xf>
    <xf numFmtId="0" fontId="13" fillId="33" borderId="0" xfId="1217" applyFont="1" applyFill="1" applyAlignment="1">
      <alignment horizontal="center" vertical="center" textRotation="90"/>
    </xf>
    <xf numFmtId="177" fontId="55" fillId="0" borderId="43" xfId="1411" applyNumberFormat="1" applyFont="1" applyFill="1" applyBorder="1" applyAlignment="1">
      <alignment horizontal="center"/>
    </xf>
    <xf numFmtId="177" fontId="55" fillId="0" borderId="11" xfId="1411" applyNumberFormat="1" applyFont="1" applyFill="1" applyBorder="1" applyAlignment="1">
      <alignment horizontal="center"/>
    </xf>
    <xf numFmtId="177" fontId="55" fillId="0" borderId="44" xfId="1411" applyNumberFormat="1" applyFont="1" applyFill="1" applyBorder="1" applyAlignment="1">
      <alignment horizontal="center"/>
    </xf>
    <xf numFmtId="0" fontId="13" fillId="0" borderId="43" xfId="1217" applyFont="1" applyBorder="1" applyAlignment="1">
      <alignment horizontal="center"/>
    </xf>
    <xf numFmtId="0" fontId="13" fillId="0" borderId="44" xfId="1217" applyFont="1" applyBorder="1" applyAlignment="1">
      <alignment horizontal="center"/>
    </xf>
    <xf numFmtId="0" fontId="55" fillId="0" borderId="43" xfId="190" applyFont="1" applyBorder="1" applyAlignment="1">
      <alignment horizontal="center"/>
    </xf>
    <xf numFmtId="0" fontId="55" fillId="0" borderId="11" xfId="190" applyFont="1" applyBorder="1" applyAlignment="1">
      <alignment horizontal="center"/>
    </xf>
    <xf numFmtId="0" fontId="55" fillId="0" borderId="44" xfId="190" applyFont="1" applyBorder="1" applyAlignment="1">
      <alignment horizontal="center"/>
    </xf>
  </cellXfs>
  <cellStyles count="1770">
    <cellStyle name="20% - Accent1" xfId="624" builtinId="30" customBuiltin="1"/>
    <cellStyle name="20% - Accent1 2" xfId="129"/>
    <cellStyle name="20% - Accent1 2 2" xfId="649"/>
    <cellStyle name="20% - Accent1 2 2 2" xfId="678"/>
    <cellStyle name="20% - Accent1 2 3" xfId="679"/>
    <cellStyle name="20% - Accent1 2 3 2" xfId="680"/>
    <cellStyle name="20% - Accent1 2 4" xfId="681"/>
    <cellStyle name="20% - Accent1 2 5" xfId="682"/>
    <cellStyle name="20% - Accent1 3" xfId="224"/>
    <cellStyle name="20% - Accent1 3 2" xfId="683"/>
    <cellStyle name="20% - Accent1 4" xfId="684"/>
    <cellStyle name="20% - Accent1 4 2" xfId="685"/>
    <cellStyle name="20% - Accent1 4 3" xfId="686"/>
    <cellStyle name="20% - Accent1 5" xfId="687"/>
    <cellStyle name="20% - Accent1 5 2" xfId="688"/>
    <cellStyle name="20% - Accent1 5 3" xfId="689"/>
    <cellStyle name="20% - Accent1 6" xfId="690"/>
    <cellStyle name="20% - Accent1 6 2" xfId="691"/>
    <cellStyle name="20% - Accent1 7" xfId="692"/>
    <cellStyle name="20% - Accent2" xfId="628" builtinId="34" customBuiltin="1"/>
    <cellStyle name="20% - Accent2 2" xfId="130"/>
    <cellStyle name="20% - Accent2 2 2" xfId="651"/>
    <cellStyle name="20% - Accent2 2 2 2" xfId="693"/>
    <cellStyle name="20% - Accent2 2 3" xfId="694"/>
    <cellStyle name="20% - Accent2 2 3 2" xfId="695"/>
    <cellStyle name="20% - Accent2 2 4" xfId="696"/>
    <cellStyle name="20% - Accent2 2 5" xfId="697"/>
    <cellStyle name="20% - Accent2 3" xfId="225"/>
    <cellStyle name="20% - Accent2 3 2" xfId="698"/>
    <cellStyle name="20% - Accent2 4" xfId="699"/>
    <cellStyle name="20% - Accent2 4 2" xfId="700"/>
    <cellStyle name="20% - Accent2 4 3" xfId="701"/>
    <cellStyle name="20% - Accent2 5" xfId="702"/>
    <cellStyle name="20% - Accent2 5 2" xfId="703"/>
    <cellStyle name="20% - Accent2 5 3" xfId="704"/>
    <cellStyle name="20% - Accent2 6" xfId="705"/>
    <cellStyle name="20% - Accent2 6 2" xfId="706"/>
    <cellStyle name="20% - Accent2 7" xfId="707"/>
    <cellStyle name="20% - Accent3" xfId="632" builtinId="38" customBuiltin="1"/>
    <cellStyle name="20% - Accent3 2" xfId="131"/>
    <cellStyle name="20% - Accent3 2 2" xfId="653"/>
    <cellStyle name="20% - Accent3 2 2 2" xfId="708"/>
    <cellStyle name="20% - Accent3 2 3" xfId="709"/>
    <cellStyle name="20% - Accent3 2 3 2" xfId="710"/>
    <cellStyle name="20% - Accent3 2 4" xfId="711"/>
    <cellStyle name="20% - Accent3 2 5" xfId="712"/>
    <cellStyle name="20% - Accent3 3" xfId="226"/>
    <cellStyle name="20% - Accent3 3 2" xfId="713"/>
    <cellStyle name="20% - Accent3 4" xfId="714"/>
    <cellStyle name="20% - Accent3 4 2" xfId="715"/>
    <cellStyle name="20% - Accent3 4 3" xfId="716"/>
    <cellStyle name="20% - Accent3 5" xfId="717"/>
    <cellStyle name="20% - Accent3 5 2" xfId="718"/>
    <cellStyle name="20% - Accent3 5 3" xfId="719"/>
    <cellStyle name="20% - Accent3 6" xfId="720"/>
    <cellStyle name="20% - Accent3 6 2" xfId="721"/>
    <cellStyle name="20% - Accent3 7" xfId="722"/>
    <cellStyle name="20% - Accent4" xfId="636" builtinId="42" customBuiltin="1"/>
    <cellStyle name="20% - Accent4 2" xfId="132"/>
    <cellStyle name="20% - Accent4 2 2" xfId="655"/>
    <cellStyle name="20% - Accent4 2 2 2" xfId="723"/>
    <cellStyle name="20% - Accent4 2 3" xfId="724"/>
    <cellStyle name="20% - Accent4 2 3 2" xfId="725"/>
    <cellStyle name="20% - Accent4 2 4" xfId="726"/>
    <cellStyle name="20% - Accent4 2 5" xfId="727"/>
    <cellStyle name="20% - Accent4 3" xfId="227"/>
    <cellStyle name="20% - Accent4 3 2" xfId="728"/>
    <cellStyle name="20% - Accent4 4" xfId="729"/>
    <cellStyle name="20% - Accent4 4 2" xfId="730"/>
    <cellStyle name="20% - Accent4 4 3" xfId="731"/>
    <cellStyle name="20% - Accent4 5" xfId="732"/>
    <cellStyle name="20% - Accent4 5 2" xfId="733"/>
    <cellStyle name="20% - Accent4 5 3" xfId="734"/>
    <cellStyle name="20% - Accent4 6" xfId="735"/>
    <cellStyle name="20% - Accent4 6 2" xfId="736"/>
    <cellStyle name="20% - Accent4 7" xfId="737"/>
    <cellStyle name="20% - Accent5" xfId="640" builtinId="46" customBuiltin="1"/>
    <cellStyle name="20% - Accent5 2" xfId="133"/>
    <cellStyle name="20% - Accent5 2 2" xfId="657"/>
    <cellStyle name="20% - Accent5 2 2 2" xfId="738"/>
    <cellStyle name="20% - Accent5 2 3" xfId="739"/>
    <cellStyle name="20% - Accent5 2 3 2" xfId="740"/>
    <cellStyle name="20% - Accent5 2 4" xfId="741"/>
    <cellStyle name="20% - Accent5 2 5" xfId="742"/>
    <cellStyle name="20% - Accent5 3" xfId="228"/>
    <cellStyle name="20% - Accent5 3 2" xfId="743"/>
    <cellStyle name="20% - Accent5 4" xfId="744"/>
    <cellStyle name="20% - Accent5 4 2" xfId="745"/>
    <cellStyle name="20% - Accent5 4 3" xfId="746"/>
    <cellStyle name="20% - Accent5 5" xfId="747"/>
    <cellStyle name="20% - Accent5 5 2" xfId="748"/>
    <cellStyle name="20% - Accent5 5 3" xfId="749"/>
    <cellStyle name="20% - Accent5 6" xfId="750"/>
    <cellStyle name="20% - Accent5 6 2" xfId="751"/>
    <cellStyle name="20% - Accent5 7" xfId="752"/>
    <cellStyle name="20% - Accent6" xfId="644" builtinId="50" customBuiltin="1"/>
    <cellStyle name="20% - Accent6 2" xfId="134"/>
    <cellStyle name="20% - Accent6 2 2" xfId="659"/>
    <cellStyle name="20% - Accent6 2 2 2" xfId="753"/>
    <cellStyle name="20% - Accent6 2 3" xfId="754"/>
    <cellStyle name="20% - Accent6 2 3 2" xfId="755"/>
    <cellStyle name="20% - Accent6 2 4" xfId="756"/>
    <cellStyle name="20% - Accent6 2 5" xfId="757"/>
    <cellStyle name="20% - Accent6 3" xfId="229"/>
    <cellStyle name="20% - Accent6 3 2" xfId="758"/>
    <cellStyle name="20% - Accent6 4" xfId="759"/>
    <cellStyle name="20% - Accent6 4 2" xfId="760"/>
    <cellStyle name="20% - Accent6 4 3" xfId="761"/>
    <cellStyle name="20% - Accent6 5" xfId="762"/>
    <cellStyle name="20% - Accent6 5 2" xfId="763"/>
    <cellStyle name="20% - Accent6 5 3" xfId="764"/>
    <cellStyle name="20% - Accent6 6" xfId="765"/>
    <cellStyle name="20% - Accent6 6 2" xfId="766"/>
    <cellStyle name="20% - Accent6 7" xfId="767"/>
    <cellStyle name="40% - Accent1" xfId="625" builtinId="31" customBuiltin="1"/>
    <cellStyle name="40% - Accent1 2" xfId="135"/>
    <cellStyle name="40% - Accent1 2 2" xfId="650"/>
    <cellStyle name="40% - Accent1 2 2 2" xfId="768"/>
    <cellStyle name="40% - Accent1 2 3" xfId="769"/>
    <cellStyle name="40% - Accent1 2 3 2" xfId="770"/>
    <cellStyle name="40% - Accent1 2 4" xfId="771"/>
    <cellStyle name="40% - Accent1 2 5" xfId="772"/>
    <cellStyle name="40% - Accent1 3" xfId="230"/>
    <cellStyle name="40% - Accent1 3 2" xfId="773"/>
    <cellStyle name="40% - Accent1 4" xfId="774"/>
    <cellStyle name="40% - Accent1 4 2" xfId="775"/>
    <cellStyle name="40% - Accent1 4 3" xfId="776"/>
    <cellStyle name="40% - Accent1 5" xfId="777"/>
    <cellStyle name="40% - Accent1 5 2" xfId="778"/>
    <cellStyle name="40% - Accent1 5 3" xfId="779"/>
    <cellStyle name="40% - Accent1 6" xfId="780"/>
    <cellStyle name="40% - Accent1 6 2" xfId="781"/>
    <cellStyle name="40% - Accent1 7" xfId="782"/>
    <cellStyle name="40% - Accent2" xfId="629" builtinId="35" customBuiltin="1"/>
    <cellStyle name="40% - Accent2 2" xfId="136"/>
    <cellStyle name="40% - Accent2 2 2" xfId="652"/>
    <cellStyle name="40% - Accent2 2 2 2" xfId="783"/>
    <cellStyle name="40% - Accent2 2 3" xfId="784"/>
    <cellStyle name="40% - Accent2 2 3 2" xfId="785"/>
    <cellStyle name="40% - Accent2 2 4" xfId="786"/>
    <cellStyle name="40% - Accent2 2 5" xfId="787"/>
    <cellStyle name="40% - Accent2 3" xfId="231"/>
    <cellStyle name="40% - Accent2 3 2" xfId="788"/>
    <cellStyle name="40% - Accent2 4" xfId="789"/>
    <cellStyle name="40% - Accent2 4 2" xfId="790"/>
    <cellStyle name="40% - Accent2 4 3" xfId="791"/>
    <cellStyle name="40% - Accent2 5" xfId="792"/>
    <cellStyle name="40% - Accent2 5 2" xfId="793"/>
    <cellStyle name="40% - Accent2 5 3" xfId="794"/>
    <cellStyle name="40% - Accent2 6" xfId="795"/>
    <cellStyle name="40% - Accent2 6 2" xfId="796"/>
    <cellStyle name="40% - Accent2 7" xfId="797"/>
    <cellStyle name="40% - Accent3" xfId="633" builtinId="39" customBuiltin="1"/>
    <cellStyle name="40% - Accent3 2" xfId="137"/>
    <cellStyle name="40% - Accent3 2 2" xfId="654"/>
    <cellStyle name="40% - Accent3 2 2 2" xfId="798"/>
    <cellStyle name="40% - Accent3 2 3" xfId="799"/>
    <cellStyle name="40% - Accent3 2 3 2" xfId="800"/>
    <cellStyle name="40% - Accent3 2 4" xfId="801"/>
    <cellStyle name="40% - Accent3 2 5" xfId="802"/>
    <cellStyle name="40% - Accent3 3" xfId="232"/>
    <cellStyle name="40% - Accent3 3 2" xfId="803"/>
    <cellStyle name="40% - Accent3 4" xfId="804"/>
    <cellStyle name="40% - Accent3 4 2" xfId="805"/>
    <cellStyle name="40% - Accent3 4 3" xfId="806"/>
    <cellStyle name="40% - Accent3 5" xfId="807"/>
    <cellStyle name="40% - Accent3 5 2" xfId="808"/>
    <cellStyle name="40% - Accent3 5 3" xfId="809"/>
    <cellStyle name="40% - Accent3 6" xfId="810"/>
    <cellStyle name="40% - Accent3 6 2" xfId="811"/>
    <cellStyle name="40% - Accent3 7" xfId="812"/>
    <cellStyle name="40% - Accent4" xfId="637" builtinId="43" customBuiltin="1"/>
    <cellStyle name="40% - Accent4 2" xfId="138"/>
    <cellStyle name="40% - Accent4 2 2" xfId="656"/>
    <cellStyle name="40% - Accent4 2 2 2" xfId="813"/>
    <cellStyle name="40% - Accent4 2 3" xfId="814"/>
    <cellStyle name="40% - Accent4 2 3 2" xfId="815"/>
    <cellStyle name="40% - Accent4 2 4" xfId="816"/>
    <cellStyle name="40% - Accent4 2 5" xfId="817"/>
    <cellStyle name="40% - Accent4 3" xfId="233"/>
    <cellStyle name="40% - Accent4 3 2" xfId="818"/>
    <cellStyle name="40% - Accent4 4" xfId="819"/>
    <cellStyle name="40% - Accent4 4 2" xfId="820"/>
    <cellStyle name="40% - Accent4 4 3" xfId="821"/>
    <cellStyle name="40% - Accent4 5" xfId="822"/>
    <cellStyle name="40% - Accent4 5 2" xfId="823"/>
    <cellStyle name="40% - Accent4 5 3" xfId="824"/>
    <cellStyle name="40% - Accent4 6" xfId="825"/>
    <cellStyle name="40% - Accent4 6 2" xfId="826"/>
    <cellStyle name="40% - Accent4 7" xfId="827"/>
    <cellStyle name="40% - Accent5" xfId="641" builtinId="47" customBuiltin="1"/>
    <cellStyle name="40% - Accent5 2" xfId="139"/>
    <cellStyle name="40% - Accent5 2 2" xfId="658"/>
    <cellStyle name="40% - Accent5 2 2 2" xfId="828"/>
    <cellStyle name="40% - Accent5 2 3" xfId="829"/>
    <cellStyle name="40% - Accent5 2 3 2" xfId="830"/>
    <cellStyle name="40% - Accent5 2 4" xfId="831"/>
    <cellStyle name="40% - Accent5 2 5" xfId="832"/>
    <cellStyle name="40% - Accent5 3" xfId="234"/>
    <cellStyle name="40% - Accent5 3 2" xfId="833"/>
    <cellStyle name="40% - Accent5 4" xfId="834"/>
    <cellStyle name="40% - Accent5 4 2" xfId="835"/>
    <cellStyle name="40% - Accent5 4 3" xfId="836"/>
    <cellStyle name="40% - Accent5 5" xfId="837"/>
    <cellStyle name="40% - Accent5 5 2" xfId="838"/>
    <cellStyle name="40% - Accent5 5 3" xfId="839"/>
    <cellStyle name="40% - Accent5 6" xfId="840"/>
    <cellStyle name="40% - Accent5 6 2" xfId="841"/>
    <cellStyle name="40% - Accent5 7" xfId="842"/>
    <cellStyle name="40% - Accent6" xfId="645" builtinId="51" customBuiltin="1"/>
    <cellStyle name="40% - Accent6 2" xfId="140"/>
    <cellStyle name="40% - Accent6 2 2" xfId="660"/>
    <cellStyle name="40% - Accent6 2 2 2" xfId="843"/>
    <cellStyle name="40% - Accent6 2 3" xfId="844"/>
    <cellStyle name="40% - Accent6 2 3 2" xfId="845"/>
    <cellStyle name="40% - Accent6 2 4" xfId="846"/>
    <cellStyle name="40% - Accent6 2 5" xfId="847"/>
    <cellStyle name="40% - Accent6 3" xfId="235"/>
    <cellStyle name="40% - Accent6 3 2" xfId="848"/>
    <cellStyle name="40% - Accent6 4" xfId="849"/>
    <cellStyle name="40% - Accent6 4 2" xfId="850"/>
    <cellStyle name="40% - Accent6 4 3" xfId="851"/>
    <cellStyle name="40% - Accent6 5" xfId="852"/>
    <cellStyle name="40% - Accent6 5 2" xfId="853"/>
    <cellStyle name="40% - Accent6 5 3" xfId="854"/>
    <cellStyle name="40% - Accent6 6" xfId="855"/>
    <cellStyle name="40% - Accent6 6 2" xfId="856"/>
    <cellStyle name="40% - Accent6 7" xfId="857"/>
    <cellStyle name="60% - Accent1" xfId="626" builtinId="32" customBuiltin="1"/>
    <cellStyle name="60% - Accent1 2" xfId="141"/>
    <cellStyle name="60% - Accent1 2 2" xfId="858"/>
    <cellStyle name="60% - Accent1 3" xfId="236"/>
    <cellStyle name="60% - Accent1 3 2" xfId="859"/>
    <cellStyle name="60% - Accent1 4" xfId="860"/>
    <cellStyle name="60% - Accent1 5" xfId="861"/>
    <cellStyle name="60% - Accent1 6" xfId="1619"/>
    <cellStyle name="60% - Accent2" xfId="630" builtinId="36" customBuiltin="1"/>
    <cellStyle name="60% - Accent2 2" xfId="142"/>
    <cellStyle name="60% - Accent2 2 2" xfId="862"/>
    <cellStyle name="60% - Accent2 3" xfId="237"/>
    <cellStyle name="60% - Accent2 3 2" xfId="863"/>
    <cellStyle name="60% - Accent2 4" xfId="864"/>
    <cellStyle name="60% - Accent2 5" xfId="865"/>
    <cellStyle name="60% - Accent2 6" xfId="1620"/>
    <cellStyle name="60% - Accent3" xfId="634" builtinId="40" customBuiltin="1"/>
    <cellStyle name="60% - Accent3 2" xfId="143"/>
    <cellStyle name="60% - Accent3 2 2" xfId="866"/>
    <cellStyle name="60% - Accent3 3" xfId="238"/>
    <cellStyle name="60% - Accent3 3 2" xfId="867"/>
    <cellStyle name="60% - Accent3 4" xfId="868"/>
    <cellStyle name="60% - Accent3 5" xfId="869"/>
    <cellStyle name="60% - Accent3 6" xfId="1621"/>
    <cellStyle name="60% - Accent4" xfId="638" builtinId="44" customBuiltin="1"/>
    <cellStyle name="60% - Accent4 2" xfId="144"/>
    <cellStyle name="60% - Accent4 2 2" xfId="870"/>
    <cellStyle name="60% - Accent4 3" xfId="239"/>
    <cellStyle name="60% - Accent4 3 2" xfId="871"/>
    <cellStyle name="60% - Accent4 4" xfId="872"/>
    <cellStyle name="60% - Accent4 5" xfId="873"/>
    <cellStyle name="60% - Accent4 6" xfId="1622"/>
    <cellStyle name="60% - Accent5" xfId="642" builtinId="48" customBuiltin="1"/>
    <cellStyle name="60% - Accent5 2" xfId="145"/>
    <cellStyle name="60% - Accent5 2 2" xfId="874"/>
    <cellStyle name="60% - Accent5 3" xfId="240"/>
    <cellStyle name="60% - Accent5 3 2" xfId="875"/>
    <cellStyle name="60% - Accent5 4" xfId="876"/>
    <cellStyle name="60% - Accent5 5" xfId="877"/>
    <cellStyle name="60% - Accent5 6" xfId="1623"/>
    <cellStyle name="60% - Accent6" xfId="646" builtinId="52" customBuiltin="1"/>
    <cellStyle name="60% - Accent6 2" xfId="146"/>
    <cellStyle name="60% - Accent6 2 2" xfId="878"/>
    <cellStyle name="60% - Accent6 3" xfId="241"/>
    <cellStyle name="60% - Accent6 3 2" xfId="879"/>
    <cellStyle name="60% - Accent6 4" xfId="880"/>
    <cellStyle name="60% - Accent6 5" xfId="881"/>
    <cellStyle name="60% - Accent6 6" xfId="1624"/>
    <cellStyle name="Accent1" xfId="623" builtinId="29" customBuiltin="1"/>
    <cellStyle name="Accent1 - 20%" xfId="1625"/>
    <cellStyle name="Accent1 - 40%" xfId="1626"/>
    <cellStyle name="Accent1 - 60%" xfId="1627"/>
    <cellStyle name="Accent1 2" xfId="147"/>
    <cellStyle name="Accent1 2 2" xfId="882"/>
    <cellStyle name="Accent1 3" xfId="242"/>
    <cellStyle name="Accent1 3 2" xfId="883"/>
    <cellStyle name="Accent1 4" xfId="884"/>
    <cellStyle name="Accent1 5" xfId="885"/>
    <cellStyle name="Accent1 6" xfId="1628"/>
    <cellStyle name="Accent2" xfId="627" builtinId="33" customBuiltin="1"/>
    <cellStyle name="Accent2 - 20%" xfId="1629"/>
    <cellStyle name="Accent2 - 40%" xfId="1630"/>
    <cellStyle name="Accent2 - 60%" xfId="1631"/>
    <cellStyle name="Accent2 2" xfId="148"/>
    <cellStyle name="Accent2 2 2" xfId="886"/>
    <cellStyle name="Accent2 3" xfId="243"/>
    <cellStyle name="Accent2 3 2" xfId="887"/>
    <cellStyle name="Accent2 4" xfId="888"/>
    <cellStyle name="Accent2 5" xfId="889"/>
    <cellStyle name="Accent2 6" xfId="1632"/>
    <cellStyle name="Accent3" xfId="631" builtinId="37" customBuiltin="1"/>
    <cellStyle name="Accent3 - 20%" xfId="1633"/>
    <cellStyle name="Accent3 - 40%" xfId="1634"/>
    <cellStyle name="Accent3 - 60%" xfId="1635"/>
    <cellStyle name="Accent3 2" xfId="149"/>
    <cellStyle name="Accent3 2 2" xfId="890"/>
    <cellStyle name="Accent3 3" xfId="244"/>
    <cellStyle name="Accent3 3 2" xfId="891"/>
    <cellStyle name="Accent3 4" xfId="892"/>
    <cellStyle name="Accent3 5" xfId="893"/>
    <cellStyle name="Accent3 6" xfId="1636"/>
    <cellStyle name="Accent4" xfId="635" builtinId="41" customBuiltin="1"/>
    <cellStyle name="Accent4 - 20%" xfId="1637"/>
    <cellStyle name="Accent4 - 40%" xfId="1638"/>
    <cellStyle name="Accent4 - 60%" xfId="1639"/>
    <cellStyle name="Accent4 2" xfId="150"/>
    <cellStyle name="Accent4 2 2" xfId="894"/>
    <cellStyle name="Accent4 3" xfId="245"/>
    <cellStyle name="Accent4 3 2" xfId="895"/>
    <cellStyle name="Accent4 4" xfId="896"/>
    <cellStyle name="Accent4 5" xfId="897"/>
    <cellStyle name="Accent4 6" xfId="1640"/>
    <cellStyle name="Accent5" xfId="639" builtinId="45" customBuiltin="1"/>
    <cellStyle name="Accent5 - 20%" xfId="1641"/>
    <cellStyle name="Accent5 - 40%" xfId="1642"/>
    <cellStyle name="Accent5 - 60%" xfId="1643"/>
    <cellStyle name="Accent5 2" xfId="151"/>
    <cellStyle name="Accent5 2 2" xfId="898"/>
    <cellStyle name="Accent5 3" xfId="246"/>
    <cellStyle name="Accent5 3 2" xfId="899"/>
    <cellStyle name="Accent5 4" xfId="900"/>
    <cellStyle name="Accent5 5" xfId="901"/>
    <cellStyle name="Accent5 6" xfId="1644"/>
    <cellStyle name="Accent6" xfId="643" builtinId="49" customBuiltin="1"/>
    <cellStyle name="Accent6 - 20%" xfId="1645"/>
    <cellStyle name="Accent6 - 40%" xfId="1646"/>
    <cellStyle name="Accent6 - 60%" xfId="1647"/>
    <cellStyle name="Accent6 2" xfId="152"/>
    <cellStyle name="Accent6 2 2" xfId="902"/>
    <cellStyle name="Accent6 3" xfId="247"/>
    <cellStyle name="Accent6 3 2" xfId="903"/>
    <cellStyle name="Accent6 4" xfId="904"/>
    <cellStyle name="Accent6 5" xfId="905"/>
    <cellStyle name="Accent6 6" xfId="1648"/>
    <cellStyle name="ArrayHeading" xfId="1649"/>
    <cellStyle name="ArrayHeading 2" xfId="1650"/>
    <cellStyle name="Bad" xfId="612" builtinId="27" customBuiltin="1"/>
    <cellStyle name="Bad 2" xfId="153"/>
    <cellStyle name="Bad 2 2" xfId="906"/>
    <cellStyle name="Bad 3" xfId="248"/>
    <cellStyle name="Bad 3 2" xfId="907"/>
    <cellStyle name="Bad 4" xfId="908"/>
    <cellStyle name="Bad 5" xfId="909"/>
    <cellStyle name="Bad 6" xfId="1651"/>
    <cellStyle name="BetweenMacros" xfId="1652"/>
    <cellStyle name="BetweenMacros 2" xfId="1653"/>
    <cellStyle name="Calculation" xfId="616" builtinId="22" customBuiltin="1"/>
    <cellStyle name="Calculation 2" xfId="154"/>
    <cellStyle name="Calculation 2 2" xfId="910"/>
    <cellStyle name="Calculation 3" xfId="249"/>
    <cellStyle name="Calculation 3 2" xfId="911"/>
    <cellStyle name="Calculation 4" xfId="912"/>
    <cellStyle name="Calculation 5" xfId="913"/>
    <cellStyle name="Calculation 6" xfId="1654"/>
    <cellStyle name="Check Cell" xfId="618" builtinId="23" customBuiltin="1"/>
    <cellStyle name="Check Cell 2" xfId="155"/>
    <cellStyle name="Check Cell 2 2" xfId="914"/>
    <cellStyle name="Check Cell 3" xfId="250"/>
    <cellStyle name="Check Cell 3 2" xfId="915"/>
    <cellStyle name="Check Cell 4" xfId="916"/>
    <cellStyle name="Check Cell 5" xfId="917"/>
    <cellStyle name="Check Cell 6" xfId="1655"/>
    <cellStyle name="Column total in dollars" xfId="3"/>
    <cellStyle name="Column total in dollars 2" xfId="290"/>
    <cellStyle name="Column total in dollars 3" xfId="291"/>
    <cellStyle name="Comma" xfId="1" builtinId="3"/>
    <cellStyle name="Comma  - Style1" xfId="5"/>
    <cellStyle name="Comma  - Style1 2" xfId="292"/>
    <cellStyle name="Comma  - Style1 2 2" xfId="365"/>
    <cellStyle name="Comma  - Style1 2 2 2" xfId="918"/>
    <cellStyle name="Comma  - Style1 2 3" xfId="919"/>
    <cellStyle name="Comma  - Style1 3" xfId="293"/>
    <cellStyle name="Comma  - Style1 3 2" xfId="366"/>
    <cellStyle name="Comma  - Style1 3 2 2" xfId="920"/>
    <cellStyle name="Comma  - Style1 3 3" xfId="921"/>
    <cellStyle name="Comma  - Style1 4" xfId="367"/>
    <cellStyle name="Comma  - Style1 4 2" xfId="922"/>
    <cellStyle name="Comma  - Style1 5" xfId="923"/>
    <cellStyle name="Comma  - Style2" xfId="6"/>
    <cellStyle name="Comma  - Style2 2" xfId="294"/>
    <cellStyle name="Comma  - Style2 2 2" xfId="368"/>
    <cellStyle name="Comma  - Style2 2 2 2" xfId="924"/>
    <cellStyle name="Comma  - Style2 2 3" xfId="925"/>
    <cellStyle name="Comma  - Style2 3" xfId="295"/>
    <cellStyle name="Comma  - Style2 3 2" xfId="369"/>
    <cellStyle name="Comma  - Style2 3 2 2" xfId="926"/>
    <cellStyle name="Comma  - Style2 3 3" xfId="927"/>
    <cellStyle name="Comma  - Style2 4" xfId="370"/>
    <cellStyle name="Comma  - Style2 4 2" xfId="928"/>
    <cellStyle name="Comma  - Style2 5" xfId="929"/>
    <cellStyle name="Comma  - Style3" xfId="7"/>
    <cellStyle name="Comma  - Style3 2" xfId="296"/>
    <cellStyle name="Comma  - Style3 2 2" xfId="371"/>
    <cellStyle name="Comma  - Style3 2 2 2" xfId="930"/>
    <cellStyle name="Comma  - Style3 2 3" xfId="931"/>
    <cellStyle name="Comma  - Style3 3" xfId="297"/>
    <cellStyle name="Comma  - Style3 3 2" xfId="372"/>
    <cellStyle name="Comma  - Style3 3 2 2" xfId="932"/>
    <cellStyle name="Comma  - Style3 3 3" xfId="933"/>
    <cellStyle name="Comma  - Style3 4" xfId="373"/>
    <cellStyle name="Comma  - Style3 4 2" xfId="934"/>
    <cellStyle name="Comma  - Style3 5" xfId="935"/>
    <cellStyle name="Comma  - Style4" xfId="8"/>
    <cellStyle name="Comma  - Style4 2" xfId="298"/>
    <cellStyle name="Comma  - Style4 2 2" xfId="374"/>
    <cellStyle name="Comma  - Style4 2 2 2" xfId="936"/>
    <cellStyle name="Comma  - Style4 2 3" xfId="937"/>
    <cellStyle name="Comma  - Style4 3" xfId="299"/>
    <cellStyle name="Comma  - Style4 3 2" xfId="375"/>
    <cellStyle name="Comma  - Style4 3 2 2" xfId="938"/>
    <cellStyle name="Comma  - Style4 3 3" xfId="939"/>
    <cellStyle name="Comma  - Style4 4" xfId="376"/>
    <cellStyle name="Comma  - Style4 4 2" xfId="940"/>
    <cellStyle name="Comma  - Style4 5" xfId="941"/>
    <cellStyle name="Comma  - Style5" xfId="9"/>
    <cellStyle name="Comma  - Style5 2" xfId="300"/>
    <cellStyle name="Comma  - Style5 2 2" xfId="377"/>
    <cellStyle name="Comma  - Style5 2 2 2" xfId="942"/>
    <cellStyle name="Comma  - Style5 2 3" xfId="943"/>
    <cellStyle name="Comma  - Style5 3" xfId="301"/>
    <cellStyle name="Comma  - Style5 3 2" xfId="378"/>
    <cellStyle name="Comma  - Style5 3 2 2" xfId="944"/>
    <cellStyle name="Comma  - Style5 3 3" xfId="945"/>
    <cellStyle name="Comma  - Style5 4" xfId="379"/>
    <cellStyle name="Comma  - Style5 4 2" xfId="946"/>
    <cellStyle name="Comma  - Style5 5" xfId="947"/>
    <cellStyle name="Comma  - Style6" xfId="10"/>
    <cellStyle name="Comma  - Style6 2" xfId="302"/>
    <cellStyle name="Comma  - Style6 2 2" xfId="380"/>
    <cellStyle name="Comma  - Style6 2 2 2" xfId="948"/>
    <cellStyle name="Comma  - Style6 2 3" xfId="949"/>
    <cellStyle name="Comma  - Style6 3" xfId="303"/>
    <cellStyle name="Comma  - Style6 3 2" xfId="381"/>
    <cellStyle name="Comma  - Style6 3 2 2" xfId="950"/>
    <cellStyle name="Comma  - Style6 3 3" xfId="951"/>
    <cellStyle name="Comma  - Style6 4" xfId="382"/>
    <cellStyle name="Comma  - Style6 4 2" xfId="952"/>
    <cellStyle name="Comma  - Style6 5" xfId="953"/>
    <cellStyle name="Comma  - Style7" xfId="11"/>
    <cellStyle name="Comma  - Style7 2" xfId="304"/>
    <cellStyle name="Comma  - Style7 2 2" xfId="383"/>
    <cellStyle name="Comma  - Style7 2 2 2" xfId="954"/>
    <cellStyle name="Comma  - Style7 2 3" xfId="955"/>
    <cellStyle name="Comma  - Style7 3" xfId="305"/>
    <cellStyle name="Comma  - Style7 3 2" xfId="384"/>
    <cellStyle name="Comma  - Style7 3 2 2" xfId="956"/>
    <cellStyle name="Comma  - Style7 3 3" xfId="957"/>
    <cellStyle name="Comma  - Style7 4" xfId="385"/>
    <cellStyle name="Comma  - Style7 4 2" xfId="958"/>
    <cellStyle name="Comma  - Style7 5" xfId="959"/>
    <cellStyle name="Comma  - Style8" xfId="12"/>
    <cellStyle name="Comma  - Style8 2" xfId="306"/>
    <cellStyle name="Comma  - Style8 2 2" xfId="386"/>
    <cellStyle name="Comma  - Style8 2 2 2" xfId="960"/>
    <cellStyle name="Comma  - Style8 2 3" xfId="961"/>
    <cellStyle name="Comma  - Style8 3" xfId="307"/>
    <cellStyle name="Comma  - Style8 3 2" xfId="387"/>
    <cellStyle name="Comma  - Style8 3 2 2" xfId="962"/>
    <cellStyle name="Comma  - Style8 3 3" xfId="963"/>
    <cellStyle name="Comma  - Style8 4" xfId="388"/>
    <cellStyle name="Comma  - Style8 4 2" xfId="964"/>
    <cellStyle name="Comma  - Style8 5" xfId="965"/>
    <cellStyle name="Comma (0)" xfId="13"/>
    <cellStyle name="Comma [0] 2" xfId="88"/>
    <cellStyle name="Comma [0] 2 2" xfId="389"/>
    <cellStyle name="Comma [0] 2 2 2" xfId="966"/>
    <cellStyle name="Comma [0] 2 3" xfId="967"/>
    <cellStyle name="Comma [0] 3" xfId="390"/>
    <cellStyle name="Comma [0] 3 2" xfId="391"/>
    <cellStyle name="Comma [0] 3 2 2" xfId="968"/>
    <cellStyle name="Comma [0] 3 3" xfId="969"/>
    <cellStyle name="Comma 10" xfId="308"/>
    <cellStyle name="Comma 10 2" xfId="392"/>
    <cellStyle name="Comma 10 2 2" xfId="970"/>
    <cellStyle name="Comma 10 3" xfId="971"/>
    <cellStyle name="Comma 10 3 2" xfId="972"/>
    <cellStyle name="Comma 10 4" xfId="973"/>
    <cellStyle name="Comma 10 5" xfId="974"/>
    <cellStyle name="Comma 11" xfId="393"/>
    <cellStyle name="Comma 11 2" xfId="975"/>
    <cellStyle name="Comma 11 3" xfId="976"/>
    <cellStyle name="Comma 12" xfId="394"/>
    <cellStyle name="Comma 13" xfId="4"/>
    <cellStyle name="Comma 13 2" xfId="977"/>
    <cellStyle name="Comma 14" xfId="572"/>
    <cellStyle name="Comma 14 2" xfId="978"/>
    <cellStyle name="Comma 15" xfId="594"/>
    <cellStyle name="Comma 15 2" xfId="979"/>
    <cellStyle name="Comma 16" xfId="592"/>
    <cellStyle name="Comma 16 2" xfId="980"/>
    <cellStyle name="Comma 17" xfId="603"/>
    <cellStyle name="Comma 17 2" xfId="981"/>
    <cellStyle name="Comma 18" xfId="600"/>
    <cellStyle name="Comma 18 2" xfId="982"/>
    <cellStyle name="Comma 19" xfId="676"/>
    <cellStyle name="Comma 19 2" xfId="983"/>
    <cellStyle name="Comma 2" xfId="48"/>
    <cellStyle name="Comma 2 2" xfId="91"/>
    <cellStyle name="Comma 2 2 2" xfId="395"/>
    <cellStyle name="Comma 2 2 2 2" xfId="984"/>
    <cellStyle name="Comma 2 2 3" xfId="985"/>
    <cellStyle name="Comma 2 2 3 2" xfId="986"/>
    <cellStyle name="Comma 2 2 4" xfId="987"/>
    <cellStyle name="Comma 2 2 5" xfId="988"/>
    <cellStyle name="Comma 2 3" xfId="251"/>
    <cellStyle name="Comma 2 3 2" xfId="989"/>
    <cellStyle name="Comma 2 4" xfId="396"/>
    <cellStyle name="Comma 2 4 2" xfId="397"/>
    <cellStyle name="Comma 2 4 2 2" xfId="990"/>
    <cellStyle name="Comma 2 4 3" xfId="991"/>
    <cellStyle name="Comma 2 5" xfId="398"/>
    <cellStyle name="Comma 2 6" xfId="399"/>
    <cellStyle name="Comma 2 6 2" xfId="992"/>
    <cellStyle name="Comma 2 7" xfId="400"/>
    <cellStyle name="Comma 2 7 2" xfId="993"/>
    <cellStyle name="Comma 2 8" xfId="1656"/>
    <cellStyle name="Comma 2 9" xfId="401"/>
    <cellStyle name="Comma 2 9 2" xfId="994"/>
    <cellStyle name="Comma 3" xfId="49"/>
    <cellStyle name="Comma 3 2" xfId="252"/>
    <cellStyle name="Comma 3 2 2" xfId="253"/>
    <cellStyle name="Comma 3 2 2 2" xfId="995"/>
    <cellStyle name="Comma 3 2 2 2 2" xfId="996"/>
    <cellStyle name="Comma 3 2 2 3" xfId="997"/>
    <cellStyle name="Comma 3 2 3" xfId="998"/>
    <cellStyle name="Comma 3 2 3 2" xfId="999"/>
    <cellStyle name="Comma 3 2 4" xfId="1000"/>
    <cellStyle name="Comma 3 3" xfId="402"/>
    <cellStyle name="Comma 3 3 2" xfId="1001"/>
    <cellStyle name="Comma 3 4" xfId="1002"/>
    <cellStyle name="Comma 3 5" xfId="1003"/>
    <cellStyle name="Comma 4" xfId="183"/>
    <cellStyle name="Comma 4 2" xfId="184"/>
    <cellStyle name="Comma 4 2 2" xfId="1004"/>
    <cellStyle name="Comma 4 2 2 2" xfId="1005"/>
    <cellStyle name="Comma 4 2 3" xfId="1006"/>
    <cellStyle name="Comma 4 3" xfId="309"/>
    <cellStyle name="Comma 4 3 2" xfId="310"/>
    <cellStyle name="Comma 4 3 2 2" xfId="1007"/>
    <cellStyle name="Comma 4 3 2 2 2" xfId="1008"/>
    <cellStyle name="Comma 4 3 2 3" xfId="1009"/>
    <cellStyle name="Comma 4 3 2 3 2" xfId="1010"/>
    <cellStyle name="Comma 4 3 2 4" xfId="1011"/>
    <cellStyle name="Comma 4 3 3" xfId="1012"/>
    <cellStyle name="Comma 4 3 3 2" xfId="1013"/>
    <cellStyle name="Comma 4 3 4" xfId="1014"/>
    <cellStyle name="Comma 4 3 4 2" xfId="1015"/>
    <cellStyle name="Comma 4 3 5" xfId="1016"/>
    <cellStyle name="Comma 4 4" xfId="1017"/>
    <cellStyle name="Comma 4 4 2" xfId="1018"/>
    <cellStyle name="Comma 4 5" xfId="1019"/>
    <cellStyle name="Comma 4 5 2" xfId="1020"/>
    <cellStyle name="Comma 4 6" xfId="1021"/>
    <cellStyle name="Comma 4 7" xfId="1022"/>
    <cellStyle name="Comma 5" xfId="192"/>
    <cellStyle name="Comma 5 2" xfId="311"/>
    <cellStyle name="Comma 5 2 2" xfId="403"/>
    <cellStyle name="Comma 5 2 2 2" xfId="1023"/>
    <cellStyle name="Comma 5 2 3" xfId="1024"/>
    <cellStyle name="Comma 5 3" xfId="404"/>
    <cellStyle name="Comma 5 3 2" xfId="1025"/>
    <cellStyle name="Comma 5 4" xfId="1026"/>
    <cellStyle name="Comma 6" xfId="220"/>
    <cellStyle name="Comma 6 2" xfId="405"/>
    <cellStyle name="Comma 6 2 2" xfId="1027"/>
    <cellStyle name="Comma 6 3" xfId="1028"/>
    <cellStyle name="Comma 6 3 2" xfId="1029"/>
    <cellStyle name="Comma 6 4" xfId="1030"/>
    <cellStyle name="Comma 7" xfId="223"/>
    <cellStyle name="Comma 7 2" xfId="312"/>
    <cellStyle name="Comma 7 2 2" xfId="406"/>
    <cellStyle name="Comma 7 2 2 2" xfId="1031"/>
    <cellStyle name="Comma 7 2 3" xfId="1032"/>
    <cellStyle name="Comma 7 2 3 2" xfId="1033"/>
    <cellStyle name="Comma 7 2 4" xfId="1034"/>
    <cellStyle name="Comma 7 3" xfId="313"/>
    <cellStyle name="Comma 7 3 2" xfId="407"/>
    <cellStyle name="Comma 7 3 2 2" xfId="1035"/>
    <cellStyle name="Comma 7 3 3" xfId="1036"/>
    <cellStyle name="Comma 7 3 3 2" xfId="1037"/>
    <cellStyle name="Comma 7 3 4" xfId="1038"/>
    <cellStyle name="Comma 7 4" xfId="1039"/>
    <cellStyle name="Comma 8" xfId="266"/>
    <cellStyle name="Comma 8 2" xfId="289"/>
    <cellStyle name="Comma 8 2 2" xfId="314"/>
    <cellStyle name="Comma 8 2 2 2" xfId="1040"/>
    <cellStyle name="Comma 8 2 2 2 2" xfId="1041"/>
    <cellStyle name="Comma 8 2 2 3" xfId="1042"/>
    <cellStyle name="Comma 8 2 2 3 2" xfId="1043"/>
    <cellStyle name="Comma 8 2 2 4" xfId="1044"/>
    <cellStyle name="Comma 8 2 3" xfId="1045"/>
    <cellStyle name="Comma 8 2 3 2" xfId="1046"/>
    <cellStyle name="Comma 8 2 4" xfId="1047"/>
    <cellStyle name="Comma 8 2 4 2" xfId="1048"/>
    <cellStyle name="Comma 8 2 5" xfId="1049"/>
    <cellStyle name="Comma 8 3" xfId="358"/>
    <cellStyle name="Comma 8 3 2" xfId="1050"/>
    <cellStyle name="Comma 8 3 2 2" xfId="1051"/>
    <cellStyle name="Comma 8 3 3" xfId="1052"/>
    <cellStyle name="Comma 8 4" xfId="362"/>
    <cellStyle name="Comma 8 4 2" xfId="1053"/>
    <cellStyle name="Comma 8 4 2 2" xfId="1054"/>
    <cellStyle name="Comma 8 4 3" xfId="1055"/>
    <cellStyle name="Comma 8 5" xfId="1056"/>
    <cellStyle name="Comma 8 6" xfId="1057"/>
    <cellStyle name="Comma 8 6 2" xfId="1058"/>
    <cellStyle name="Comma 8 7" xfId="1059"/>
    <cellStyle name="Comma 8 7 2" xfId="1060"/>
    <cellStyle name="Comma 8 8" xfId="1061"/>
    <cellStyle name="Comma 8 9" xfId="1062"/>
    <cellStyle name="Comma 9" xfId="267"/>
    <cellStyle name="Comma 9 2" xfId="408"/>
    <cellStyle name="Comma 9 2 2" xfId="1063"/>
    <cellStyle name="Comma 9 3" xfId="1064"/>
    <cellStyle name="Comma 9 4" xfId="1065"/>
    <cellStyle name="Comma 9 4 2" xfId="1066"/>
    <cellStyle name="Comma 9 5" xfId="1067"/>
    <cellStyle name="Comma 9 6" xfId="1068"/>
    <cellStyle name="Comma0" xfId="14"/>
    <cellStyle name="Comma0 - Style1" xfId="1657"/>
    <cellStyle name="Comma0 - Style2" xfId="1658"/>
    <cellStyle name="Comma0 - Style3" xfId="15"/>
    <cellStyle name="Comma0 - Style3 2" xfId="1659"/>
    <cellStyle name="Comma0 - Style4" xfId="16"/>
    <cellStyle name="Comma0 - Style4 2" xfId="1660"/>
    <cellStyle name="Comma0 10" xfId="1069"/>
    <cellStyle name="Comma0 11" xfId="1070"/>
    <cellStyle name="Comma0 12" xfId="1071"/>
    <cellStyle name="Comma0 13" xfId="1072"/>
    <cellStyle name="Comma0 14" xfId="1073"/>
    <cellStyle name="Comma0 2" xfId="315"/>
    <cellStyle name="Comma0 2 2" xfId="409"/>
    <cellStyle name="Comma0 2 2 2" xfId="1074"/>
    <cellStyle name="Comma0 2 3" xfId="1075"/>
    <cellStyle name="Comma0 2 4" xfId="1076"/>
    <cellStyle name="Comma0 3" xfId="316"/>
    <cellStyle name="Comma0 3 2" xfId="410"/>
    <cellStyle name="Comma0 3 2 2" xfId="1077"/>
    <cellStyle name="Comma0 3 3" xfId="1078"/>
    <cellStyle name="Comma0 4" xfId="411"/>
    <cellStyle name="Comma0 4 2" xfId="1079"/>
    <cellStyle name="Comma0 5" xfId="1080"/>
    <cellStyle name="Comma0 6" xfId="1081"/>
    <cellStyle name="Comma0 7" xfId="1082"/>
    <cellStyle name="Comma0 8" xfId="1083"/>
    <cellStyle name="Comma0 9" xfId="1084"/>
    <cellStyle name="Comma0_1st Qtr 2009 Global Insight Factors" xfId="1661"/>
    <cellStyle name="Comma1 - Style1" xfId="17"/>
    <cellStyle name="Comma1 - Style1 2" xfId="1662"/>
    <cellStyle name="Curren - Style2" xfId="1663"/>
    <cellStyle name="Curren - Style3" xfId="1664"/>
    <cellStyle name="Currency 10" xfId="1665"/>
    <cellStyle name="Currency 11" xfId="1666"/>
    <cellStyle name="Currency 12" xfId="1667"/>
    <cellStyle name="Currency 13" xfId="1668"/>
    <cellStyle name="Currency 14" xfId="1669"/>
    <cellStyle name="Currency 15" xfId="1670"/>
    <cellStyle name="Currency 2" xfId="92"/>
    <cellStyle name="Currency 2 2" xfId="268"/>
    <cellStyle name="Currency 2 2 2" xfId="1671"/>
    <cellStyle name="Currency 2 3" xfId="412"/>
    <cellStyle name="Currency 2 3 2" xfId="1085"/>
    <cellStyle name="Currency 2 4" xfId="1086"/>
    <cellStyle name="Currency 2 4 2" xfId="1087"/>
    <cellStyle name="Currency 2 5" xfId="1088"/>
    <cellStyle name="Currency 3" xfId="269"/>
    <cellStyle name="Currency 3 2" xfId="270"/>
    <cellStyle name="Currency 3 3" xfId="413"/>
    <cellStyle name="Currency 3 3 2" xfId="1089"/>
    <cellStyle name="Currency 3 4" xfId="1090"/>
    <cellStyle name="Currency 4" xfId="363"/>
    <cellStyle name="Currency 4 2" xfId="414"/>
    <cellStyle name="Currency 4 2 2" xfId="1091"/>
    <cellStyle name="Currency 4 3" xfId="1092"/>
    <cellStyle name="Currency 5" xfId="1672"/>
    <cellStyle name="Currency 6" xfId="1673"/>
    <cellStyle name="Currency 6 2" xfId="1674"/>
    <cellStyle name="Currency 7" xfId="1675"/>
    <cellStyle name="Currency 8" xfId="1676"/>
    <cellStyle name="Currency 9" xfId="1677"/>
    <cellStyle name="Currency No Comma" xfId="271"/>
    <cellStyle name="Currency(0)" xfId="18"/>
    <cellStyle name="Currency0" xfId="19"/>
    <cellStyle name="Currency0 2" xfId="317"/>
    <cellStyle name="Currency0 2 2" xfId="415"/>
    <cellStyle name="Currency0 2 2 2" xfId="1093"/>
    <cellStyle name="Currency0 2 3" xfId="1094"/>
    <cellStyle name="Currency0 2 4" xfId="1095"/>
    <cellStyle name="Currency0 3" xfId="318"/>
    <cellStyle name="Currency0 3 2" xfId="416"/>
    <cellStyle name="Currency0 3 2 2" xfId="1096"/>
    <cellStyle name="Currency0 3 3" xfId="1097"/>
    <cellStyle name="Currency0 4" xfId="417"/>
    <cellStyle name="Currency0 4 2" xfId="1098"/>
    <cellStyle name="Currency0 5" xfId="1099"/>
    <cellStyle name="Currency0 6" xfId="1100"/>
    <cellStyle name="Currency0 7" xfId="1101"/>
    <cellStyle name="Currency0 8" xfId="1102"/>
    <cellStyle name="Currency0 9" xfId="1103"/>
    <cellStyle name="Date" xfId="20"/>
    <cellStyle name="Date - Style1" xfId="1678"/>
    <cellStyle name="Date - Style3" xfId="21"/>
    <cellStyle name="Date - Style3 2" xfId="1679"/>
    <cellStyle name="Date 10" xfId="1104"/>
    <cellStyle name="Date 11" xfId="1105"/>
    <cellStyle name="Date 12" xfId="1106"/>
    <cellStyle name="Date 13" xfId="1107"/>
    <cellStyle name="Date 14" xfId="1108"/>
    <cellStyle name="Date 2" xfId="319"/>
    <cellStyle name="Date 2 2" xfId="418"/>
    <cellStyle name="Date 2 2 2" xfId="1109"/>
    <cellStyle name="Date 2 3" xfId="1110"/>
    <cellStyle name="Date 2 4" xfId="1111"/>
    <cellStyle name="Date 3" xfId="320"/>
    <cellStyle name="Date 3 2" xfId="419"/>
    <cellStyle name="Date 3 2 2" xfId="1112"/>
    <cellStyle name="Date 3 3" xfId="1113"/>
    <cellStyle name="Date 4" xfId="420"/>
    <cellStyle name="Date 4 2" xfId="1114"/>
    <cellStyle name="Date 5" xfId="1115"/>
    <cellStyle name="Date 6" xfId="1116"/>
    <cellStyle name="Date 7" xfId="1117"/>
    <cellStyle name="Date 8" xfId="1118"/>
    <cellStyle name="Date 9" xfId="1119"/>
    <cellStyle name="Date_1st Qtr 2009 Global Insight Factors" xfId="1680"/>
    <cellStyle name="Explanatory Text" xfId="621" builtinId="53" customBuiltin="1"/>
    <cellStyle name="Explanatory Text 2" xfId="156"/>
    <cellStyle name="Explanatory Text 2 2" xfId="1120"/>
    <cellStyle name="Explanatory Text 3" xfId="254"/>
    <cellStyle name="Explanatory Text 3 2" xfId="1121"/>
    <cellStyle name="Explanatory Text 4" xfId="1122"/>
    <cellStyle name="Explanatory Text 5" xfId="1123"/>
    <cellStyle name="Explanatory Text 6" xfId="1681"/>
    <cellStyle name="Fixed" xfId="22"/>
    <cellStyle name="Fixed 2" xfId="321"/>
    <cellStyle name="Fixed 2 2" xfId="421"/>
    <cellStyle name="Fixed 2 2 2" xfId="1124"/>
    <cellStyle name="Fixed 2 3" xfId="1125"/>
    <cellStyle name="Fixed 2 4" xfId="1126"/>
    <cellStyle name="Fixed 3" xfId="322"/>
    <cellStyle name="Fixed 3 2" xfId="422"/>
    <cellStyle name="Fixed 3 2 2" xfId="1127"/>
    <cellStyle name="Fixed 3 3" xfId="1128"/>
    <cellStyle name="Fixed 4" xfId="423"/>
    <cellStyle name="Fixed 4 2" xfId="1129"/>
    <cellStyle name="Fixed 5" xfId="1130"/>
    <cellStyle name="Fixed 6" xfId="1131"/>
    <cellStyle name="Fixed 7" xfId="1132"/>
    <cellStyle name="Fixed 8" xfId="1133"/>
    <cellStyle name="Fixed 9" xfId="1134"/>
    <cellStyle name="Fixed2 - Style2" xfId="1682"/>
    <cellStyle name="General" xfId="23"/>
    <cellStyle name="Good" xfId="611" builtinId="26" customBuiltin="1"/>
    <cellStyle name="Good 2" xfId="157"/>
    <cellStyle name="Good 2 2" xfId="1135"/>
    <cellStyle name="Good 3" xfId="255"/>
    <cellStyle name="Good 3 2" xfId="1136"/>
    <cellStyle name="Good 4" xfId="1137"/>
    <cellStyle name="Good 5" xfId="1138"/>
    <cellStyle name="Good 6" xfId="1683"/>
    <cellStyle name="Grey" xfId="24"/>
    <cellStyle name="Grey 2" xfId="424"/>
    <cellStyle name="Grey 3" xfId="1139"/>
    <cellStyle name="header" xfId="25"/>
    <cellStyle name="header 2" xfId="1684"/>
    <cellStyle name="Header1" xfId="26"/>
    <cellStyle name="Header1 2" xfId="1685"/>
    <cellStyle name="Header2" xfId="27"/>
    <cellStyle name="Header2 2" xfId="1686"/>
    <cellStyle name="Heading 1" xfId="607" builtinId="16" customBuiltin="1"/>
    <cellStyle name="Heading 1 10" xfId="1140"/>
    <cellStyle name="Heading 1 11" xfId="1141"/>
    <cellStyle name="Heading 1 12" xfId="1142"/>
    <cellStyle name="Heading 1 2" xfId="158"/>
    <cellStyle name="Heading 1 2 2" xfId="1143"/>
    <cellStyle name="Heading 1 3" xfId="323"/>
    <cellStyle name="Heading 1 3 2" xfId="1144"/>
    <cellStyle name="Heading 1 4" xfId="28"/>
    <cellStyle name="Heading 1 4 2" xfId="1145"/>
    <cellStyle name="Heading 1 5" xfId="1146"/>
    <cellStyle name="Heading 1 5 2" xfId="1147"/>
    <cellStyle name="Heading 1 6" xfId="1148"/>
    <cellStyle name="Heading 1 7" xfId="1149"/>
    <cellStyle name="Heading 1 8" xfId="1150"/>
    <cellStyle name="Heading 1 9" xfId="1151"/>
    <cellStyle name="Heading 2" xfId="608" builtinId="17" customBuiltin="1"/>
    <cellStyle name="Heading 2 10" xfId="1152"/>
    <cellStyle name="Heading 2 11" xfId="1153"/>
    <cellStyle name="Heading 2 12" xfId="1154"/>
    <cellStyle name="Heading 2 2" xfId="159"/>
    <cellStyle name="Heading 2 2 2" xfId="1155"/>
    <cellStyle name="Heading 2 3" xfId="324"/>
    <cellStyle name="Heading 2 3 2" xfId="1156"/>
    <cellStyle name="Heading 2 4" xfId="29"/>
    <cellStyle name="Heading 2 4 2" xfId="1157"/>
    <cellStyle name="Heading 2 5" xfId="1158"/>
    <cellStyle name="Heading 2 5 2" xfId="1159"/>
    <cellStyle name="Heading 2 6" xfId="1160"/>
    <cellStyle name="Heading 2 7" xfId="1161"/>
    <cellStyle name="Heading 2 8" xfId="1162"/>
    <cellStyle name="Heading 2 9" xfId="1163"/>
    <cellStyle name="Heading 3" xfId="609" builtinId="18" customBuiltin="1"/>
    <cellStyle name="Heading 3 2" xfId="160"/>
    <cellStyle name="Heading 3 2 2" xfId="1164"/>
    <cellStyle name="Heading 3 3" xfId="1165"/>
    <cellStyle name="Heading 3 4" xfId="1166"/>
    <cellStyle name="Heading 3 5" xfId="1167"/>
    <cellStyle name="Heading 3 6" xfId="1687"/>
    <cellStyle name="Heading 4" xfId="610" builtinId="19" customBuiltin="1"/>
    <cellStyle name="Heading 4 2" xfId="161"/>
    <cellStyle name="Heading 4 2 2" xfId="1168"/>
    <cellStyle name="Heading 4 3" xfId="1169"/>
    <cellStyle name="Heading 4 4" xfId="1170"/>
    <cellStyle name="Heading 4 5" xfId="1171"/>
    <cellStyle name="Heading 4 6" xfId="1688"/>
    <cellStyle name="Heading1" xfId="1689"/>
    <cellStyle name="Heading2" xfId="1690"/>
    <cellStyle name="Hyperlink 2" xfId="663"/>
    <cellStyle name="Hyperlink 2 2" xfId="1691"/>
    <cellStyle name="Hyperlink 2 3" xfId="1692"/>
    <cellStyle name="Hyperlink 3" xfId="664"/>
    <cellStyle name="Hyperlink 4" xfId="1172"/>
    <cellStyle name="Hyperlink 5" xfId="1610"/>
    <cellStyle name="Input" xfId="614" builtinId="20" customBuiltin="1"/>
    <cellStyle name="Input [yellow]" xfId="31"/>
    <cellStyle name="Input [yellow] 2" xfId="425"/>
    <cellStyle name="Input [yellow] 3" xfId="1173"/>
    <cellStyle name="Input 10" xfId="1174"/>
    <cellStyle name="Input 10 2" xfId="1175"/>
    <cellStyle name="Input 11" xfId="1176"/>
    <cellStyle name="Input 11 2" xfId="1177"/>
    <cellStyle name="Input 12" xfId="1178"/>
    <cellStyle name="Input 12 2" xfId="1179"/>
    <cellStyle name="Input 13" xfId="1180"/>
    <cellStyle name="Input 14" xfId="1181"/>
    <cellStyle name="Input 15" xfId="1182"/>
    <cellStyle name="Input 16" xfId="1183"/>
    <cellStyle name="Input 17" xfId="1184"/>
    <cellStyle name="Input 18" xfId="1185"/>
    <cellStyle name="Input 19" xfId="1186"/>
    <cellStyle name="Input 2" xfId="162"/>
    <cellStyle name="Input 2 2" xfId="1187"/>
    <cellStyle name="Input 3" xfId="256"/>
    <cellStyle name="Input 3 2" xfId="1188"/>
    <cellStyle name="Input 4" xfId="30"/>
    <cellStyle name="Input 5" xfId="586"/>
    <cellStyle name="Input 6" xfId="597"/>
    <cellStyle name="Input 7" xfId="593"/>
    <cellStyle name="Input 8" xfId="596"/>
    <cellStyle name="Input 8 2" xfId="1189"/>
    <cellStyle name="Input 9" xfId="601"/>
    <cellStyle name="Inst. Sections" xfId="1693"/>
    <cellStyle name="Inst. Subheading" xfId="1694"/>
    <cellStyle name="Linked Cell" xfId="617" builtinId="24" customBuiltin="1"/>
    <cellStyle name="Linked Cell 2" xfId="163"/>
    <cellStyle name="Linked Cell 2 2" xfId="1190"/>
    <cellStyle name="Linked Cell 3" xfId="257"/>
    <cellStyle name="Linked Cell 3 2" xfId="1191"/>
    <cellStyle name="Linked Cell 4" xfId="1192"/>
    <cellStyle name="Linked Cell 5" xfId="1193"/>
    <cellStyle name="Linked Cell 6" xfId="1695"/>
    <cellStyle name="Macro" xfId="1696"/>
    <cellStyle name="Macro 2" xfId="1697"/>
    <cellStyle name="macro descr" xfId="1698"/>
    <cellStyle name="macro descr 2" xfId="1699"/>
    <cellStyle name="Macro_Comments" xfId="1700"/>
    <cellStyle name="MacroText" xfId="1701"/>
    <cellStyle name="MacroText 2" xfId="1702"/>
    <cellStyle name="Marathon" xfId="188"/>
    <cellStyle name="Marathon 2" xfId="325"/>
    <cellStyle name="Marathon 2 2" xfId="426"/>
    <cellStyle name="Marathon 2 2 2" xfId="1194"/>
    <cellStyle name="Marathon 2 3" xfId="1195"/>
    <cellStyle name="Marathon 3" xfId="326"/>
    <cellStyle name="Marathon 3 2" xfId="427"/>
    <cellStyle name="Marathon 3 2 2" xfId="1196"/>
    <cellStyle name="Marathon 3 3" xfId="1197"/>
    <cellStyle name="Marathon 4" xfId="428"/>
    <cellStyle name="Marathon 4 2" xfId="1198"/>
    <cellStyle name="Marathon 5" xfId="1199"/>
    <cellStyle name="MCP" xfId="272"/>
    <cellStyle name="Neutral" xfId="613" builtinId="28" customBuiltin="1"/>
    <cellStyle name="Neutral 2" xfId="164"/>
    <cellStyle name="Neutral 2 2" xfId="1200"/>
    <cellStyle name="Neutral 3" xfId="258"/>
    <cellStyle name="Neutral 3 2" xfId="1201"/>
    <cellStyle name="Neutral 4" xfId="1202"/>
    <cellStyle name="Neutral 5" xfId="1203"/>
    <cellStyle name="Neutral 6" xfId="1703"/>
    <cellStyle name="nONE" xfId="32"/>
    <cellStyle name="nONE 2" xfId="222"/>
    <cellStyle name="nONE 2 2" xfId="1204"/>
    <cellStyle name="nONE 3" xfId="1205"/>
    <cellStyle name="nONE 4" xfId="1206"/>
    <cellStyle name="nONE 5" xfId="1207"/>
    <cellStyle name="nONE 6" xfId="1208"/>
    <cellStyle name="nONE 7" xfId="1209"/>
    <cellStyle name="nONE 8" xfId="1210"/>
    <cellStyle name="noninput" xfId="273"/>
    <cellStyle name="noninput 2" xfId="429"/>
    <cellStyle name="noninput 3" xfId="1704"/>
    <cellStyle name="Normal" xfId="0" builtinId="0"/>
    <cellStyle name="Normal - Style1" xfId="33"/>
    <cellStyle name="Normal - Style1 2" xfId="327"/>
    <cellStyle name="Normal - Style1 2 2" xfId="430"/>
    <cellStyle name="Normal - Style1 2 2 2" xfId="1211"/>
    <cellStyle name="Normal - Style1 2 3" xfId="1212"/>
    <cellStyle name="Normal - Style1 3" xfId="328"/>
    <cellStyle name="Normal - Style1 3 2" xfId="431"/>
    <cellStyle name="Normal - Style1 3 2 2" xfId="1213"/>
    <cellStyle name="Normal - Style1 3 3" xfId="1214"/>
    <cellStyle name="Normal - Style1 4" xfId="432"/>
    <cellStyle name="Normal - Style1 4 2" xfId="1215"/>
    <cellStyle name="Normal - Style1 5" xfId="1216"/>
    <cellStyle name="Normal 10" xfId="190"/>
    <cellStyle name="Normal 10 2" xfId="329"/>
    <cellStyle name="Normal 10 2 2" xfId="433"/>
    <cellStyle name="Normal 10 2 2 2" xfId="1217"/>
    <cellStyle name="Normal 10 2 3" xfId="1218"/>
    <cellStyle name="Normal 10 3" xfId="434"/>
    <cellStyle name="Normal 10 4" xfId="435"/>
    <cellStyle name="Normal 10 4 2" xfId="1219"/>
    <cellStyle name="Normal 10 4 2 2" xfId="1220"/>
    <cellStyle name="Normal 10 4 3" xfId="1221"/>
    <cellStyle name="Normal 10 5" xfId="662"/>
    <cellStyle name="Normal 10 6" xfId="1222"/>
    <cellStyle name="Normal 10 6 2" xfId="1223"/>
    <cellStyle name="Normal 10 7" xfId="1224"/>
    <cellStyle name="Normal 11" xfId="274"/>
    <cellStyle name="Normal 11 2" xfId="436"/>
    <cellStyle name="Normal 11 2 2" xfId="1225"/>
    <cellStyle name="Normal 11 3" xfId="1226"/>
    <cellStyle name="Normal 11 4" xfId="1227"/>
    <cellStyle name="Normal 11 4 2" xfId="1228"/>
    <cellStyle name="Normal 11 5" xfId="1229"/>
    <cellStyle name="Normal 11 6" xfId="1230"/>
    <cellStyle name="Normal 117" xfId="1705"/>
    <cellStyle name="Normal 12" xfId="330"/>
    <cellStyle name="Normal 12 2" xfId="331"/>
    <cellStyle name="Normal 12 2 2" xfId="437"/>
    <cellStyle name="Normal 12 2 2 2" xfId="1231"/>
    <cellStyle name="Normal 12 2 3" xfId="1232"/>
    <cellStyle name="Normal 12 2 3 2" xfId="1233"/>
    <cellStyle name="Normal 12 2 4" xfId="1234"/>
    <cellStyle name="Normal 12 3" xfId="438"/>
    <cellStyle name="Normal 12 3 2" xfId="1235"/>
    <cellStyle name="Normal 12 4" xfId="1236"/>
    <cellStyle name="Normal 122" xfId="1706"/>
    <cellStyle name="Normal 13" xfId="259"/>
    <cellStyle name="Normal 13 2" xfId="439"/>
    <cellStyle name="Normal 13 3" xfId="440"/>
    <cellStyle name="Normal 13 3 2" xfId="1237"/>
    <cellStyle name="Normal 13 4" xfId="1238"/>
    <cellStyle name="Normal 13 4 2" xfId="1239"/>
    <cellStyle name="Normal 13 5" xfId="1240"/>
    <cellStyle name="Normal 14" xfId="332"/>
    <cellStyle name="Normal 14 2" xfId="441"/>
    <cellStyle name="Normal 14 2 2" xfId="1241"/>
    <cellStyle name="Normal 14 3" xfId="1242"/>
    <cellStyle name="Normal 14 3 2" xfId="1243"/>
    <cellStyle name="Normal 14 4" xfId="1244"/>
    <cellStyle name="Normal 15" xfId="333"/>
    <cellStyle name="Normal 15 2" xfId="442"/>
    <cellStyle name="Normal 15 2 2" xfId="1245"/>
    <cellStyle name="Normal 15 3" xfId="1246"/>
    <cellStyle name="Normal 15 3 2" xfId="1247"/>
    <cellStyle name="Normal 15 4" xfId="1248"/>
    <cellStyle name="Normal 16" xfId="334"/>
    <cellStyle name="Normal 16 2" xfId="443"/>
    <cellStyle name="Normal 16 2 2" xfId="1249"/>
    <cellStyle name="Normal 16 3" xfId="1250"/>
    <cellStyle name="Normal 16 3 2" xfId="1251"/>
    <cellStyle name="Normal 16 4" xfId="1252"/>
    <cellStyle name="Normal 17" xfId="359"/>
    <cellStyle name="Normal 17 2" xfId="1253"/>
    <cellStyle name="Normal 17 3" xfId="1254"/>
    <cellStyle name="Normal 18" xfId="364"/>
    <cellStyle name="Normal 18 2" xfId="1255"/>
    <cellStyle name="Normal 19" xfId="444"/>
    <cellStyle name="Normal 19 2" xfId="1256"/>
    <cellStyle name="Normal 2" xfId="47"/>
    <cellStyle name="Normal 2 10" xfId="1707"/>
    <cellStyle name="Normal 2 11" xfId="1708"/>
    <cellStyle name="Normal 2 12" xfId="1709"/>
    <cellStyle name="Normal 2 2" xfId="189"/>
    <cellStyle name="Normal 2 2 2" xfId="205"/>
    <cellStyle name="Normal 2 2 2 2" xfId="445"/>
    <cellStyle name="Normal 2 2 2 2 2" xfId="677"/>
    <cellStyle name="Normal 2 2 2 3" xfId="1257"/>
    <cellStyle name="Normal 2 2 3" xfId="446"/>
    <cellStyle name="Normal 2 2 3 2" xfId="447"/>
    <cellStyle name="Normal 2 2 3 2 2" xfId="1258"/>
    <cellStyle name="Normal 2 2 3 3" xfId="1259"/>
    <cellStyle name="Normal 2 2 4" xfId="448"/>
    <cellStyle name="Normal 2 2 4 2" xfId="1260"/>
    <cellStyle name="Normal 2 2 5" xfId="1261"/>
    <cellStyle name="Normal 2 2 6" xfId="1710"/>
    <cellStyle name="Normal 2 2 7" xfId="1711"/>
    <cellStyle name="Normal 2 2 8" xfId="1712"/>
    <cellStyle name="Normal 2 2 9" xfId="1713"/>
    <cellStyle name="Normal 2 2_Transfer Data Vista LT_R1" xfId="1714"/>
    <cellStyle name="Normal 2 3" xfId="221"/>
    <cellStyle name="Normal 2 3 2" xfId="1262"/>
    <cellStyle name="Normal 2 3 2 2" xfId="1715"/>
    <cellStyle name="Normal 2 3 3" xfId="1716"/>
    <cellStyle name="Normal 2 3 4" xfId="1717"/>
    <cellStyle name="Normal 2 3 5" xfId="1718"/>
    <cellStyle name="Normal 2 3 6" xfId="1719"/>
    <cellStyle name="Normal 2 3 7" xfId="1720"/>
    <cellStyle name="Normal 2 4" xfId="335"/>
    <cellStyle name="Normal 2 4 2" xfId="449"/>
    <cellStyle name="Normal 2 4 2 2" xfId="1263"/>
    <cellStyle name="Normal 2 4 3" xfId="1264"/>
    <cellStyle name="Normal 2 4 3 2" xfId="1265"/>
    <cellStyle name="Normal 2 4 4" xfId="1266"/>
    <cellStyle name="Normal 2 4 5" xfId="1267"/>
    <cellStyle name="Normal 2 5" xfId="450"/>
    <cellStyle name="Normal 2 5 2" xfId="1268"/>
    <cellStyle name="Normal 2 5 3" xfId="1721"/>
    <cellStyle name="Normal 2 5 4" xfId="1722"/>
    <cellStyle name="Normal 2 6" xfId="451"/>
    <cellStyle name="Normal 2 6 2" xfId="1269"/>
    <cellStyle name="Normal 2 7" xfId="452"/>
    <cellStyle name="Normal 2 7 2" xfId="1270"/>
    <cellStyle name="Normal 2 8" xfId="1723"/>
    <cellStyle name="Normal 2 9" xfId="1724"/>
    <cellStyle name="Normal 20" xfId="453"/>
    <cellStyle name="Normal 20 2" xfId="1271"/>
    <cellStyle name="Normal 21" xfId="2"/>
    <cellStyle name="Normal 22" xfId="571"/>
    <cellStyle name="Normal 23" xfId="573"/>
    <cellStyle name="Normal 24" xfId="588"/>
    <cellStyle name="Normal 24 2" xfId="1272"/>
    <cellStyle name="Normal 25" xfId="260"/>
    <cellStyle name="Normal 25 2" xfId="454"/>
    <cellStyle name="Normal 25 2 2" xfId="1273"/>
    <cellStyle name="Normal 25 3" xfId="1274"/>
    <cellStyle name="Normal 25 3 2" xfId="1275"/>
    <cellStyle name="Normal 25 4" xfId="1276"/>
    <cellStyle name="Normal 26" xfId="590"/>
    <cellStyle name="Normal 26 2" xfId="1277"/>
    <cellStyle name="Normal 27" xfId="604"/>
    <cellStyle name="Normal 27 2" xfId="1278"/>
    <cellStyle name="Normal 28" xfId="605"/>
    <cellStyle name="Normal 28 2" xfId="1279"/>
    <cellStyle name="Normal 29" xfId="598"/>
    <cellStyle name="Normal 29 2" xfId="1280"/>
    <cellStyle name="Normal 3" xfId="90"/>
    <cellStyle name="Normal 3 10" xfId="1281"/>
    <cellStyle name="Normal 3 2" xfId="93"/>
    <cellStyle name="Normal 3 2 2" xfId="261"/>
    <cellStyle name="Normal 3 2 2 2" xfId="1282"/>
    <cellStyle name="Normal 3 2 2 2 2" xfId="1283"/>
    <cellStyle name="Normal 3 2 2 3" xfId="1284"/>
    <cellStyle name="Normal 3 2 3" xfId="455"/>
    <cellStyle name="Normal 3 2 3 2" xfId="1285"/>
    <cellStyle name="Normal 3 2 4" xfId="1286"/>
    <cellStyle name="Normal 3 2 4 2" xfId="1287"/>
    <cellStyle name="Normal 3 2 5" xfId="1288"/>
    <cellStyle name="Normal 3 2 6" xfId="1289"/>
    <cellStyle name="Normal 3 2 7" xfId="1725"/>
    <cellStyle name="Normal 3 3" xfId="191"/>
    <cellStyle name="Normal 3 3 2" xfId="456"/>
    <cellStyle name="Normal 3 3 2 2" xfId="1290"/>
    <cellStyle name="Normal 3 3 3" xfId="1291"/>
    <cellStyle name="Normal 3 4" xfId="206"/>
    <cellStyle name="Normal 3 4 2" xfId="457"/>
    <cellStyle name="Normal 3 4 3" xfId="458"/>
    <cellStyle name="Normal 3 4 3 2" xfId="1292"/>
    <cellStyle name="Normal 3 4 4" xfId="1293"/>
    <cellStyle name="Normal 3 4 4 2" xfId="1294"/>
    <cellStyle name="Normal 3 4 5" xfId="1295"/>
    <cellStyle name="Normal 3 5" xfId="288"/>
    <cellStyle name="Normal 3 5 2" xfId="336"/>
    <cellStyle name="Normal 3 5 2 2" xfId="337"/>
    <cellStyle name="Normal 3 5 2 2 2" xfId="1296"/>
    <cellStyle name="Normal 3 5 2 2 2 2" xfId="1297"/>
    <cellStyle name="Normal 3 5 2 2 3" xfId="1298"/>
    <cellStyle name="Normal 3 5 2 2 3 2" xfId="1299"/>
    <cellStyle name="Normal 3 5 2 2 4" xfId="1300"/>
    <cellStyle name="Normal 3 5 2 3" xfId="1301"/>
    <cellStyle name="Normal 3 5 2 3 2" xfId="1302"/>
    <cellStyle name="Normal 3 5 2 4" xfId="1303"/>
    <cellStyle name="Normal 3 5 2 4 2" xfId="1304"/>
    <cellStyle name="Normal 3 5 2 5" xfId="1305"/>
    <cellStyle name="Normal 3 5 3" xfId="357"/>
    <cellStyle name="Normal 3 5 3 2" xfId="1306"/>
    <cellStyle name="Normal 3 5 3 2 2" xfId="1307"/>
    <cellStyle name="Normal 3 5 3 3" xfId="1308"/>
    <cellStyle name="Normal 3 5 4" xfId="361"/>
    <cellStyle name="Normal 3 5 4 2" xfId="1309"/>
    <cellStyle name="Normal 3 5 4 2 2" xfId="1310"/>
    <cellStyle name="Normal 3 5 4 3" xfId="1311"/>
    <cellStyle name="Normal 3 5 5" xfId="1312"/>
    <cellStyle name="Normal 3 5 5 2" xfId="1313"/>
    <cellStyle name="Normal 3 5 6" xfId="1314"/>
    <cellStyle name="Normal 3 5 6 2" xfId="1315"/>
    <cellStyle name="Normal 3 5 7" xfId="1316"/>
    <cellStyle name="Normal 3 6" xfId="459"/>
    <cellStyle name="Normal 3 6 2" xfId="1317"/>
    <cellStyle name="Normal 3 7" xfId="665"/>
    <cellStyle name="Normal 3 8" xfId="1318"/>
    <cellStyle name="Normal 3 8 2" xfId="1319"/>
    <cellStyle name="Normal 3 9" xfId="1320"/>
    <cellStyle name="Normal 30" xfId="595"/>
    <cellStyle name="Normal 30 2" xfId="1321"/>
    <cellStyle name="Normal 31" xfId="647"/>
    <cellStyle name="Normal 31 2" xfId="1322"/>
    <cellStyle name="Normal 32" xfId="661"/>
    <cellStyle name="Normal 32 2" xfId="1323"/>
    <cellStyle name="Normal 33" xfId="675"/>
    <cellStyle name="Normal 34" xfId="1324"/>
    <cellStyle name="Normal 34 2" xfId="1325"/>
    <cellStyle name="Normal 35" xfId="1326"/>
    <cellStyle name="Normal 36" xfId="1327"/>
    <cellStyle name="Normal 37" xfId="1328"/>
    <cellStyle name="Normal 38" xfId="1329"/>
    <cellStyle name="Normal 39" xfId="1330"/>
    <cellStyle name="Normal 4" xfId="94"/>
    <cellStyle name="Normal 4 2" xfId="262"/>
    <cellStyle name="Normal 4 2 2" xfId="460"/>
    <cellStyle name="Normal 4 2 3" xfId="1331"/>
    <cellStyle name="Normal 4 3" xfId="461"/>
    <cellStyle name="Normal 4 3 2" xfId="1332"/>
    <cellStyle name="Normal 4 4" xfId="666"/>
    <cellStyle name="Normal 4 4 2" xfId="1333"/>
    <cellStyle name="Normal 4 5" xfId="667"/>
    <cellStyle name="Normal 4 5 2" xfId="1334"/>
    <cellStyle name="Normal 4 6" xfId="668"/>
    <cellStyle name="Normal 4 6 2" xfId="1335"/>
    <cellStyle name="Normal 4 7" xfId="1726"/>
    <cellStyle name="Normal 40" xfId="1336"/>
    <cellStyle name="Normal 41" xfId="1337"/>
    <cellStyle name="Normal 42" xfId="1338"/>
    <cellStyle name="Normal 42 2" xfId="1339"/>
    <cellStyle name="Normal 43" xfId="1340"/>
    <cellStyle name="Normal 44" xfId="1341"/>
    <cellStyle name="Normal 45" xfId="1342"/>
    <cellStyle name="Normal 46" xfId="1343"/>
    <cellStyle name="Normal 47" xfId="1344"/>
    <cellStyle name="Normal 48" xfId="1345"/>
    <cellStyle name="Normal 49" xfId="1346"/>
    <cellStyle name="Normal 5" xfId="95"/>
    <cellStyle name="Normal 5 2" xfId="185"/>
    <cellStyle name="Normal 5 2 2" xfId="462"/>
    <cellStyle name="Normal 5 2 2 2" xfId="1347"/>
    <cellStyle name="Normal 5 2 3" xfId="1348"/>
    <cellStyle name="Normal 5 2 3 2" xfId="1349"/>
    <cellStyle name="Normal 5 2 4" xfId="1350"/>
    <cellStyle name="Normal 5 3" xfId="463"/>
    <cellStyle name="Normal 5 3 2" xfId="464"/>
    <cellStyle name="Normal 5 3 2 2" xfId="1351"/>
    <cellStyle name="Normal 5 3 3" xfId="1352"/>
    <cellStyle name="Normal 5 4" xfId="465"/>
    <cellStyle name="Normal 5 4 2" xfId="1353"/>
    <cellStyle name="Normal 5 5" xfId="669"/>
    <cellStyle name="Normal 5 5 2" xfId="1354"/>
    <cellStyle name="Normal 5 6" xfId="670"/>
    <cellStyle name="Normal 5 6 2" xfId="1355"/>
    <cellStyle name="Normal 5 7" xfId="1356"/>
    <cellStyle name="Normal 5 8" xfId="1357"/>
    <cellStyle name="Normal 50" xfId="1358"/>
    <cellStyle name="Normal 51" xfId="1359"/>
    <cellStyle name="Normal 52" xfId="1360"/>
    <cellStyle name="Normal 53" xfId="1361"/>
    <cellStyle name="Normal 54" xfId="1362"/>
    <cellStyle name="Normal 55" xfId="1363"/>
    <cellStyle name="Normal 56" xfId="1364"/>
    <cellStyle name="Normal 57" xfId="1365"/>
    <cellStyle name="Normal 58" xfId="1366"/>
    <cellStyle name="Normal 59" xfId="1367"/>
    <cellStyle name="Normal 6" xfId="96"/>
    <cellStyle name="Normal 6 2" xfId="466"/>
    <cellStyle name="Normal 6 2 2" xfId="1368"/>
    <cellStyle name="Normal 6 3" xfId="1369"/>
    <cellStyle name="Normal 6 4" xfId="1727"/>
    <cellStyle name="Normal 60" xfId="1370"/>
    <cellStyle name="Normal 61" xfId="1609"/>
    <cellStyle name="Normal 62" xfId="1611"/>
    <cellStyle name="Normal 63" xfId="1612"/>
    <cellStyle name="Normal 64" xfId="1613"/>
    <cellStyle name="Normal 65" xfId="1614"/>
    <cellStyle name="Normal 66" xfId="1615"/>
    <cellStyle name="Normal 67" xfId="1617"/>
    <cellStyle name="Normal 7" xfId="97"/>
    <cellStyle name="Normal 7 2" xfId="467"/>
    <cellStyle name="Normal 7 2 2" xfId="1371"/>
    <cellStyle name="Normal 7 3" xfId="671"/>
    <cellStyle name="Normal 7 3 2" xfId="1372"/>
    <cellStyle name="Normal 7 4" xfId="672"/>
    <cellStyle name="Normal 7 4 2" xfId="1373"/>
    <cellStyle name="Normal 7 5" xfId="673"/>
    <cellStyle name="Normal 7 5 2" xfId="1374"/>
    <cellStyle name="Normal 7 6" xfId="674"/>
    <cellStyle name="Normal 7 6 2" xfId="1375"/>
    <cellStyle name="Normal 7 7" xfId="1376"/>
    <cellStyle name="Normal 7 8" xfId="1377"/>
    <cellStyle name="Normal 8" xfId="182"/>
    <cellStyle name="Normal 8 2" xfId="207"/>
    <cellStyle name="Normal 8 2 2" xfId="468"/>
    <cellStyle name="Normal 8 2 2 2" xfId="1378"/>
    <cellStyle name="Normal 8 2 3" xfId="1379"/>
    <cellStyle name="Normal 8 2 3 2" xfId="1380"/>
    <cellStyle name="Normal 8 2 4" xfId="1381"/>
    <cellStyle name="Normal 8 3" xfId="469"/>
    <cellStyle name="Normal 8 3 2" xfId="1382"/>
    <cellStyle name="Normal 8 4" xfId="1383"/>
    <cellStyle name="Normal 8 4 2" xfId="1384"/>
    <cellStyle name="Normal 8 5" xfId="1385"/>
    <cellStyle name="Normal 87" xfId="1728"/>
    <cellStyle name="Normal 9" xfId="186"/>
    <cellStyle name="Normal 9 2" xfId="1729"/>
    <cellStyle name="Normal 9_Input" xfId="1730"/>
    <cellStyle name="Normal(0)" xfId="34"/>
    <cellStyle name="Note" xfId="620" builtinId="10" customBuiltin="1"/>
    <cellStyle name="Note 2" xfId="165"/>
    <cellStyle name="Note 2 2" xfId="648"/>
    <cellStyle name="Note 2 2 2" xfId="1386"/>
    <cellStyle name="Note 2 3" xfId="1387"/>
    <cellStyle name="Note 2 3 2" xfId="1388"/>
    <cellStyle name="Note 2 4" xfId="1389"/>
    <cellStyle name="Note 2 5" xfId="1390"/>
    <cellStyle name="Note 3" xfId="338"/>
    <cellStyle name="Note 3 2" xfId="470"/>
    <cellStyle name="Note 3 2 2" xfId="1391"/>
    <cellStyle name="Note 3 3" xfId="1392"/>
    <cellStyle name="Note 4" xfId="1393"/>
    <cellStyle name="Note 4 2" xfId="1394"/>
    <cellStyle name="Note 4 3" xfId="1395"/>
    <cellStyle name="Note 5" xfId="1396"/>
    <cellStyle name="Note 5 2" xfId="1397"/>
    <cellStyle name="Note 5 3" xfId="1398"/>
    <cellStyle name="Note 6" xfId="1399"/>
    <cellStyle name="Note 6 2" xfId="1400"/>
    <cellStyle name="Number" xfId="275"/>
    <cellStyle name="Number 10" xfId="1731"/>
    <cellStyle name="Number 11" xfId="1732"/>
    <cellStyle name="Number 12" xfId="1733"/>
    <cellStyle name="Number 13" xfId="1734"/>
    <cellStyle name="Number 14" xfId="1735"/>
    <cellStyle name="Number 2" xfId="339"/>
    <cellStyle name="Number 3" xfId="340"/>
    <cellStyle name="Number 4" xfId="1736"/>
    <cellStyle name="Number 5" xfId="1737"/>
    <cellStyle name="Number 6" xfId="1738"/>
    <cellStyle name="Number 7" xfId="1739"/>
    <cellStyle name="Number 8" xfId="1740"/>
    <cellStyle name="Number 9" xfId="1741"/>
    <cellStyle name="Output" xfId="615" builtinId="21" customBuiltin="1"/>
    <cellStyle name="Output 2" xfId="166"/>
    <cellStyle name="Output 2 2" xfId="1401"/>
    <cellStyle name="Output 3" xfId="263"/>
    <cellStyle name="Output 3 2" xfId="1402"/>
    <cellStyle name="Output 4" xfId="1403"/>
    <cellStyle name="Output 5" xfId="1404"/>
    <cellStyle name="Output 6" xfId="1742"/>
    <cellStyle name="Password" xfId="276"/>
    <cellStyle name="Percen - Style1" xfId="35"/>
    <cellStyle name="Percen - Style1 2" xfId="1743"/>
    <cellStyle name="Percen - Style2" xfId="36"/>
    <cellStyle name="Percen - Style2 2" xfId="1744"/>
    <cellStyle name="Percent" xfId="1616" builtinId="5"/>
    <cellStyle name="Percent [2]" xfId="38"/>
    <cellStyle name="Percent [2] 2" xfId="341"/>
    <cellStyle name="Percent [2] 2 2" xfId="471"/>
    <cellStyle name="Percent [2] 2 2 2" xfId="1405"/>
    <cellStyle name="Percent [2] 2 3" xfId="1406"/>
    <cellStyle name="Percent [2] 3" xfId="342"/>
    <cellStyle name="Percent [2] 3 2" xfId="472"/>
    <cellStyle name="Percent [2] 3 2 2" xfId="1407"/>
    <cellStyle name="Percent [2] 3 3" xfId="1408"/>
    <cellStyle name="Percent [2] 4" xfId="473"/>
    <cellStyle name="Percent [2] 4 2" xfId="1409"/>
    <cellStyle name="Percent [2] 5" xfId="1410"/>
    <cellStyle name="Percent 10" xfId="474"/>
    <cellStyle name="Percent 10 2" xfId="1411"/>
    <cellStyle name="Percent 11" xfId="475"/>
    <cellStyle name="Percent 11 2" xfId="1769"/>
    <cellStyle name="Percent 12" xfId="37"/>
    <cellStyle name="Percent 12 2" xfId="1412"/>
    <cellStyle name="Percent 13" xfId="587"/>
    <cellStyle name="Percent 13 2" xfId="1413"/>
    <cellStyle name="Percent 14" xfId="591"/>
    <cellStyle name="Percent 14 2" xfId="1414"/>
    <cellStyle name="Percent 15" xfId="589"/>
    <cellStyle name="Percent 15 2" xfId="1415"/>
    <cellStyle name="Percent 16" xfId="599"/>
    <cellStyle name="Percent 16 2" xfId="1416"/>
    <cellStyle name="Percent 17" xfId="602"/>
    <cellStyle name="Percent 17 2" xfId="1417"/>
    <cellStyle name="Percent 18" xfId="1418"/>
    <cellStyle name="Percent 18 2" xfId="1419"/>
    <cellStyle name="Percent 19" xfId="1618"/>
    <cellStyle name="Percent 2" xfId="98"/>
    <cellStyle name="Percent 2 2" xfId="99"/>
    <cellStyle name="Percent 2 2 2" xfId="476"/>
    <cellStyle name="Percent 2 2 2 2" xfId="1420"/>
    <cellStyle name="Percent 2 2 3" xfId="1421"/>
    <cellStyle name="Percent 2 2 3 2" xfId="1422"/>
    <cellStyle name="Percent 2 2 4" xfId="1423"/>
    <cellStyle name="Percent 2 2 5" xfId="1424"/>
    <cellStyle name="Percent 2 3" xfId="187"/>
    <cellStyle name="Percent 2 3 2" xfId="477"/>
    <cellStyle name="Percent 2 3 2 2" xfId="1425"/>
    <cellStyle name="Percent 2 3 3" xfId="1426"/>
    <cellStyle name="Percent 2 3 4" xfId="1427"/>
    <cellStyle name="Percent 2 4" xfId="478"/>
    <cellStyle name="Percent 2 4 2" xfId="1428"/>
    <cellStyle name="Percent 3" xfId="89"/>
    <cellStyle name="Percent 3 2" xfId="479"/>
    <cellStyle name="Percent 3 2 2" xfId="1429"/>
    <cellStyle name="Percent 3 3" xfId="1430"/>
    <cellStyle name="Percent 4" xfId="277"/>
    <cellStyle name="Percent 4 2" xfId="480"/>
    <cellStyle name="Percent 4 3" xfId="1431"/>
    <cellStyle name="Percent 4 3 2" xfId="1432"/>
    <cellStyle name="Percent 5" xfId="278"/>
    <cellStyle name="Percent 6" xfId="279"/>
    <cellStyle name="Percent 6 2" xfId="1745"/>
    <cellStyle name="Percent 7" xfId="280"/>
    <cellStyle name="Percent 8" xfId="281"/>
    <cellStyle name="Percent 9" xfId="360"/>
    <cellStyle name="Percent(0)" xfId="39"/>
    <cellStyle name="Percent(0) 2" xfId="1433"/>
    <cellStyle name="Percent(0) 2 2" xfId="1434"/>
    <cellStyle name="Percent(0) 3" xfId="1435"/>
    <cellStyle name="SAPBEXaggData" xfId="60"/>
    <cellStyle name="SAPBEXaggDataEmph" xfId="61"/>
    <cellStyle name="SAPBEXaggItem" xfId="59"/>
    <cellStyle name="SAPBEXaggItem 2" xfId="481"/>
    <cellStyle name="SAPBEXaggItem 2 2" xfId="1436"/>
    <cellStyle name="SAPBEXaggItem 3" xfId="1437"/>
    <cellStyle name="SAPBEXaggItem 4" xfId="1746"/>
    <cellStyle name="SAPBEXaggItem 5" xfId="1747"/>
    <cellStyle name="SAPBEXaggItem 6" xfId="1748"/>
    <cellStyle name="SAPBEXaggItem_Copy of xSAPtemp5457" xfId="1749"/>
    <cellStyle name="SAPBEXaggItemX" xfId="62"/>
    <cellStyle name="SAPBEXchaText" xfId="54"/>
    <cellStyle name="SAPBEXchaText 10" xfId="1438"/>
    <cellStyle name="SAPBEXchaText 11" xfId="1439"/>
    <cellStyle name="SAPBEXchaText 12" xfId="1440"/>
    <cellStyle name="SAPBEXchaText 2" xfId="482"/>
    <cellStyle name="SAPBEXchaText 3" xfId="1441"/>
    <cellStyle name="SAPBEXchaText 4" xfId="1442"/>
    <cellStyle name="SAPBEXchaText 5" xfId="1443"/>
    <cellStyle name="SAPBEXchaText 6" xfId="1444"/>
    <cellStyle name="SAPBEXchaText 7" xfId="1445"/>
    <cellStyle name="SAPBEXchaText 8" xfId="1446"/>
    <cellStyle name="SAPBEXchaText 9" xfId="1447"/>
    <cellStyle name="SAPBEXchaText_BW Prepaid - Actuals" xfId="1448"/>
    <cellStyle name="SAPBEXexcBad7" xfId="63"/>
    <cellStyle name="SAPBEXexcBad8" xfId="64"/>
    <cellStyle name="SAPBEXexcBad9" xfId="65"/>
    <cellStyle name="SAPBEXexcCritical4" xfId="66"/>
    <cellStyle name="SAPBEXexcCritical5" xfId="67"/>
    <cellStyle name="SAPBEXexcCritical6" xfId="68"/>
    <cellStyle name="SAPBEXexcGood1" xfId="69"/>
    <cellStyle name="SAPBEXexcGood2" xfId="70"/>
    <cellStyle name="SAPBEXexcGood3" xfId="71"/>
    <cellStyle name="SAPBEXfilterDrill" xfId="55"/>
    <cellStyle name="SAPBEXfilterItem" xfId="53"/>
    <cellStyle name="SAPBEXfilterItem 2" xfId="483"/>
    <cellStyle name="SAPBEXfilterItem 2 2" xfId="1449"/>
    <cellStyle name="SAPBEXfilterItem 2 3" xfId="1450"/>
    <cellStyle name="SAPBEXfilterItem 3" xfId="1451"/>
    <cellStyle name="SAPBEXfilterItem 4" xfId="1750"/>
    <cellStyle name="SAPBEXfilterItem 5" xfId="1751"/>
    <cellStyle name="SAPBEXfilterItem 6" xfId="1752"/>
    <cellStyle name="SAPBEXfilterItem_BW Prepaid - Actuals" xfId="1452"/>
    <cellStyle name="SAPBEXfilterText" xfId="72"/>
    <cellStyle name="SAPBEXfilterText 2" xfId="100"/>
    <cellStyle name="SAPBEXfilterText 2 2" xfId="484"/>
    <cellStyle name="SAPBEXfilterText 3" xfId="170"/>
    <cellStyle name="SAPBEXfilterText 3 2" xfId="485"/>
    <cellStyle name="SAPBEXfilterText 3 3" xfId="1453"/>
    <cellStyle name="SAPBEXfilterText 4" xfId="193"/>
    <cellStyle name="SAPBEXfilterText 4 2" xfId="486"/>
    <cellStyle name="SAPBEXfilterText 4 3" xfId="1454"/>
    <cellStyle name="SAPBEXfilterText 5" xfId="208"/>
    <cellStyle name="SAPBEXfilterText 5 2" xfId="487"/>
    <cellStyle name="SAPBEXfilterText 6" xfId="574"/>
    <cellStyle name="SAPBEXfilterText 6 2" xfId="1455"/>
    <cellStyle name="SAPBEXformats" xfId="73"/>
    <cellStyle name="SAPBEXheaderItem" xfId="51"/>
    <cellStyle name="SAPBEXheaderItem 10" xfId="575"/>
    <cellStyle name="SAPBEXheaderItem 10 2" xfId="1456"/>
    <cellStyle name="SAPBEXheaderItem 11" xfId="1457"/>
    <cellStyle name="SAPBEXheaderItem 11 2" xfId="1458"/>
    <cellStyle name="SAPBEXheaderItem 2" xfId="101"/>
    <cellStyle name="SAPBEXheaderItem 2 2" xfId="488"/>
    <cellStyle name="SAPBEXheaderItem 2 3" xfId="1459"/>
    <cellStyle name="SAPBEXheaderItem 3" xfId="102"/>
    <cellStyle name="SAPBEXheaderItem 3 2" xfId="489"/>
    <cellStyle name="SAPBEXheaderItem 3 2 2" xfId="490"/>
    <cellStyle name="SAPBEXheaderItem 3 3" xfId="491"/>
    <cellStyle name="SAPBEXheaderItem 3 4" xfId="1460"/>
    <cellStyle name="SAPBEXheaderItem 4" xfId="103"/>
    <cellStyle name="SAPBEXheaderItem 4 2" xfId="492"/>
    <cellStyle name="SAPBEXheaderItem 5" xfId="104"/>
    <cellStyle name="SAPBEXheaderItem 5 2" xfId="493"/>
    <cellStyle name="SAPBEXheaderItem 6" xfId="171"/>
    <cellStyle name="SAPBEXheaderItem 6 2" xfId="494"/>
    <cellStyle name="SAPBEXheaderItem 6 3" xfId="1461"/>
    <cellStyle name="SAPBEXheaderItem 7" xfId="194"/>
    <cellStyle name="SAPBEXheaderItem 7 2" xfId="495"/>
    <cellStyle name="SAPBEXheaderItem 7 3" xfId="1462"/>
    <cellStyle name="SAPBEXheaderItem 8" xfId="209"/>
    <cellStyle name="SAPBEXheaderItem 8 2" xfId="496"/>
    <cellStyle name="SAPBEXheaderItem 9" xfId="343"/>
    <cellStyle name="SAPBEXheaderItem 9 2" xfId="497"/>
    <cellStyle name="SAPBEXheaderItem_BW Prepaid - Actuals" xfId="1463"/>
    <cellStyle name="SAPBEXheaderText" xfId="52"/>
    <cellStyle name="SAPBEXheaderText 10" xfId="576"/>
    <cellStyle name="SAPBEXheaderText 10 2" xfId="1464"/>
    <cellStyle name="SAPBEXheaderText 11" xfId="1465"/>
    <cellStyle name="SAPBEXheaderText 11 2" xfId="1466"/>
    <cellStyle name="SAPBEXheaderText 2" xfId="105"/>
    <cellStyle name="SAPBEXheaderText 2 2" xfId="498"/>
    <cellStyle name="SAPBEXheaderText 2 3" xfId="1467"/>
    <cellStyle name="SAPBEXheaderText 3" xfId="106"/>
    <cellStyle name="SAPBEXheaderText 3 2" xfId="499"/>
    <cellStyle name="SAPBEXheaderText 3 2 2" xfId="500"/>
    <cellStyle name="SAPBEXheaderText 3 3" xfId="501"/>
    <cellStyle name="SAPBEXheaderText 3 4" xfId="1468"/>
    <cellStyle name="SAPBEXheaderText 4" xfId="107"/>
    <cellStyle name="SAPBEXheaderText 4 2" xfId="502"/>
    <cellStyle name="SAPBEXheaderText 5" xfId="108"/>
    <cellStyle name="SAPBEXheaderText 5 2" xfId="503"/>
    <cellStyle name="SAPBEXheaderText 6" xfId="172"/>
    <cellStyle name="SAPBEXheaderText 6 2" xfId="504"/>
    <cellStyle name="SAPBEXheaderText 6 3" xfId="1469"/>
    <cellStyle name="SAPBEXheaderText 7" xfId="195"/>
    <cellStyle name="SAPBEXheaderText 7 2" xfId="505"/>
    <cellStyle name="SAPBEXheaderText 7 3" xfId="1470"/>
    <cellStyle name="SAPBEXheaderText 8" xfId="210"/>
    <cellStyle name="SAPBEXheaderText 8 2" xfId="506"/>
    <cellStyle name="SAPBEXheaderText 9" xfId="344"/>
    <cellStyle name="SAPBEXheaderText 9 2" xfId="507"/>
    <cellStyle name="SAPBEXheaderText_BW Prepaid - Actuals" xfId="1471"/>
    <cellStyle name="SAPBEXHLevel0" xfId="74"/>
    <cellStyle name="SAPBEXHLevel0 2" xfId="109"/>
    <cellStyle name="SAPBEXHLevel0 2 2" xfId="508"/>
    <cellStyle name="SAPBEXHLevel0 2 2 2" xfId="1472"/>
    <cellStyle name="SAPBEXHLevel0 2 3" xfId="1473"/>
    <cellStyle name="SAPBEXHLevel0 3" xfId="110"/>
    <cellStyle name="SAPBEXHLevel0 3 2" xfId="509"/>
    <cellStyle name="SAPBEXHLevel0 3 2 2" xfId="1474"/>
    <cellStyle name="SAPBEXHLevel0 3 3" xfId="1475"/>
    <cellStyle name="SAPBEXHLevel0 4" xfId="173"/>
    <cellStyle name="SAPBEXHLevel0 4 2" xfId="510"/>
    <cellStyle name="SAPBEXHLevel0 4 2 2" xfId="1476"/>
    <cellStyle name="SAPBEXHLevel0 4 3" xfId="1477"/>
    <cellStyle name="SAPBEXHLevel0 5" xfId="196"/>
    <cellStyle name="SAPBEXHLevel0 5 2" xfId="511"/>
    <cellStyle name="SAPBEXHLevel0 5 2 2" xfId="1478"/>
    <cellStyle name="SAPBEXHLevel0 5 3" xfId="1479"/>
    <cellStyle name="SAPBEXHLevel0 6" xfId="211"/>
    <cellStyle name="SAPBEXHLevel0 6 2" xfId="512"/>
    <cellStyle name="SAPBEXHLevel0 6 2 2" xfId="1480"/>
    <cellStyle name="SAPBEXHLevel0 6 3" xfId="1481"/>
    <cellStyle name="SAPBEXHLevel0 7" xfId="577"/>
    <cellStyle name="SAPBEXHLevel0X" xfId="75"/>
    <cellStyle name="SAPBEXHLevel0X 2" xfId="111"/>
    <cellStyle name="SAPBEXHLevel0X 2 2" xfId="513"/>
    <cellStyle name="SAPBEXHLevel0X 2 2 2" xfId="1482"/>
    <cellStyle name="SAPBEXHLevel0X 2 3" xfId="1483"/>
    <cellStyle name="SAPBEXHLevel0X 3" xfId="112"/>
    <cellStyle name="SAPBEXHLevel0X 3 2" xfId="514"/>
    <cellStyle name="SAPBEXHLevel0X 3 2 2" xfId="1484"/>
    <cellStyle name="SAPBEXHLevel0X 3 3" xfId="1485"/>
    <cellStyle name="SAPBEXHLevel0X 4" xfId="174"/>
    <cellStyle name="SAPBEXHLevel0X 4 2" xfId="515"/>
    <cellStyle name="SAPBEXHLevel0X 4 2 2" xfId="1486"/>
    <cellStyle name="SAPBEXHLevel0X 4 3" xfId="1487"/>
    <cellStyle name="SAPBEXHLevel0X 5" xfId="197"/>
    <cellStyle name="SAPBEXHLevel0X 5 2" xfId="516"/>
    <cellStyle name="SAPBEXHLevel0X 5 2 2" xfId="1488"/>
    <cellStyle name="SAPBEXHLevel0X 5 3" xfId="1489"/>
    <cellStyle name="SAPBEXHLevel0X 6" xfId="212"/>
    <cellStyle name="SAPBEXHLevel0X 6 2" xfId="517"/>
    <cellStyle name="SAPBEXHLevel0X 6 2 2" xfId="1490"/>
    <cellStyle name="SAPBEXHLevel0X 6 3" xfId="1491"/>
    <cellStyle name="SAPBEXHLevel0X 7" xfId="578"/>
    <cellStyle name="SAPBEXHLevel1" xfId="76"/>
    <cellStyle name="SAPBEXHLevel1 2" xfId="113"/>
    <cellStyle name="SAPBEXHLevel1 2 2" xfId="518"/>
    <cellStyle name="SAPBEXHLevel1 2 2 2" xfId="1492"/>
    <cellStyle name="SAPBEXHLevel1 2 3" xfId="1493"/>
    <cellStyle name="SAPBEXHLevel1 3" xfId="114"/>
    <cellStyle name="SAPBEXHLevel1 3 2" xfId="519"/>
    <cellStyle name="SAPBEXHLevel1 3 2 2" xfId="1494"/>
    <cellStyle name="SAPBEXHLevel1 3 3" xfId="1495"/>
    <cellStyle name="SAPBEXHLevel1 4" xfId="175"/>
    <cellStyle name="SAPBEXHLevel1 4 2" xfId="520"/>
    <cellStyle name="SAPBEXHLevel1 4 2 2" xfId="1496"/>
    <cellStyle name="SAPBEXHLevel1 4 3" xfId="1497"/>
    <cellStyle name="SAPBEXHLevel1 5" xfId="198"/>
    <cellStyle name="SAPBEXHLevel1 5 2" xfId="521"/>
    <cellStyle name="SAPBEXHLevel1 5 2 2" xfId="1498"/>
    <cellStyle name="SAPBEXHLevel1 5 3" xfId="1499"/>
    <cellStyle name="SAPBEXHLevel1 6" xfId="213"/>
    <cellStyle name="SAPBEXHLevel1 6 2" xfId="522"/>
    <cellStyle name="SAPBEXHLevel1 6 2 2" xfId="1500"/>
    <cellStyle name="SAPBEXHLevel1 6 3" xfId="1501"/>
    <cellStyle name="SAPBEXHLevel1 7" xfId="579"/>
    <cellStyle name="SAPBEXHLevel1X" xfId="77"/>
    <cellStyle name="SAPBEXHLevel1X 2" xfId="115"/>
    <cellStyle name="SAPBEXHLevel1X 2 2" xfId="523"/>
    <cellStyle name="SAPBEXHLevel1X 2 2 2" xfId="1502"/>
    <cellStyle name="SAPBEXHLevel1X 2 3" xfId="1503"/>
    <cellStyle name="SAPBEXHLevel1X 3" xfId="116"/>
    <cellStyle name="SAPBEXHLevel1X 3 2" xfId="524"/>
    <cellStyle name="SAPBEXHLevel1X 3 2 2" xfId="1504"/>
    <cellStyle name="SAPBEXHLevel1X 3 3" xfId="1505"/>
    <cellStyle name="SAPBEXHLevel1X 4" xfId="176"/>
    <cellStyle name="SAPBEXHLevel1X 4 2" xfId="525"/>
    <cellStyle name="SAPBEXHLevel1X 4 2 2" xfId="1506"/>
    <cellStyle name="SAPBEXHLevel1X 4 3" xfId="1507"/>
    <cellStyle name="SAPBEXHLevel1X 5" xfId="199"/>
    <cellStyle name="SAPBEXHLevel1X 5 2" xfId="526"/>
    <cellStyle name="SAPBEXHLevel1X 5 2 2" xfId="1508"/>
    <cellStyle name="SAPBEXHLevel1X 5 3" xfId="1509"/>
    <cellStyle name="SAPBEXHLevel1X 6" xfId="214"/>
    <cellStyle name="SAPBEXHLevel1X 6 2" xfId="527"/>
    <cellStyle name="SAPBEXHLevel1X 6 2 2" xfId="1510"/>
    <cellStyle name="SAPBEXHLevel1X 6 3" xfId="1511"/>
    <cellStyle name="SAPBEXHLevel1X 7" xfId="580"/>
    <cellStyle name="SAPBEXHLevel2" xfId="78"/>
    <cellStyle name="SAPBEXHLevel2 2" xfId="117"/>
    <cellStyle name="SAPBEXHLevel2 2 2" xfId="528"/>
    <cellStyle name="SAPBEXHLevel2 2 2 2" xfId="1512"/>
    <cellStyle name="SAPBEXHLevel2 2 3" xfId="1513"/>
    <cellStyle name="SAPBEXHLevel2 3" xfId="118"/>
    <cellStyle name="SAPBEXHLevel2 3 2" xfId="529"/>
    <cellStyle name="SAPBEXHLevel2 3 2 2" xfId="1514"/>
    <cellStyle name="SAPBEXHLevel2 3 3" xfId="1515"/>
    <cellStyle name="SAPBEXHLevel2 4" xfId="177"/>
    <cellStyle name="SAPBEXHLevel2 4 2" xfId="530"/>
    <cellStyle name="SAPBEXHLevel2 4 2 2" xfId="1516"/>
    <cellStyle name="SAPBEXHLevel2 4 3" xfId="1517"/>
    <cellStyle name="SAPBEXHLevel2 5" xfId="200"/>
    <cellStyle name="SAPBEXHLevel2 5 2" xfId="531"/>
    <cellStyle name="SAPBEXHLevel2 5 2 2" xfId="1518"/>
    <cellStyle name="SAPBEXHLevel2 5 3" xfId="1519"/>
    <cellStyle name="SAPBEXHLevel2 6" xfId="215"/>
    <cellStyle name="SAPBEXHLevel2 6 2" xfId="532"/>
    <cellStyle name="SAPBEXHLevel2 6 2 2" xfId="1520"/>
    <cellStyle name="SAPBEXHLevel2 6 3" xfId="1521"/>
    <cellStyle name="SAPBEXHLevel2 7" xfId="581"/>
    <cellStyle name="SAPBEXHLevel2X" xfId="79"/>
    <cellStyle name="SAPBEXHLevel2X 2" xfId="119"/>
    <cellStyle name="SAPBEXHLevel2X 2 2" xfId="533"/>
    <cellStyle name="SAPBEXHLevel2X 2 2 2" xfId="1522"/>
    <cellStyle name="SAPBEXHLevel2X 2 3" xfId="1523"/>
    <cellStyle name="SAPBEXHLevel2X 3" xfId="120"/>
    <cellStyle name="SAPBEXHLevel2X 3 2" xfId="534"/>
    <cellStyle name="SAPBEXHLevel2X 3 2 2" xfId="1524"/>
    <cellStyle name="SAPBEXHLevel2X 3 3" xfId="1525"/>
    <cellStyle name="SAPBEXHLevel2X 4" xfId="178"/>
    <cellStyle name="SAPBEXHLevel2X 4 2" xfId="535"/>
    <cellStyle name="SAPBEXHLevel2X 4 2 2" xfId="1526"/>
    <cellStyle name="SAPBEXHLevel2X 4 3" xfId="1527"/>
    <cellStyle name="SAPBEXHLevel2X 5" xfId="201"/>
    <cellStyle name="SAPBEXHLevel2X 5 2" xfId="536"/>
    <cellStyle name="SAPBEXHLevel2X 5 2 2" xfId="1528"/>
    <cellStyle name="SAPBEXHLevel2X 5 3" xfId="1529"/>
    <cellStyle name="SAPBEXHLevel2X 6" xfId="216"/>
    <cellStyle name="SAPBEXHLevel2X 6 2" xfId="537"/>
    <cellStyle name="SAPBEXHLevel2X 6 2 2" xfId="1530"/>
    <cellStyle name="SAPBEXHLevel2X 6 3" xfId="1531"/>
    <cellStyle name="SAPBEXHLevel2X 7" xfId="582"/>
    <cellStyle name="SAPBEXHLevel3" xfId="80"/>
    <cellStyle name="SAPBEXHLevel3 2" xfId="121"/>
    <cellStyle name="SAPBEXHLevel3 2 2" xfId="538"/>
    <cellStyle name="SAPBEXHLevel3 2 2 2" xfId="1532"/>
    <cellStyle name="SAPBEXHLevel3 2 3" xfId="1533"/>
    <cellStyle name="SAPBEXHLevel3 3" xfId="122"/>
    <cellStyle name="SAPBEXHLevel3 3 2" xfId="539"/>
    <cellStyle name="SAPBEXHLevel3 3 2 2" xfId="1534"/>
    <cellStyle name="SAPBEXHLevel3 3 3" xfId="1535"/>
    <cellStyle name="SAPBEXHLevel3 4" xfId="179"/>
    <cellStyle name="SAPBEXHLevel3 4 2" xfId="540"/>
    <cellStyle name="SAPBEXHLevel3 4 2 2" xfId="1536"/>
    <cellStyle name="SAPBEXHLevel3 4 3" xfId="1537"/>
    <cellStyle name="SAPBEXHLevel3 5" xfId="202"/>
    <cellStyle name="SAPBEXHLevel3 5 2" xfId="541"/>
    <cellStyle name="SAPBEXHLevel3 5 2 2" xfId="1538"/>
    <cellStyle name="SAPBEXHLevel3 5 3" xfId="1539"/>
    <cellStyle name="SAPBEXHLevel3 6" xfId="217"/>
    <cellStyle name="SAPBEXHLevel3 6 2" xfId="542"/>
    <cellStyle name="SAPBEXHLevel3 6 2 2" xfId="1540"/>
    <cellStyle name="SAPBEXHLevel3 6 3" xfId="1541"/>
    <cellStyle name="SAPBEXHLevel3 7" xfId="583"/>
    <cellStyle name="SAPBEXHLevel3X" xfId="81"/>
    <cellStyle name="SAPBEXHLevel3X 2" xfId="123"/>
    <cellStyle name="SAPBEXHLevel3X 2 2" xfId="543"/>
    <cellStyle name="SAPBEXHLevel3X 2 2 2" xfId="1542"/>
    <cellStyle name="SAPBEXHLevel3X 2 3" xfId="1543"/>
    <cellStyle name="SAPBEXHLevel3X 3" xfId="124"/>
    <cellStyle name="SAPBEXHLevel3X 3 2" xfId="544"/>
    <cellStyle name="SAPBEXHLevel3X 3 2 2" xfId="1544"/>
    <cellStyle name="SAPBEXHLevel3X 3 3" xfId="1545"/>
    <cellStyle name="SAPBEXHLevel3X 4" xfId="180"/>
    <cellStyle name="SAPBEXHLevel3X 4 2" xfId="545"/>
    <cellStyle name="SAPBEXHLevel3X 4 2 2" xfId="1546"/>
    <cellStyle name="SAPBEXHLevel3X 4 3" xfId="1547"/>
    <cellStyle name="SAPBEXHLevel3X 5" xfId="203"/>
    <cellStyle name="SAPBEXHLevel3X 5 2" xfId="546"/>
    <cellStyle name="SAPBEXHLevel3X 5 2 2" xfId="1548"/>
    <cellStyle name="SAPBEXHLevel3X 5 3" xfId="1549"/>
    <cellStyle name="SAPBEXHLevel3X 6" xfId="218"/>
    <cellStyle name="SAPBEXHLevel3X 6 2" xfId="547"/>
    <cellStyle name="SAPBEXHLevel3X 6 2 2" xfId="1550"/>
    <cellStyle name="SAPBEXHLevel3X 6 3" xfId="1551"/>
    <cellStyle name="SAPBEXHLevel3X 7" xfId="584"/>
    <cellStyle name="SAPBEXresData" xfId="82"/>
    <cellStyle name="SAPBEXresDataEmph" xfId="83"/>
    <cellStyle name="SAPBEXresItem" xfId="84"/>
    <cellStyle name="SAPBEXresItemX" xfId="85"/>
    <cellStyle name="SAPBEXstdData" xfId="58"/>
    <cellStyle name="SAPBEXstdData 2" xfId="282"/>
    <cellStyle name="SAPBEXstdData 2 2" xfId="1552"/>
    <cellStyle name="SAPBEXstdData 2 3" xfId="1553"/>
    <cellStyle name="SAPBEXstdData 3" xfId="1554"/>
    <cellStyle name="SAPBEXstdData 4" xfId="1753"/>
    <cellStyle name="SAPBEXstdData 5" xfId="1754"/>
    <cellStyle name="SAPBEXstdData 6" xfId="1755"/>
    <cellStyle name="SAPBEXstdData_BW Prepaid - Actuals" xfId="1555"/>
    <cellStyle name="SAPBEXstdDataEmph" xfId="86"/>
    <cellStyle name="SAPBEXstdItem" xfId="57"/>
    <cellStyle name="SAPBEXstdItem 10" xfId="1556"/>
    <cellStyle name="SAPBEXstdItem 11" xfId="1557"/>
    <cellStyle name="SAPBEXstdItem 2" xfId="283"/>
    <cellStyle name="SAPBEXstdItem 2 2" xfId="1558"/>
    <cellStyle name="SAPBEXstdItem 3" xfId="345"/>
    <cellStyle name="SAPBEXstdItem 4" xfId="346"/>
    <cellStyle name="SAPBEXstdItem 5" xfId="347"/>
    <cellStyle name="SAPBEXstdItem 6" xfId="1559"/>
    <cellStyle name="SAPBEXstdItem 7" xfId="1560"/>
    <cellStyle name="SAPBEXstdItem 8" xfId="1561"/>
    <cellStyle name="SAPBEXstdItem 9" xfId="1562"/>
    <cellStyle name="SAPBEXstdItem_BW Prepaid - Actuals" xfId="1563"/>
    <cellStyle name="SAPBEXstdItemX" xfId="56"/>
    <cellStyle name="SAPBEXstdItemX 2" xfId="548"/>
    <cellStyle name="SAPBEXstdItemX 2 2" xfId="1564"/>
    <cellStyle name="SAPBEXstdItemX 2 3" xfId="1565"/>
    <cellStyle name="SAPBEXstdItemX 3" xfId="1566"/>
    <cellStyle name="SAPBEXstdItemX 4" xfId="1756"/>
    <cellStyle name="SAPBEXstdItemX 5" xfId="1757"/>
    <cellStyle name="SAPBEXstdItemX 6" xfId="1758"/>
    <cellStyle name="SAPBEXstdItemX_BW Prepaid - Actuals" xfId="1567"/>
    <cellStyle name="SAPBEXtitle" xfId="50"/>
    <cellStyle name="SAPBEXtitle 10" xfId="585"/>
    <cellStyle name="SAPBEXtitle 10 2" xfId="1568"/>
    <cellStyle name="SAPBEXtitle 11" xfId="1569"/>
    <cellStyle name="SAPBEXtitle 11 2" xfId="1570"/>
    <cellStyle name="SAPBEXtitle 12" xfId="1571"/>
    <cellStyle name="SAPBEXtitle 2" xfId="125"/>
    <cellStyle name="SAPBEXtitle 2 2" xfId="549"/>
    <cellStyle name="SAPBEXtitle 3" xfId="126"/>
    <cellStyle name="SAPBEXtitle 3 2" xfId="550"/>
    <cellStyle name="SAPBEXtitle 3 2 2" xfId="551"/>
    <cellStyle name="SAPBEXtitle 3 3" xfId="552"/>
    <cellStyle name="SAPBEXtitle 4" xfId="127"/>
    <cellStyle name="SAPBEXtitle 4 2" xfId="553"/>
    <cellStyle name="SAPBEXtitle 5" xfId="128"/>
    <cellStyle name="SAPBEXtitle 5 2" xfId="554"/>
    <cellStyle name="SAPBEXtitle 6" xfId="181"/>
    <cellStyle name="SAPBEXtitle 6 2" xfId="555"/>
    <cellStyle name="SAPBEXtitle 6 3" xfId="1572"/>
    <cellStyle name="SAPBEXtitle 7" xfId="204"/>
    <cellStyle name="SAPBEXtitle 7 2" xfId="556"/>
    <cellStyle name="SAPBEXtitle 7 3" xfId="1573"/>
    <cellStyle name="SAPBEXtitle 8" xfId="219"/>
    <cellStyle name="SAPBEXtitle 8 2" xfId="557"/>
    <cellStyle name="SAPBEXtitle 9" xfId="348"/>
    <cellStyle name="SAPBEXtitle 9 2" xfId="558"/>
    <cellStyle name="SAPBEXtitle_BW Extract" xfId="1574"/>
    <cellStyle name="SAPBEXundefined" xfId="87"/>
    <cellStyle name="Shade" xfId="40"/>
    <cellStyle name="Sheet Title" xfId="1759"/>
    <cellStyle name="Special" xfId="41"/>
    <cellStyle name="Special 2" xfId="349"/>
    <cellStyle name="Special 2 2" xfId="559"/>
    <cellStyle name="Special 2 2 2" xfId="1575"/>
    <cellStyle name="Special 2 3" xfId="1576"/>
    <cellStyle name="Special 3" xfId="350"/>
    <cellStyle name="Special 3 2" xfId="560"/>
    <cellStyle name="Special 3 2 2" xfId="1577"/>
    <cellStyle name="Special 3 3" xfId="1578"/>
    <cellStyle name="Special 4" xfId="561"/>
    <cellStyle name="Special 4 2" xfId="1579"/>
    <cellStyle name="Special 5" xfId="1580"/>
    <cellStyle name="Style 1" xfId="284"/>
    <cellStyle name="Style 1 2" xfId="351"/>
    <cellStyle name="Style 1 2 2" xfId="562"/>
    <cellStyle name="Style 1 2 2 2" xfId="1581"/>
    <cellStyle name="Style 1 2 3" xfId="1582"/>
    <cellStyle name="Style 1 3" xfId="352"/>
    <cellStyle name="Style 1 3 2" xfId="563"/>
    <cellStyle name="Style 1 3 2 2" xfId="1583"/>
    <cellStyle name="Style 1 3 3" xfId="1584"/>
    <cellStyle name="Style 1 4" xfId="564"/>
    <cellStyle name="Style 1 4 2" xfId="1585"/>
    <cellStyle name="Style 1 5" xfId="1586"/>
    <cellStyle name="Style 27" xfId="565"/>
    <cellStyle name="Style 27 2" xfId="1587"/>
    <cellStyle name="Style 35" xfId="566"/>
    <cellStyle name="Style 35 2" xfId="567"/>
    <cellStyle name="Style 36" xfId="568"/>
    <cellStyle name="Style 36 2" xfId="569"/>
    <cellStyle name="Text" xfId="1760"/>
    <cellStyle name="Title" xfId="606" builtinId="15" customBuiltin="1"/>
    <cellStyle name="Title 2" xfId="167"/>
    <cellStyle name="Title 2 2" xfId="1588"/>
    <cellStyle name="Title 3" xfId="1589"/>
    <cellStyle name="Title 4" xfId="1590"/>
    <cellStyle name="Title 5" xfId="1591"/>
    <cellStyle name="Title 6" xfId="1761"/>
    <cellStyle name="Titles" xfId="42"/>
    <cellStyle name="Titles 2" xfId="353"/>
    <cellStyle name="Titles 3" xfId="354"/>
    <cellStyle name="Total" xfId="622" builtinId="25" customBuiltin="1"/>
    <cellStyle name="Total 10" xfId="1592"/>
    <cellStyle name="Total 11" xfId="1593"/>
    <cellStyle name="Total 12" xfId="1594"/>
    <cellStyle name="Total 2" xfId="168"/>
    <cellStyle name="Total 2 2" xfId="1595"/>
    <cellStyle name="Total 3" xfId="264"/>
    <cellStyle name="Total 3 2" xfId="1596"/>
    <cellStyle name="Total 4" xfId="43"/>
    <cellStyle name="Total 4 2" xfId="1597"/>
    <cellStyle name="Total 4 3" xfId="1598"/>
    <cellStyle name="Total 5" xfId="1599"/>
    <cellStyle name="Total 5 2" xfId="1600"/>
    <cellStyle name="Total 6" xfId="1601"/>
    <cellStyle name="Total 7" xfId="1602"/>
    <cellStyle name="Total 8" xfId="1603"/>
    <cellStyle name="Total 9" xfId="1604"/>
    <cellStyle name="Total2 - Style2" xfId="44"/>
    <cellStyle name="Total2 - Style2 2" xfId="1762"/>
    <cellStyle name="TRANSMISSION RELIABILITY PORTION OF PROJECT" xfId="45"/>
    <cellStyle name="Underl - Style4" xfId="46"/>
    <cellStyle name="Underl - Style4 2" xfId="1763"/>
    <cellStyle name="UNLocked" xfId="1764"/>
    <cellStyle name="Unprot" xfId="285"/>
    <cellStyle name="Unprot 2" xfId="570"/>
    <cellStyle name="Unprot 3" xfId="1765"/>
    <cellStyle name="Unprot$" xfId="286"/>
    <cellStyle name="Unprot$ 2" xfId="355"/>
    <cellStyle name="Unprot$ 3" xfId="356"/>
    <cellStyle name="Unprot$ 4" xfId="1766"/>
    <cellStyle name="Unprot_CA PTAM New Wind Sept-09 - Estimated Preview" xfId="1767"/>
    <cellStyle name="Unprotect" xfId="287"/>
    <cellStyle name="Warning Text" xfId="619" builtinId="11" customBuiltin="1"/>
    <cellStyle name="Warning Text 2" xfId="169"/>
    <cellStyle name="Warning Text 2 2" xfId="1605"/>
    <cellStyle name="Warning Text 3" xfId="265"/>
    <cellStyle name="Warning Text 3 2" xfId="1606"/>
    <cellStyle name="Warning Text 4" xfId="1607"/>
    <cellStyle name="Warning Text 5" xfId="1608"/>
    <cellStyle name="Warning Text 6" xfId="1768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HR02/Documents%20and%20Settings/p04092.000/Local%20Settings/Temporary%20Internet%20Files/OLK1AC/RECO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R/WA%20GRC%20Dec%202013%20Base/Merwin%20Deferral/Merwin%20Fish%20Collector%20-%20WA%20Allocated%204-13-14%20as%20fil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. Req. Summary"/>
      <sheetName val="Summary (Feb Test Period)"/>
      <sheetName val="Rev. Req. By Cost Comp."/>
      <sheetName val="Depreciation Calculation"/>
      <sheetName val="Naughton Tax ADIT"/>
      <sheetName val="DJ Tax ADIT"/>
      <sheetName val="Variables"/>
      <sheetName val="O&amp;M Costs"/>
      <sheetName val="SAP Data"/>
      <sheetName val="Tax Calc (Workpaper Only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C6">
            <v>41699</v>
          </cell>
        </row>
      </sheetData>
      <sheetData sheetId="9">
        <row r="61">
          <cell r="O61">
            <v>-7745754.625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1"/>
  <sheetViews>
    <sheetView tabSelected="1" workbookViewId="0">
      <selection activeCell="J1" sqref="J1"/>
    </sheetView>
  </sheetViews>
  <sheetFormatPr defaultRowHeight="12.75"/>
  <cols>
    <col min="1" max="1" width="2.140625" style="123" customWidth="1"/>
    <col min="2" max="2" width="16.7109375" style="123" customWidth="1"/>
    <col min="3" max="3" width="12.28515625" style="123" customWidth="1"/>
    <col min="4" max="4" width="14.7109375" style="123" customWidth="1"/>
    <col min="5" max="5" width="1.7109375" style="123" customWidth="1"/>
    <col min="6" max="6" width="14.7109375" style="123" customWidth="1"/>
    <col min="7" max="7" width="1.7109375" style="123" customWidth="1"/>
    <col min="8" max="8" width="14.7109375" style="123" customWidth="1"/>
    <col min="9" max="9" width="1.7109375" style="123" customWidth="1"/>
    <col min="10" max="10" width="10.7109375" style="123" customWidth="1"/>
    <col min="11" max="26" width="14.7109375" style="123" customWidth="1"/>
    <col min="27" max="16384" width="9.140625" style="124"/>
  </cols>
  <sheetData>
    <row r="1" spans="1:30" s="123" customFormat="1">
      <c r="A1" s="26" t="s">
        <v>0</v>
      </c>
      <c r="J1" s="127"/>
      <c r="AA1" s="124"/>
      <c r="AB1" s="124"/>
      <c r="AC1" s="124"/>
      <c r="AD1" s="124"/>
    </row>
    <row r="2" spans="1:30" s="123" customFormat="1">
      <c r="A2" s="26" t="s">
        <v>8</v>
      </c>
      <c r="J2" s="31"/>
      <c r="AA2" s="124"/>
      <c r="AB2" s="124"/>
      <c r="AC2" s="124"/>
      <c r="AD2" s="124"/>
    </row>
    <row r="3" spans="1:30" s="123" customFormat="1">
      <c r="A3" s="26" t="s">
        <v>105</v>
      </c>
      <c r="AA3" s="124"/>
      <c r="AB3" s="124"/>
      <c r="AC3" s="124"/>
      <c r="AD3" s="124"/>
    </row>
    <row r="4" spans="1:30" s="123" customFormat="1">
      <c r="A4" s="26" t="s">
        <v>86</v>
      </c>
      <c r="AA4" s="124"/>
      <c r="AB4" s="124"/>
      <c r="AC4" s="124"/>
      <c r="AD4" s="124"/>
    </row>
    <row r="6" spans="1:30" s="123" customFormat="1">
      <c r="F6" s="125" t="s">
        <v>87</v>
      </c>
      <c r="H6" s="136"/>
      <c r="J6" s="137"/>
      <c r="AD6" s="124"/>
    </row>
    <row r="7" spans="1:30" s="123" customFormat="1">
      <c r="F7" s="126" t="s">
        <v>88</v>
      </c>
      <c r="H7" s="136"/>
      <c r="J7" s="137"/>
      <c r="AD7" s="124"/>
    </row>
    <row r="8" spans="1:30" s="123" customFormat="1">
      <c r="H8" s="143"/>
      <c r="J8" s="137"/>
      <c r="AD8" s="124"/>
    </row>
    <row r="9" spans="1:30" s="123" customFormat="1">
      <c r="B9" s="123" t="s">
        <v>89</v>
      </c>
      <c r="F9" s="123">
        <f>'Exhibit No. (NCS-14) Page 2'!C42</f>
        <v>1970690.3688537229</v>
      </c>
      <c r="H9" s="144" t="s">
        <v>93</v>
      </c>
      <c r="J9" s="138"/>
      <c r="AD9" s="124"/>
    </row>
    <row r="10" spans="1:30">
      <c r="H10" s="137"/>
      <c r="J10" s="138"/>
      <c r="AA10" s="123"/>
      <c r="AB10" s="123"/>
      <c r="AC10" s="123"/>
    </row>
    <row r="11" spans="1:30" s="123" customFormat="1">
      <c r="B11" s="123" t="s">
        <v>90</v>
      </c>
      <c r="F11" s="123">
        <f>'Exhibit No.__(NCS-14) Page 3'!C36</f>
        <v>-877344.83192748309</v>
      </c>
      <c r="H11" s="144" t="s">
        <v>96</v>
      </c>
      <c r="J11" s="138"/>
      <c r="AD11" s="124"/>
    </row>
    <row r="12" spans="1:30">
      <c r="H12" s="137"/>
      <c r="J12" s="138"/>
      <c r="AA12" s="123"/>
      <c r="AB12" s="123"/>
      <c r="AC12" s="123"/>
    </row>
    <row r="13" spans="1:30" s="123" customFormat="1">
      <c r="B13" s="123" t="s">
        <v>91</v>
      </c>
      <c r="F13" s="123">
        <f>'Exhibit No.__(NCS-14) Page 4'!C36</f>
        <v>2437931.7848000336</v>
      </c>
      <c r="H13" s="144" t="s">
        <v>97</v>
      </c>
      <c r="J13" s="138"/>
      <c r="AD13" s="124"/>
    </row>
    <row r="14" spans="1:30">
      <c r="B14" s="142"/>
      <c r="D14" s="124"/>
      <c r="H14" s="144"/>
      <c r="J14" s="139"/>
      <c r="AA14" s="123"/>
      <c r="AB14" s="123"/>
      <c r="AC14" s="123"/>
    </row>
    <row r="15" spans="1:30" s="123" customFormat="1">
      <c r="B15" s="142" t="s">
        <v>106</v>
      </c>
      <c r="F15" s="123">
        <f>SUM('Exhibit No.__(NCS-14) Page 5'!C34:E34)</f>
        <v>1687565.0221301415</v>
      </c>
      <c r="H15" s="144" t="s">
        <v>98</v>
      </c>
      <c r="J15" s="138"/>
      <c r="AD15" s="124"/>
    </row>
    <row r="16" spans="1:30">
      <c r="H16" s="137"/>
      <c r="J16" s="138"/>
      <c r="AA16" s="123"/>
      <c r="AB16" s="123"/>
      <c r="AC16" s="123"/>
    </row>
    <row r="17" spans="2:30">
      <c r="B17" s="142" t="s">
        <v>95</v>
      </c>
      <c r="D17" s="124"/>
      <c r="F17" s="123">
        <f>'Exhibit No. (NCS-14) Page 2'!E42+'Exhibit No.__(NCS-14) Page 3'!E36+'Exhibit No.__(NCS-14) Page 4'!E36+'Exhibit No.__(NCS-14) Page 5'!G34</f>
        <v>637494.25</v>
      </c>
      <c r="H17" s="155" t="s">
        <v>113</v>
      </c>
      <c r="J17" s="139"/>
      <c r="AA17" s="123"/>
      <c r="AB17" s="123"/>
      <c r="AC17" s="123"/>
    </row>
    <row r="18" spans="2:30">
      <c r="D18" s="124"/>
      <c r="H18" s="137"/>
      <c r="J18" s="139"/>
      <c r="AA18" s="123"/>
      <c r="AB18" s="123"/>
      <c r="AC18" s="123"/>
    </row>
    <row r="19" spans="2:30" s="123" customFormat="1" ht="13.5" thickBot="1">
      <c r="B19" s="26" t="s">
        <v>2</v>
      </c>
      <c r="C19" s="26"/>
      <c r="D19" s="26"/>
      <c r="E19" s="26"/>
      <c r="F19" s="30">
        <f>SUM(F9:F17)</f>
        <v>5856336.5938564148</v>
      </c>
      <c r="G19" s="26"/>
      <c r="H19" s="140"/>
      <c r="I19" s="26"/>
      <c r="J19" s="139"/>
      <c r="AD19" s="124"/>
    </row>
    <row r="20" spans="2:30" s="123" customFormat="1" ht="13.5" thickTop="1">
      <c r="J20" s="141"/>
      <c r="AA20" s="124"/>
      <c r="AB20" s="124"/>
      <c r="AC20" s="124"/>
      <c r="AD20" s="124"/>
    </row>
    <row r="21" spans="2:30">
      <c r="J21" s="137"/>
    </row>
  </sheetData>
  <pageMargins left="0.7" right="0.7" top="0.75" bottom="0.75" header="0.3" footer="0.3"/>
  <pageSetup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abSelected="1" topLeftCell="G1" workbookViewId="0">
      <selection activeCell="J1" sqref="J1"/>
    </sheetView>
  </sheetViews>
  <sheetFormatPr defaultRowHeight="12.75"/>
  <cols>
    <col min="1" max="1" width="12.28515625" style="1" customWidth="1"/>
    <col min="2" max="2" width="17" style="1" customWidth="1"/>
    <col min="3" max="3" width="10.7109375" style="1" bestFit="1" customWidth="1"/>
    <col min="4" max="4" width="12.85546875" style="1" customWidth="1"/>
    <col min="5" max="5" width="12.140625" style="1" customWidth="1"/>
    <col min="6" max="6" width="14" style="1" customWidth="1"/>
    <col min="7" max="7" width="14.140625" style="1" bestFit="1" customWidth="1"/>
    <col min="8" max="8" width="25.5703125" style="132" bestFit="1" customWidth="1"/>
    <col min="9" max="9" width="17.5703125" style="5" customWidth="1"/>
    <col min="10" max="10" width="20" style="132" bestFit="1" customWidth="1"/>
    <col min="11" max="18" width="9.140625" style="5"/>
    <col min="19" max="16384" width="9.140625" style="1"/>
  </cols>
  <sheetData>
    <row r="1" spans="1:20">
      <c r="A1" s="6" t="s">
        <v>0</v>
      </c>
      <c r="G1" s="127"/>
    </row>
    <row r="2" spans="1:20">
      <c r="A2" s="6" t="s">
        <v>8</v>
      </c>
      <c r="G2" s="31"/>
    </row>
    <row r="3" spans="1:20">
      <c r="A3" s="6" t="s">
        <v>39</v>
      </c>
    </row>
    <row r="4" spans="1:20">
      <c r="R4" s="177"/>
      <c r="S4" s="177"/>
      <c r="T4" s="177"/>
    </row>
    <row r="5" spans="1:20">
      <c r="R5" s="170"/>
      <c r="S5" s="121"/>
      <c r="T5" s="121"/>
    </row>
    <row r="6" spans="1:20" s="10" customFormat="1">
      <c r="H6" s="165"/>
      <c r="I6" s="167"/>
      <c r="J6" s="165"/>
      <c r="K6" s="167"/>
      <c r="L6" s="167"/>
      <c r="M6" s="167"/>
      <c r="N6" s="167"/>
      <c r="O6" s="167"/>
      <c r="P6" s="167"/>
      <c r="Q6" s="167"/>
      <c r="R6" s="167"/>
    </row>
    <row r="7" spans="1:20">
      <c r="B7" s="17" t="s">
        <v>4</v>
      </c>
      <c r="D7" s="17" t="s">
        <v>37</v>
      </c>
      <c r="G7" s="17" t="s">
        <v>5</v>
      </c>
      <c r="H7" s="165"/>
      <c r="L7" s="166"/>
      <c r="M7" s="166"/>
      <c r="N7" s="166"/>
      <c r="O7" s="166"/>
    </row>
    <row r="8" spans="1:20" ht="14.25">
      <c r="A8" s="9" t="s">
        <v>3</v>
      </c>
      <c r="B8" s="9" t="s">
        <v>6</v>
      </c>
      <c r="C8" s="9" t="s">
        <v>99</v>
      </c>
      <c r="D8" s="9" t="s">
        <v>100</v>
      </c>
      <c r="E8" s="9" t="s">
        <v>37</v>
      </c>
      <c r="F8" s="9" t="s">
        <v>1</v>
      </c>
      <c r="G8" s="15" t="s">
        <v>6</v>
      </c>
      <c r="H8" s="165"/>
      <c r="L8" s="166"/>
      <c r="M8" s="166"/>
      <c r="N8" s="166"/>
      <c r="O8" s="166"/>
    </row>
    <row r="9" spans="1:20">
      <c r="A9" s="13">
        <v>41486</v>
      </c>
      <c r="B9" s="8">
        <v>0</v>
      </c>
      <c r="C9" s="8">
        <v>57883.78634332645</v>
      </c>
      <c r="D9" s="18">
        <f>'Exhibit No.__(NCS-14) Page 9'!$E$60</f>
        <v>7.7426500000000009E-2</v>
      </c>
      <c r="E9" s="8">
        <f>ROUND((+B9+(C9/2)+(0/2))*D9/12,2)</f>
        <v>186.74</v>
      </c>
      <c r="F9" s="8">
        <v>0</v>
      </c>
      <c r="G9" s="8">
        <f>B9+C9+E9+F9</f>
        <v>58070.526343326448</v>
      </c>
      <c r="H9" s="165"/>
      <c r="L9" s="166"/>
      <c r="M9" s="166"/>
      <c r="N9" s="166"/>
      <c r="O9" s="166"/>
    </row>
    <row r="10" spans="1:20">
      <c r="A10" s="13">
        <v>41517</v>
      </c>
      <c r="B10" s="8">
        <f t="shared" ref="B10:B41" si="0">G9</f>
        <v>58070.526343326448</v>
      </c>
      <c r="C10" s="8">
        <v>274500.81422958203</v>
      </c>
      <c r="D10" s="18">
        <f>'Exhibit No.__(NCS-14) Page 9'!$E$60</f>
        <v>7.7426500000000009E-2</v>
      </c>
      <c r="E10" s="8">
        <f>ROUND((+B10+(C10/2)+(F9/2))*D10/12,2)</f>
        <v>1260.25</v>
      </c>
      <c r="F10" s="8">
        <v>0</v>
      </c>
      <c r="G10" s="8">
        <f>B10+C10+E10+F10</f>
        <v>333831.59057290846</v>
      </c>
      <c r="H10" s="165"/>
      <c r="L10" s="166"/>
      <c r="M10" s="166"/>
      <c r="N10" s="166"/>
      <c r="O10" s="166"/>
    </row>
    <row r="11" spans="1:20">
      <c r="A11" s="13">
        <v>41547</v>
      </c>
      <c r="B11" s="8">
        <f t="shared" si="0"/>
        <v>333831.59057290846</v>
      </c>
      <c r="C11" s="8">
        <v>301708.13602996618</v>
      </c>
      <c r="D11" s="18">
        <f>'Exhibit No.__(NCS-14) Page 9'!$E$60</f>
        <v>7.7426500000000009E-2</v>
      </c>
      <c r="E11" s="8">
        <f t="shared" ref="E11:E29" si="1">ROUND((+B11+(C11/2)+(F10/2))*D11/12,2)</f>
        <v>3127.29</v>
      </c>
      <c r="F11" s="8">
        <v>0</v>
      </c>
      <c r="G11" s="8">
        <f t="shared" ref="G11:G29" si="2">B11+C11+E11+F11</f>
        <v>638667.01660287473</v>
      </c>
      <c r="H11" s="165"/>
      <c r="L11" s="166"/>
      <c r="M11" s="166"/>
      <c r="N11" s="166"/>
      <c r="O11" s="166"/>
    </row>
    <row r="12" spans="1:20">
      <c r="A12" s="13">
        <v>41578</v>
      </c>
      <c r="B12" s="8">
        <f t="shared" si="0"/>
        <v>638667.01660287473</v>
      </c>
      <c r="C12" s="8">
        <v>305270.64600928302</v>
      </c>
      <c r="D12" s="18">
        <f>'Exhibit No.__(NCS-14) Page 9'!$E$60</f>
        <v>7.7426500000000009E-2</v>
      </c>
      <c r="E12" s="8">
        <f t="shared" si="1"/>
        <v>5105.6499999999996</v>
      </c>
      <c r="F12" s="8">
        <v>0</v>
      </c>
      <c r="G12" s="8">
        <f t="shared" si="2"/>
        <v>949043.31261215778</v>
      </c>
      <c r="H12" s="165"/>
      <c r="L12" s="166"/>
      <c r="M12" s="166"/>
      <c r="N12" s="166"/>
      <c r="O12" s="166"/>
    </row>
    <row r="13" spans="1:20">
      <c r="A13" s="13">
        <v>41608</v>
      </c>
      <c r="B13" s="8">
        <f t="shared" si="0"/>
        <v>949043.31261215778</v>
      </c>
      <c r="C13" s="8">
        <v>299806.6398879679</v>
      </c>
      <c r="D13" s="18">
        <f>'Exhibit No.__(NCS-14) Page 9'!$E$60</f>
        <v>7.7426500000000009E-2</v>
      </c>
      <c r="E13" s="8">
        <f t="shared" si="1"/>
        <v>7090.63</v>
      </c>
      <c r="F13" s="8">
        <v>0</v>
      </c>
      <c r="G13" s="8">
        <f t="shared" si="2"/>
        <v>1255940.5825001255</v>
      </c>
      <c r="H13" s="165"/>
      <c r="L13" s="166"/>
      <c r="M13" s="166"/>
      <c r="N13" s="166"/>
      <c r="O13" s="166"/>
    </row>
    <row r="14" spans="1:20">
      <c r="A14" s="13">
        <v>41639</v>
      </c>
      <c r="B14" s="8">
        <f t="shared" si="0"/>
        <v>1255940.5825001255</v>
      </c>
      <c r="C14" s="8">
        <v>158618.73121024042</v>
      </c>
      <c r="D14" s="18">
        <f>'Exhibit No.__(NCS-14) Page 9'!$E$37</f>
        <v>7.3575019999999991E-2</v>
      </c>
      <c r="E14" s="8">
        <f t="shared" si="1"/>
        <v>8186.75</v>
      </c>
      <c r="F14" s="8">
        <v>0</v>
      </c>
      <c r="G14" s="8">
        <f t="shared" si="2"/>
        <v>1422746.0637103659</v>
      </c>
      <c r="H14" s="165"/>
      <c r="L14" s="166"/>
      <c r="M14" s="166"/>
      <c r="N14" s="166"/>
      <c r="O14" s="166"/>
    </row>
    <row r="15" spans="1:20">
      <c r="A15" s="13">
        <v>41670</v>
      </c>
      <c r="B15" s="8">
        <f t="shared" si="0"/>
        <v>1422746.0637103659</v>
      </c>
      <c r="C15" s="8">
        <v>332871.26706083113</v>
      </c>
      <c r="D15" s="18">
        <f>'Exhibit No.__(NCS-14) Page 9'!$E$37</f>
        <v>7.3575019999999991E-2</v>
      </c>
      <c r="E15" s="8">
        <f t="shared" si="1"/>
        <v>9743.67</v>
      </c>
      <c r="F15" s="8">
        <v>0</v>
      </c>
      <c r="G15" s="8">
        <f t="shared" si="2"/>
        <v>1765361.000771197</v>
      </c>
      <c r="H15" s="165"/>
      <c r="L15" s="166"/>
      <c r="M15" s="166"/>
      <c r="N15" s="166"/>
      <c r="O15" s="166"/>
    </row>
    <row r="16" spans="1:20">
      <c r="A16" s="13">
        <v>41698</v>
      </c>
      <c r="B16" s="8">
        <f t="shared" si="0"/>
        <v>1765361.000771197</v>
      </c>
      <c r="C16" s="8">
        <v>240030.3480825256</v>
      </c>
      <c r="D16" s="18">
        <f>'Exhibit No.__(NCS-14) Page 9'!$E$37</f>
        <v>7.3575019999999991E-2</v>
      </c>
      <c r="E16" s="8">
        <f t="shared" si="1"/>
        <v>11559.72</v>
      </c>
      <c r="F16" s="8">
        <v>0</v>
      </c>
      <c r="G16" s="8">
        <f t="shared" si="2"/>
        <v>2016951.0688537227</v>
      </c>
      <c r="H16" s="165"/>
      <c r="L16" s="166"/>
      <c r="M16" s="166"/>
      <c r="N16" s="166"/>
      <c r="O16" s="166"/>
    </row>
    <row r="17" spans="1:10">
      <c r="A17" s="13">
        <v>41729</v>
      </c>
      <c r="B17" s="8">
        <f t="shared" si="0"/>
        <v>2016951.0688537227</v>
      </c>
      <c r="C17" s="8">
        <v>0</v>
      </c>
      <c r="D17" s="18">
        <f>'Exhibit No.__(NCS-14) Page 9'!$E$37</f>
        <v>7.3575019999999991E-2</v>
      </c>
      <c r="E17" s="8">
        <f t="shared" si="1"/>
        <v>12366.43</v>
      </c>
      <c r="F17" s="8">
        <v>0</v>
      </c>
      <c r="G17" s="8">
        <f t="shared" si="2"/>
        <v>2029317.4988537226</v>
      </c>
      <c r="H17" s="165"/>
    </row>
    <row r="18" spans="1:10">
      <c r="A18" s="13">
        <v>41759</v>
      </c>
      <c r="B18" s="8">
        <f t="shared" si="0"/>
        <v>2029317.4988537226</v>
      </c>
      <c r="C18" s="8">
        <v>0</v>
      </c>
      <c r="D18" s="18">
        <f>'Exhibit No.__(NCS-14) Page 9'!$E$37</f>
        <v>7.3575019999999991E-2</v>
      </c>
      <c r="E18" s="8">
        <f t="shared" si="1"/>
        <v>12442.26</v>
      </c>
      <c r="F18" s="8">
        <v>0</v>
      </c>
      <c r="G18" s="8">
        <f t="shared" si="2"/>
        <v>2041759.7588537226</v>
      </c>
      <c r="H18" s="165"/>
    </row>
    <row r="19" spans="1:10">
      <c r="A19" s="13">
        <v>41790</v>
      </c>
      <c r="B19" s="8">
        <f t="shared" si="0"/>
        <v>2041759.7588537226</v>
      </c>
      <c r="C19" s="8">
        <v>0</v>
      </c>
      <c r="D19" s="18">
        <f>'Exhibit No.__(NCS-14) Page 9'!$E$37</f>
        <v>7.3575019999999991E-2</v>
      </c>
      <c r="E19" s="8">
        <f t="shared" si="1"/>
        <v>12518.54</v>
      </c>
      <c r="F19" s="8">
        <v>0</v>
      </c>
      <c r="G19" s="8">
        <f t="shared" si="2"/>
        <v>2054278.2988537226</v>
      </c>
      <c r="H19" s="165"/>
    </row>
    <row r="20" spans="1:10">
      <c r="A20" s="13">
        <v>41820</v>
      </c>
      <c r="B20" s="8">
        <f t="shared" si="0"/>
        <v>2054278.2988537226</v>
      </c>
      <c r="C20" s="8">
        <v>0</v>
      </c>
      <c r="D20" s="18">
        <f>'Exhibit No.__(NCS-14) Page 9'!$E$37</f>
        <v>7.3575019999999991E-2</v>
      </c>
      <c r="E20" s="8">
        <f t="shared" si="1"/>
        <v>12595.3</v>
      </c>
      <c r="F20" s="8">
        <v>0</v>
      </c>
      <c r="G20" s="8">
        <f t="shared" si="2"/>
        <v>2066873.5988537227</v>
      </c>
      <c r="H20" s="165"/>
    </row>
    <row r="21" spans="1:10">
      <c r="A21" s="13">
        <v>41851</v>
      </c>
      <c r="B21" s="8">
        <f t="shared" si="0"/>
        <v>2066873.5988537227</v>
      </c>
      <c r="C21" s="8">
        <v>0</v>
      </c>
      <c r="D21" s="18">
        <f>'Exhibit No.__(NCS-14) Page 9'!$E$37</f>
        <v>7.3575019999999991E-2</v>
      </c>
      <c r="E21" s="8">
        <f t="shared" si="1"/>
        <v>12672.52</v>
      </c>
      <c r="F21" s="8">
        <v>0</v>
      </c>
      <c r="G21" s="8">
        <f t="shared" si="2"/>
        <v>2079546.1188537227</v>
      </c>
      <c r="H21" s="165"/>
    </row>
    <row r="22" spans="1:10">
      <c r="A22" s="13">
        <v>41882</v>
      </c>
      <c r="B22" s="8">
        <f t="shared" si="0"/>
        <v>2079546.1188537227</v>
      </c>
      <c r="C22" s="8">
        <v>0</v>
      </c>
      <c r="D22" s="18">
        <f>'Exhibit No.__(NCS-14) Page 9'!$E$37</f>
        <v>7.3575019999999991E-2</v>
      </c>
      <c r="E22" s="8">
        <f t="shared" si="1"/>
        <v>12750.22</v>
      </c>
      <c r="F22" s="8">
        <v>0</v>
      </c>
      <c r="G22" s="8">
        <f t="shared" si="2"/>
        <v>2092296.3388537227</v>
      </c>
      <c r="H22" s="165"/>
    </row>
    <row r="23" spans="1:10">
      <c r="A23" s="13">
        <v>41912</v>
      </c>
      <c r="B23" s="8">
        <f t="shared" si="0"/>
        <v>2092296.3388537227</v>
      </c>
      <c r="C23" s="8">
        <v>0</v>
      </c>
      <c r="D23" s="18">
        <f>'Exhibit No.__(NCS-14) Page 9'!$E$37</f>
        <v>7.3575019999999991E-2</v>
      </c>
      <c r="E23" s="8">
        <f t="shared" si="1"/>
        <v>12828.4</v>
      </c>
      <c r="F23" s="8">
        <v>0</v>
      </c>
      <c r="G23" s="8">
        <f t="shared" si="2"/>
        <v>2105124.7388537228</v>
      </c>
      <c r="H23" s="165"/>
    </row>
    <row r="24" spans="1:10">
      <c r="A24" s="13">
        <v>41943</v>
      </c>
      <c r="B24" s="8">
        <f t="shared" si="0"/>
        <v>2105124.7388537228</v>
      </c>
      <c r="C24" s="8">
        <v>0</v>
      </c>
      <c r="D24" s="18">
        <f>'Exhibit No.__(NCS-14) Page 9'!$E$37</f>
        <v>7.3575019999999991E-2</v>
      </c>
      <c r="E24" s="8">
        <f t="shared" si="1"/>
        <v>12907.05</v>
      </c>
      <c r="F24" s="8">
        <v>0</v>
      </c>
      <c r="G24" s="8">
        <f t="shared" si="2"/>
        <v>2118031.7888537226</v>
      </c>
      <c r="H24" s="165"/>
    </row>
    <row r="25" spans="1:10">
      <c r="A25" s="13">
        <v>41973</v>
      </c>
      <c r="B25" s="8">
        <f t="shared" si="0"/>
        <v>2118031.7888537226</v>
      </c>
      <c r="C25" s="8">
        <v>0</v>
      </c>
      <c r="D25" s="18">
        <f>'Exhibit No.__(NCS-14) Page 9'!$E$37</f>
        <v>7.3575019999999991E-2</v>
      </c>
      <c r="E25" s="8">
        <f t="shared" si="1"/>
        <v>12986.19</v>
      </c>
      <c r="F25" s="8">
        <v>0</v>
      </c>
      <c r="G25" s="8">
        <f t="shared" si="2"/>
        <v>2131017.9788537226</v>
      </c>
      <c r="H25" s="167"/>
      <c r="I25" s="132"/>
      <c r="J25" s="5"/>
    </row>
    <row r="26" spans="1:10">
      <c r="A26" s="13">
        <v>42004</v>
      </c>
      <c r="B26" s="8">
        <f t="shared" si="0"/>
        <v>2131017.9788537226</v>
      </c>
      <c r="C26" s="8">
        <v>0</v>
      </c>
      <c r="D26" s="18">
        <f>'Exhibit No.__(NCS-14) Page 9'!$E$37</f>
        <v>7.3575019999999991E-2</v>
      </c>
      <c r="E26" s="8">
        <f t="shared" si="1"/>
        <v>13065.81</v>
      </c>
      <c r="F26" s="8">
        <v>0</v>
      </c>
      <c r="G26" s="8">
        <f t="shared" si="2"/>
        <v>2144083.7888537226</v>
      </c>
      <c r="H26" s="167"/>
      <c r="I26" s="132"/>
      <c r="J26" s="5"/>
    </row>
    <row r="27" spans="1:10">
      <c r="A27" s="13">
        <v>42035</v>
      </c>
      <c r="B27" s="8">
        <f t="shared" si="0"/>
        <v>2144083.7888537226</v>
      </c>
      <c r="C27" s="8">
        <v>0</v>
      </c>
      <c r="D27" s="18">
        <f>'Exhibit No.__(NCS-14) Page 9'!$E$37</f>
        <v>7.3575019999999991E-2</v>
      </c>
      <c r="E27" s="8">
        <f t="shared" si="1"/>
        <v>13145.92</v>
      </c>
      <c r="F27" s="8">
        <v>0</v>
      </c>
      <c r="G27" s="8">
        <f t="shared" si="2"/>
        <v>2157229.7088537225</v>
      </c>
      <c r="H27" s="167"/>
      <c r="I27" s="132"/>
      <c r="J27" s="5"/>
    </row>
    <row r="28" spans="1:10">
      <c r="A28" s="13">
        <v>42063</v>
      </c>
      <c r="B28" s="8">
        <f t="shared" si="0"/>
        <v>2157229.7088537225</v>
      </c>
      <c r="C28" s="8">
        <v>0</v>
      </c>
      <c r="D28" s="18">
        <f>'Exhibit No.__(NCS-14) Page 9'!$E$37</f>
        <v>7.3575019999999991E-2</v>
      </c>
      <c r="E28" s="8">
        <f t="shared" si="1"/>
        <v>13226.52</v>
      </c>
      <c r="F28" s="8">
        <v>0</v>
      </c>
      <c r="G28" s="8">
        <f t="shared" si="2"/>
        <v>2170456.2288537226</v>
      </c>
      <c r="H28" s="168"/>
      <c r="I28" s="132"/>
      <c r="J28" s="5"/>
    </row>
    <row r="29" spans="1:10">
      <c r="A29" s="13">
        <v>42094</v>
      </c>
      <c r="B29" s="11">
        <f t="shared" si="0"/>
        <v>2170456.2288537226</v>
      </c>
      <c r="C29" s="11">
        <v>0</v>
      </c>
      <c r="D29" s="150">
        <f>'Exhibit No.__(NCS-14) Page 9'!$E$37</f>
        <v>7.3575019999999991E-2</v>
      </c>
      <c r="E29" s="11">
        <f t="shared" si="1"/>
        <v>13307.61</v>
      </c>
      <c r="F29" s="11">
        <v>0</v>
      </c>
      <c r="G29" s="11">
        <f t="shared" si="2"/>
        <v>2183763.8388537224</v>
      </c>
      <c r="H29" s="165"/>
      <c r="I29" s="132"/>
      <c r="J29" s="5"/>
    </row>
    <row r="30" spans="1:10">
      <c r="A30" s="13">
        <v>42124</v>
      </c>
      <c r="B30" s="11">
        <f t="shared" si="0"/>
        <v>2183763.8388537224</v>
      </c>
      <c r="C30" s="11">
        <v>0</v>
      </c>
      <c r="D30" s="150">
        <f>'Exhibit No.__(NCS-14) Page 9'!$E$15</f>
        <v>7.6737E-2</v>
      </c>
      <c r="E30" s="11">
        <f t="shared" ref="E30:E41" si="3">ROUND((+B30+(C30/2)+(F29/2))*D30/12,2)</f>
        <v>13964.62</v>
      </c>
      <c r="F30" s="7">
        <v>-189080.4832378102</v>
      </c>
      <c r="G30" s="11">
        <f t="shared" ref="G30:G41" si="4">B30+C30+E30+F30</f>
        <v>2008647.9756159123</v>
      </c>
      <c r="H30" s="165"/>
      <c r="I30" s="132"/>
      <c r="J30" s="5"/>
    </row>
    <row r="31" spans="1:10">
      <c r="A31" s="13">
        <v>42155</v>
      </c>
      <c r="B31" s="11">
        <f t="shared" si="0"/>
        <v>2008647.9756159123</v>
      </c>
      <c r="C31" s="11">
        <v>0</v>
      </c>
      <c r="D31" s="150">
        <f>'Exhibit No.__(NCS-14) Page 9'!$E$15</f>
        <v>7.6737E-2</v>
      </c>
      <c r="E31" s="11">
        <f t="shared" si="3"/>
        <v>12240.24</v>
      </c>
      <c r="F31" s="2">
        <f>F30</f>
        <v>-189080.4832378102</v>
      </c>
      <c r="G31" s="11">
        <f t="shared" si="4"/>
        <v>1831807.7323781021</v>
      </c>
      <c r="H31" s="165"/>
      <c r="I31" s="132"/>
      <c r="J31" s="5"/>
    </row>
    <row r="32" spans="1:10">
      <c r="A32" s="13">
        <v>42185</v>
      </c>
      <c r="B32" s="11">
        <f t="shared" si="0"/>
        <v>1831807.7323781021</v>
      </c>
      <c r="C32" s="11">
        <v>0</v>
      </c>
      <c r="D32" s="150">
        <f>'Exhibit No.__(NCS-14) Page 9'!$E$15</f>
        <v>7.6737E-2</v>
      </c>
      <c r="E32" s="11">
        <f t="shared" si="3"/>
        <v>11109.39</v>
      </c>
      <c r="F32" s="2">
        <f t="shared" ref="F32:F41" si="5">F31</f>
        <v>-189080.4832378102</v>
      </c>
      <c r="G32" s="11">
        <f t="shared" si="4"/>
        <v>1653836.6391402918</v>
      </c>
      <c r="H32" s="165"/>
      <c r="I32" s="132"/>
      <c r="J32" s="5"/>
    </row>
    <row r="33" spans="1:18">
      <c r="A33" s="13">
        <v>42216</v>
      </c>
      <c r="B33" s="11">
        <f t="shared" si="0"/>
        <v>1653836.6391402918</v>
      </c>
      <c r="C33" s="11">
        <v>0</v>
      </c>
      <c r="D33" s="150">
        <f>'Exhibit No.__(NCS-14) Page 9'!$E$15</f>
        <v>7.6737E-2</v>
      </c>
      <c r="E33" s="11">
        <f t="shared" si="3"/>
        <v>9971.31</v>
      </c>
      <c r="F33" s="2">
        <f t="shared" si="5"/>
        <v>-189080.4832378102</v>
      </c>
      <c r="G33" s="11">
        <f t="shared" si="4"/>
        <v>1474727.4659024817</v>
      </c>
      <c r="H33" s="165"/>
      <c r="I33" s="132"/>
      <c r="J33" s="5"/>
    </row>
    <row r="34" spans="1:18">
      <c r="A34" s="13">
        <v>42247</v>
      </c>
      <c r="B34" s="11">
        <f t="shared" si="0"/>
        <v>1474727.4659024817</v>
      </c>
      <c r="C34" s="11">
        <v>0</v>
      </c>
      <c r="D34" s="150">
        <f>'Exhibit No.__(NCS-14) Page 9'!$E$15</f>
        <v>7.6737E-2</v>
      </c>
      <c r="E34" s="11">
        <f t="shared" si="3"/>
        <v>8825.9500000000007</v>
      </c>
      <c r="F34" s="2">
        <f t="shared" si="5"/>
        <v>-189080.4832378102</v>
      </c>
      <c r="G34" s="11">
        <f t="shared" si="4"/>
        <v>1294472.9326646714</v>
      </c>
      <c r="H34" s="165"/>
      <c r="I34" s="132"/>
      <c r="J34" s="5"/>
    </row>
    <row r="35" spans="1:18">
      <c r="A35" s="13">
        <v>42277</v>
      </c>
      <c r="B35" s="11">
        <f t="shared" si="0"/>
        <v>1294472.9326646714</v>
      </c>
      <c r="C35" s="11">
        <v>0</v>
      </c>
      <c r="D35" s="150">
        <f>'Exhibit No.__(NCS-14) Page 9'!$E$15</f>
        <v>7.6737E-2</v>
      </c>
      <c r="E35" s="11">
        <f t="shared" si="3"/>
        <v>7673.27</v>
      </c>
      <c r="F35" s="2">
        <f t="shared" si="5"/>
        <v>-189080.4832378102</v>
      </c>
      <c r="G35" s="11">
        <f t="shared" si="4"/>
        <v>1113065.7194268613</v>
      </c>
      <c r="H35" s="165"/>
      <c r="I35" s="132"/>
      <c r="J35" s="5"/>
    </row>
    <row r="36" spans="1:18">
      <c r="A36" s="13">
        <v>42308</v>
      </c>
      <c r="B36" s="11">
        <f t="shared" si="0"/>
        <v>1113065.7194268613</v>
      </c>
      <c r="C36" s="11">
        <v>0</v>
      </c>
      <c r="D36" s="150">
        <f>'Exhibit No.__(NCS-14) Page 9'!$E$15</f>
        <v>7.6737E-2</v>
      </c>
      <c r="E36" s="11">
        <f t="shared" si="3"/>
        <v>6513.22</v>
      </c>
      <c r="F36" s="2">
        <f t="shared" si="5"/>
        <v>-189080.4832378102</v>
      </c>
      <c r="G36" s="11">
        <f t="shared" si="4"/>
        <v>930498.45618905104</v>
      </c>
      <c r="H36" s="165"/>
      <c r="I36" s="132"/>
      <c r="J36" s="5"/>
    </row>
    <row r="37" spans="1:18">
      <c r="A37" s="13">
        <v>42338</v>
      </c>
      <c r="B37" s="11">
        <f t="shared" si="0"/>
        <v>930498.45618905104</v>
      </c>
      <c r="C37" s="11">
        <v>0</v>
      </c>
      <c r="D37" s="150">
        <f>'Exhibit No.__(NCS-14) Page 9'!$E$15</f>
        <v>7.6737E-2</v>
      </c>
      <c r="E37" s="11">
        <f t="shared" si="3"/>
        <v>5345.74</v>
      </c>
      <c r="F37" s="2">
        <f t="shared" si="5"/>
        <v>-189080.4832378102</v>
      </c>
      <c r="G37" s="11">
        <f t="shared" si="4"/>
        <v>746763.71295124083</v>
      </c>
      <c r="H37" s="165"/>
      <c r="I37" s="132"/>
      <c r="J37" s="5"/>
    </row>
    <row r="38" spans="1:18" s="10" customFormat="1">
      <c r="A38" s="13">
        <v>42369</v>
      </c>
      <c r="B38" s="11">
        <f t="shared" si="0"/>
        <v>746763.71295124083</v>
      </c>
      <c r="C38" s="11">
        <v>0</v>
      </c>
      <c r="D38" s="150">
        <f>'Exhibit No.__(NCS-14) Page 9'!$E$15</f>
        <v>7.6737E-2</v>
      </c>
      <c r="E38" s="11">
        <f t="shared" si="3"/>
        <v>4170.8100000000004</v>
      </c>
      <c r="F38" s="2">
        <f t="shared" si="5"/>
        <v>-189080.4832378102</v>
      </c>
      <c r="G38" s="11">
        <f t="shared" si="4"/>
        <v>561854.03971343068</v>
      </c>
      <c r="H38" s="165"/>
      <c r="I38" s="165"/>
      <c r="J38" s="167"/>
      <c r="K38" s="167"/>
      <c r="L38" s="167"/>
      <c r="M38" s="167"/>
      <c r="N38" s="167"/>
      <c r="O38" s="167"/>
      <c r="P38" s="167"/>
      <c r="Q38" s="167"/>
      <c r="R38" s="167"/>
    </row>
    <row r="39" spans="1:18">
      <c r="A39" s="13">
        <v>42400</v>
      </c>
      <c r="B39" s="11">
        <f t="shared" si="0"/>
        <v>561854.03971343068</v>
      </c>
      <c r="C39" s="11">
        <v>0</v>
      </c>
      <c r="D39" s="150">
        <f>'Exhibit No.__(NCS-14) Page 9'!$E$15</f>
        <v>7.6737E-2</v>
      </c>
      <c r="E39" s="11">
        <f t="shared" si="3"/>
        <v>2988.35</v>
      </c>
      <c r="F39" s="2">
        <f t="shared" si="5"/>
        <v>-189080.4832378102</v>
      </c>
      <c r="G39" s="11">
        <f t="shared" si="4"/>
        <v>375761.90647562046</v>
      </c>
      <c r="H39" s="165"/>
      <c r="I39" s="132"/>
      <c r="J39" s="5"/>
    </row>
    <row r="40" spans="1:18">
      <c r="A40" s="13">
        <v>42429</v>
      </c>
      <c r="B40" s="11">
        <f t="shared" si="0"/>
        <v>375761.90647562046</v>
      </c>
      <c r="C40" s="11">
        <v>0</v>
      </c>
      <c r="D40" s="150">
        <f>'Exhibit No.__(NCS-14) Page 9'!$E$15</f>
        <v>7.6737E-2</v>
      </c>
      <c r="E40" s="11">
        <f t="shared" si="3"/>
        <v>1798.34</v>
      </c>
      <c r="F40" s="2">
        <f t="shared" si="5"/>
        <v>-189080.4832378102</v>
      </c>
      <c r="G40" s="11">
        <f t="shared" si="4"/>
        <v>188479.76323781029</v>
      </c>
      <c r="H40" s="165"/>
      <c r="I40" s="132"/>
      <c r="J40" s="5"/>
    </row>
    <row r="41" spans="1:18">
      <c r="A41" s="13">
        <v>42460</v>
      </c>
      <c r="B41" s="19">
        <f t="shared" si="0"/>
        <v>188479.76323781029</v>
      </c>
      <c r="C41" s="19">
        <v>0</v>
      </c>
      <c r="D41" s="145">
        <f>'Exhibit No.__(NCS-14) Page 9'!$E$15</f>
        <v>7.6737E-2</v>
      </c>
      <c r="E41" s="19">
        <f t="shared" si="3"/>
        <v>600.72</v>
      </c>
      <c r="F41" s="4">
        <f t="shared" si="5"/>
        <v>-189080.4832378102</v>
      </c>
      <c r="G41" s="19">
        <f t="shared" si="4"/>
        <v>0</v>
      </c>
      <c r="H41" s="165"/>
      <c r="I41" s="132"/>
      <c r="J41" s="5"/>
    </row>
    <row r="42" spans="1:18">
      <c r="A42" s="147" t="s">
        <v>2</v>
      </c>
      <c r="B42" s="8"/>
      <c r="C42" s="3">
        <f>SUM(C9:C41)</f>
        <v>1970690.3688537229</v>
      </c>
      <c r="D42" s="3"/>
      <c r="E42" s="3">
        <f>SUM(E9:E41)</f>
        <v>298275.42999999993</v>
      </c>
      <c r="F42" s="148">
        <f>SUM(F9:F41)</f>
        <v>-2268965.7988537224</v>
      </c>
      <c r="G42" s="3"/>
      <c r="H42" s="169"/>
      <c r="I42" s="132"/>
      <c r="J42" s="5"/>
    </row>
    <row r="43" spans="1:18">
      <c r="A43" s="13"/>
      <c r="B43" s="12"/>
      <c r="C43" s="129" t="s">
        <v>104</v>
      </c>
      <c r="D43" s="12"/>
      <c r="E43" s="129" t="s">
        <v>104</v>
      </c>
      <c r="F43" s="12"/>
      <c r="G43" s="20"/>
      <c r="H43" s="167"/>
      <c r="I43" s="132"/>
      <c r="J43" s="5"/>
    </row>
    <row r="44" spans="1:18">
      <c r="A44" s="13"/>
      <c r="B44" s="12"/>
      <c r="C44" s="129"/>
      <c r="D44" s="12"/>
      <c r="E44" s="12"/>
      <c r="F44" s="12"/>
      <c r="G44" s="20"/>
      <c r="H44" s="167"/>
      <c r="I44" s="132"/>
      <c r="J44" s="5"/>
    </row>
    <row r="45" spans="1:18">
      <c r="A45" s="130" t="s">
        <v>102</v>
      </c>
      <c r="B45" s="8"/>
      <c r="C45" s="8"/>
      <c r="D45" s="8"/>
      <c r="E45" s="8"/>
      <c r="F45" s="8"/>
      <c r="G45" s="8"/>
      <c r="H45" s="5"/>
      <c r="I45" s="132"/>
      <c r="J45" s="5"/>
    </row>
    <row r="46" spans="1:18">
      <c r="A46" s="130" t="s">
        <v>101</v>
      </c>
      <c r="H46" s="5"/>
      <c r="I46" s="132"/>
      <c r="J46" s="5"/>
    </row>
    <row r="47" spans="1:18">
      <c r="H47" s="5"/>
      <c r="I47" s="132"/>
      <c r="J47" s="5"/>
    </row>
    <row r="48" spans="1:18" s="5" customFormat="1">
      <c r="A48" s="131"/>
      <c r="H48" s="132"/>
      <c r="J48" s="132"/>
    </row>
    <row r="50" spans="1:1">
      <c r="A50" s="6"/>
    </row>
  </sheetData>
  <mergeCells count="1">
    <mergeCell ref="R4:T4"/>
  </mergeCells>
  <pageMargins left="0.7" right="0.7" top="0.75" bottom="0.75" header="0.3" footer="0.3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workbookViewId="0">
      <selection activeCell="J1" sqref="J1"/>
    </sheetView>
  </sheetViews>
  <sheetFormatPr defaultRowHeight="12.75"/>
  <cols>
    <col min="1" max="1" width="12.28515625" style="1" customWidth="1"/>
    <col min="2" max="2" width="17" style="1" customWidth="1"/>
    <col min="3" max="3" width="11.85546875" style="1" customWidth="1"/>
    <col min="4" max="4" width="12.85546875" style="1" customWidth="1"/>
    <col min="5" max="5" width="12.140625" style="1" customWidth="1"/>
    <col min="6" max="6" width="14" style="1" customWidth="1"/>
    <col min="7" max="7" width="14.140625" style="1" bestFit="1" customWidth="1"/>
    <col min="8" max="8" width="25.5703125" style="132" bestFit="1" customWidth="1"/>
    <col min="9" max="9" width="17.5703125" style="5" customWidth="1"/>
    <col min="10" max="10" width="20" style="132" bestFit="1" customWidth="1"/>
    <col min="11" max="18" width="9.140625" style="5"/>
    <col min="19" max="16384" width="9.140625" style="1"/>
  </cols>
  <sheetData>
    <row r="1" spans="1:20">
      <c r="A1" s="6" t="s">
        <v>0</v>
      </c>
      <c r="G1" s="127"/>
    </row>
    <row r="2" spans="1:20">
      <c r="A2" s="6" t="s">
        <v>8</v>
      </c>
      <c r="G2" s="31"/>
    </row>
    <row r="3" spans="1:20">
      <c r="A3" s="6" t="s">
        <v>41</v>
      </c>
    </row>
    <row r="4" spans="1:20">
      <c r="A4" s="6"/>
      <c r="R4" s="177"/>
      <c r="S4" s="177"/>
      <c r="T4" s="177"/>
    </row>
    <row r="5" spans="1:20">
      <c r="D5" s="9"/>
      <c r="F5" s="9"/>
      <c r="G5" s="14"/>
    </row>
    <row r="6" spans="1:20">
      <c r="H6" s="165"/>
    </row>
    <row r="7" spans="1:20">
      <c r="B7" s="17" t="s">
        <v>4</v>
      </c>
      <c r="D7" s="17" t="s">
        <v>37</v>
      </c>
      <c r="G7" s="17" t="s">
        <v>5</v>
      </c>
      <c r="H7" s="165"/>
      <c r="L7" s="166"/>
      <c r="M7" s="166"/>
      <c r="N7" s="166"/>
      <c r="O7" s="166"/>
    </row>
    <row r="8" spans="1:20" ht="14.25">
      <c r="A8" s="9" t="s">
        <v>3</v>
      </c>
      <c r="B8" s="9" t="s">
        <v>6</v>
      </c>
      <c r="C8" s="9" t="s">
        <v>7</v>
      </c>
      <c r="D8" s="9" t="s">
        <v>40</v>
      </c>
      <c r="E8" s="9" t="s">
        <v>37</v>
      </c>
      <c r="F8" s="9" t="s">
        <v>1</v>
      </c>
      <c r="G8" s="15" t="s">
        <v>6</v>
      </c>
      <c r="H8" s="165"/>
      <c r="L8" s="166"/>
      <c r="M8" s="166"/>
      <c r="N8" s="166"/>
      <c r="O8" s="166"/>
    </row>
    <row r="9" spans="1:20">
      <c r="A9" s="13">
        <v>41670</v>
      </c>
      <c r="B9" s="8">
        <v>0</v>
      </c>
      <c r="C9" s="8">
        <v>-58489.655461832219</v>
      </c>
      <c r="D9" s="18">
        <f>'Exhibit No.__(NCS-14) Page 9'!$E$37</f>
        <v>7.3575019999999991E-2</v>
      </c>
      <c r="E9" s="8">
        <f>ROUND((+B9+(C9/2)+(0/2))*D9/12,2)</f>
        <v>-179.31</v>
      </c>
      <c r="F9" s="8">
        <v>0</v>
      </c>
      <c r="G9" s="8">
        <f>B9+C9+E9+F9</f>
        <v>-58668.965461832217</v>
      </c>
      <c r="H9" s="165"/>
      <c r="L9" s="166"/>
      <c r="M9" s="166"/>
      <c r="N9" s="166"/>
      <c r="O9" s="166"/>
    </row>
    <row r="10" spans="1:20">
      <c r="A10" s="13">
        <v>41698</v>
      </c>
      <c r="B10" s="8">
        <f t="shared" ref="B10:B22" si="0">G9</f>
        <v>-58668.965461832217</v>
      </c>
      <c r="C10" s="8">
        <f>C9</f>
        <v>-58489.655461832219</v>
      </c>
      <c r="D10" s="18">
        <f>'Exhibit No.__(NCS-14) Page 9'!$E$37</f>
        <v>7.3575019999999991E-2</v>
      </c>
      <c r="E10" s="8">
        <f t="shared" ref="E10:E22" si="1">ROUND((+B10+(C10/2)+(F9/2))*D10/12,2)</f>
        <v>-539.02</v>
      </c>
      <c r="F10" s="8">
        <v>0</v>
      </c>
      <c r="G10" s="8">
        <f t="shared" ref="G10:G22" si="2">B10+C10+E10+F10</f>
        <v>-117697.64092366444</v>
      </c>
      <c r="H10" s="165"/>
      <c r="L10" s="166"/>
      <c r="M10" s="166"/>
      <c r="N10" s="166"/>
      <c r="O10" s="166"/>
    </row>
    <row r="11" spans="1:20">
      <c r="A11" s="13">
        <v>41729</v>
      </c>
      <c r="B11" s="8">
        <f t="shared" si="0"/>
        <v>-117697.64092366444</v>
      </c>
      <c r="C11" s="8">
        <f t="shared" ref="C11:C35" si="3">C10</f>
        <v>-58489.655461832219</v>
      </c>
      <c r="D11" s="18">
        <f>'Exhibit No.__(NCS-14) Page 9'!$E$37</f>
        <v>7.3575019999999991E-2</v>
      </c>
      <c r="E11" s="8">
        <f t="shared" si="1"/>
        <v>-900.94</v>
      </c>
      <c r="F11" s="8">
        <v>0</v>
      </c>
      <c r="G11" s="8">
        <f t="shared" si="2"/>
        <v>-177088.23638549665</v>
      </c>
      <c r="H11" s="165"/>
    </row>
    <row r="12" spans="1:20">
      <c r="A12" s="13">
        <v>41759</v>
      </c>
      <c r="B12" s="8">
        <f t="shared" si="0"/>
        <v>-177088.23638549665</v>
      </c>
      <c r="C12" s="8">
        <f t="shared" si="3"/>
        <v>-58489.655461832219</v>
      </c>
      <c r="D12" s="18">
        <f>'Exhibit No.__(NCS-14) Page 9'!$E$37</f>
        <v>7.3575019999999991E-2</v>
      </c>
      <c r="E12" s="8">
        <f t="shared" si="1"/>
        <v>-1265.08</v>
      </c>
      <c r="F12" s="8">
        <v>0</v>
      </c>
      <c r="G12" s="8">
        <f t="shared" si="2"/>
        <v>-236842.97184732885</v>
      </c>
      <c r="H12" s="165"/>
    </row>
    <row r="13" spans="1:20">
      <c r="A13" s="13">
        <v>41790</v>
      </c>
      <c r="B13" s="8">
        <f t="shared" si="0"/>
        <v>-236842.97184732885</v>
      </c>
      <c r="C13" s="8">
        <f t="shared" si="3"/>
        <v>-58489.655461832219</v>
      </c>
      <c r="D13" s="18">
        <f>'Exhibit No.__(NCS-14) Page 9'!$E$37</f>
        <v>7.3575019999999991E-2</v>
      </c>
      <c r="E13" s="8">
        <f t="shared" si="1"/>
        <v>-1631.45</v>
      </c>
      <c r="F13" s="8">
        <v>0</v>
      </c>
      <c r="G13" s="8">
        <f t="shared" si="2"/>
        <v>-296964.07730916108</v>
      </c>
      <c r="H13" s="165"/>
    </row>
    <row r="14" spans="1:20">
      <c r="A14" s="13">
        <v>41820</v>
      </c>
      <c r="B14" s="8">
        <f t="shared" si="0"/>
        <v>-296964.07730916108</v>
      </c>
      <c r="C14" s="8">
        <f t="shared" si="3"/>
        <v>-58489.655461832219</v>
      </c>
      <c r="D14" s="18">
        <f>'Exhibit No.__(NCS-14) Page 9'!$E$37</f>
        <v>7.3575019999999991E-2</v>
      </c>
      <c r="E14" s="8">
        <f t="shared" si="1"/>
        <v>-2000.07</v>
      </c>
      <c r="F14" s="8">
        <v>0</v>
      </c>
      <c r="G14" s="8">
        <f t="shared" si="2"/>
        <v>-357453.80277099332</v>
      </c>
      <c r="H14" s="165"/>
    </row>
    <row r="15" spans="1:20">
      <c r="A15" s="13">
        <v>41851</v>
      </c>
      <c r="B15" s="8">
        <f t="shared" si="0"/>
        <v>-357453.80277099332</v>
      </c>
      <c r="C15" s="8">
        <f t="shared" si="3"/>
        <v>-58489.655461832219</v>
      </c>
      <c r="D15" s="18">
        <f>'Exhibit No.__(NCS-14) Page 9'!$E$37</f>
        <v>7.3575019999999991E-2</v>
      </c>
      <c r="E15" s="8">
        <f t="shared" si="1"/>
        <v>-2370.9499999999998</v>
      </c>
      <c r="F15" s="8">
        <v>0</v>
      </c>
      <c r="G15" s="8">
        <f t="shared" si="2"/>
        <v>-418314.40823282558</v>
      </c>
      <c r="H15" s="165"/>
    </row>
    <row r="16" spans="1:20">
      <c r="A16" s="13">
        <v>41882</v>
      </c>
      <c r="B16" s="8">
        <f t="shared" si="0"/>
        <v>-418314.40823282558</v>
      </c>
      <c r="C16" s="8">
        <f t="shared" si="3"/>
        <v>-58489.655461832219</v>
      </c>
      <c r="D16" s="18">
        <f>'Exhibit No.__(NCS-14) Page 9'!$E$37</f>
        <v>7.3575019999999991E-2</v>
      </c>
      <c r="E16" s="8">
        <f t="shared" si="1"/>
        <v>-2744.1</v>
      </c>
      <c r="F16" s="8">
        <v>0</v>
      </c>
      <c r="G16" s="8">
        <f t="shared" si="2"/>
        <v>-479548.16369465779</v>
      </c>
      <c r="H16" s="165"/>
    </row>
    <row r="17" spans="1:10">
      <c r="A17" s="13">
        <v>41912</v>
      </c>
      <c r="B17" s="8">
        <f t="shared" si="0"/>
        <v>-479548.16369465779</v>
      </c>
      <c r="C17" s="8">
        <f t="shared" si="3"/>
        <v>-58489.655461832219</v>
      </c>
      <c r="D17" s="18">
        <f>'Exhibit No.__(NCS-14) Page 9'!$E$37</f>
        <v>7.3575019999999991E-2</v>
      </c>
      <c r="E17" s="8">
        <f t="shared" si="1"/>
        <v>-3119.54</v>
      </c>
      <c r="F17" s="8">
        <v>0</v>
      </c>
      <c r="G17" s="8">
        <f t="shared" si="2"/>
        <v>-541157.35915649007</v>
      </c>
      <c r="H17" s="165"/>
    </row>
    <row r="18" spans="1:10">
      <c r="A18" s="13">
        <v>41943</v>
      </c>
      <c r="B18" s="8">
        <f t="shared" si="0"/>
        <v>-541157.35915649007</v>
      </c>
      <c r="C18" s="8">
        <f t="shared" si="3"/>
        <v>-58489.655461832219</v>
      </c>
      <c r="D18" s="18">
        <f>'Exhibit No.__(NCS-14) Page 9'!$E$37</f>
        <v>7.3575019999999991E-2</v>
      </c>
      <c r="E18" s="8">
        <f t="shared" si="1"/>
        <v>-3497.28</v>
      </c>
      <c r="F18" s="8">
        <v>0</v>
      </c>
      <c r="G18" s="8">
        <f t="shared" si="2"/>
        <v>-603144.29461832228</v>
      </c>
      <c r="H18" s="165"/>
    </row>
    <row r="19" spans="1:10">
      <c r="A19" s="13">
        <v>41973</v>
      </c>
      <c r="B19" s="8">
        <f t="shared" si="0"/>
        <v>-603144.29461832228</v>
      </c>
      <c r="C19" s="8">
        <f t="shared" si="3"/>
        <v>-58489.655461832219</v>
      </c>
      <c r="D19" s="18">
        <f>'Exhibit No.__(NCS-14) Page 9'!$E$37</f>
        <v>7.3575019999999991E-2</v>
      </c>
      <c r="E19" s="8">
        <f t="shared" si="1"/>
        <v>-3877.34</v>
      </c>
      <c r="F19" s="8">
        <v>0</v>
      </c>
      <c r="G19" s="8">
        <f t="shared" si="2"/>
        <v>-665511.29008015443</v>
      </c>
      <c r="H19" s="167"/>
      <c r="I19" s="132"/>
      <c r="J19" s="5"/>
    </row>
    <row r="20" spans="1:10">
      <c r="A20" s="13">
        <v>42004</v>
      </c>
      <c r="B20" s="8">
        <f t="shared" si="0"/>
        <v>-665511.29008015443</v>
      </c>
      <c r="C20" s="8">
        <f t="shared" si="3"/>
        <v>-58489.655461832219</v>
      </c>
      <c r="D20" s="18">
        <f>'Exhibit No.__(NCS-14) Page 9'!$E$37</f>
        <v>7.3575019999999991E-2</v>
      </c>
      <c r="E20" s="8">
        <f t="shared" si="1"/>
        <v>-4259.72</v>
      </c>
      <c r="F20" s="8">
        <v>0</v>
      </c>
      <c r="G20" s="8">
        <f t="shared" si="2"/>
        <v>-728260.66554198659</v>
      </c>
      <c r="H20" s="167"/>
      <c r="I20" s="132"/>
      <c r="J20" s="5"/>
    </row>
    <row r="21" spans="1:10">
      <c r="A21" s="13">
        <v>42035</v>
      </c>
      <c r="B21" s="8">
        <f t="shared" si="0"/>
        <v>-728260.66554198659</v>
      </c>
      <c r="C21" s="8">
        <f t="shared" si="3"/>
        <v>-58489.655461832219</v>
      </c>
      <c r="D21" s="18">
        <f>'Exhibit No.__(NCS-14) Page 9'!$E$37</f>
        <v>7.3575019999999991E-2</v>
      </c>
      <c r="E21" s="8">
        <f t="shared" si="1"/>
        <v>-4644.46</v>
      </c>
      <c r="F21" s="8">
        <v>0</v>
      </c>
      <c r="G21" s="8">
        <f t="shared" si="2"/>
        <v>-791394.78100381873</v>
      </c>
      <c r="H21" s="167"/>
      <c r="I21" s="132"/>
      <c r="J21" s="5"/>
    </row>
    <row r="22" spans="1:10">
      <c r="A22" s="13">
        <v>42063</v>
      </c>
      <c r="B22" s="8">
        <f t="shared" si="0"/>
        <v>-791394.78100381873</v>
      </c>
      <c r="C22" s="8">
        <f t="shared" si="3"/>
        <v>-58489.655461832219</v>
      </c>
      <c r="D22" s="18">
        <f>'Exhibit No.__(NCS-14) Page 9'!$E$37</f>
        <v>7.3575019999999991E-2</v>
      </c>
      <c r="E22" s="8">
        <f t="shared" si="1"/>
        <v>-5031.55</v>
      </c>
      <c r="F22" s="8">
        <v>0</v>
      </c>
      <c r="G22" s="8">
        <f t="shared" si="2"/>
        <v>-854915.98646565096</v>
      </c>
      <c r="H22" s="168"/>
      <c r="I22" s="132"/>
      <c r="J22" s="5"/>
    </row>
    <row r="23" spans="1:10">
      <c r="A23" s="13">
        <v>42094</v>
      </c>
      <c r="B23" s="8">
        <f t="shared" ref="B23:B35" si="4">G22</f>
        <v>-854915.98646565096</v>
      </c>
      <c r="C23" s="8">
        <f t="shared" si="3"/>
        <v>-58489.655461832219</v>
      </c>
      <c r="D23" s="18">
        <f>'Exhibit No.__(NCS-14) Page 9'!$E$37</f>
        <v>7.3575019999999991E-2</v>
      </c>
      <c r="E23" s="8">
        <f t="shared" ref="E23:E35" si="5">ROUND((+B23+(C23/2)+(F22/2))*D23/12,2)</f>
        <v>-5421.01</v>
      </c>
      <c r="F23" s="8">
        <v>0</v>
      </c>
      <c r="G23" s="8">
        <f t="shared" ref="G23:G34" si="6">B23+C23+E23+F23</f>
        <v>-918826.65192748315</v>
      </c>
      <c r="H23" s="165"/>
      <c r="I23" s="132"/>
      <c r="J23" s="5"/>
    </row>
    <row r="24" spans="1:10">
      <c r="A24" s="13">
        <v>42124</v>
      </c>
      <c r="B24" s="8">
        <f t="shared" si="4"/>
        <v>-918826.65192748315</v>
      </c>
      <c r="C24" s="8">
        <v>0</v>
      </c>
      <c r="D24" s="18">
        <f>'Exhibit No.__(NCS-14) Page 9'!$E$15</f>
        <v>7.6737E-2</v>
      </c>
      <c r="E24" s="8">
        <f t="shared" si="5"/>
        <v>-5875.67</v>
      </c>
      <c r="F24" s="7">
        <v>79556.309300600653</v>
      </c>
      <c r="G24" s="8">
        <f t="shared" si="6"/>
        <v>-845146.01262688253</v>
      </c>
      <c r="H24" s="165"/>
      <c r="I24" s="132"/>
      <c r="J24" s="5"/>
    </row>
    <row r="25" spans="1:10">
      <c r="A25" s="13">
        <v>42155</v>
      </c>
      <c r="B25" s="8">
        <f t="shared" si="4"/>
        <v>-845146.01262688253</v>
      </c>
      <c r="C25" s="8">
        <f t="shared" si="3"/>
        <v>0</v>
      </c>
      <c r="D25" s="18">
        <f>'Exhibit No.__(NCS-14) Page 9'!$E$15</f>
        <v>7.6737E-2</v>
      </c>
      <c r="E25" s="8">
        <f t="shared" si="5"/>
        <v>-5150.13</v>
      </c>
      <c r="F25" s="2">
        <f>F24</f>
        <v>79556.309300600653</v>
      </c>
      <c r="G25" s="8">
        <f t="shared" si="6"/>
        <v>-770739.83332628186</v>
      </c>
      <c r="H25" s="165"/>
      <c r="I25" s="132"/>
      <c r="J25" s="5"/>
    </row>
    <row r="26" spans="1:10">
      <c r="A26" s="13">
        <v>42185</v>
      </c>
      <c r="B26" s="8">
        <f t="shared" si="4"/>
        <v>-770739.83332628186</v>
      </c>
      <c r="C26" s="8">
        <f t="shared" si="3"/>
        <v>0</v>
      </c>
      <c r="D26" s="18">
        <f>'Exhibit No.__(NCS-14) Page 9'!$E$15</f>
        <v>7.6737E-2</v>
      </c>
      <c r="E26" s="8">
        <f t="shared" si="5"/>
        <v>-4674.32</v>
      </c>
      <c r="F26" s="2">
        <f t="shared" ref="F26:F35" si="7">F25</f>
        <v>79556.309300600653</v>
      </c>
      <c r="G26" s="8">
        <f t="shared" si="6"/>
        <v>-695857.84402568114</v>
      </c>
      <c r="H26" s="165"/>
      <c r="I26" s="132"/>
      <c r="J26" s="5"/>
    </row>
    <row r="27" spans="1:10">
      <c r="A27" s="13">
        <v>42216</v>
      </c>
      <c r="B27" s="8">
        <f t="shared" si="4"/>
        <v>-695857.84402568114</v>
      </c>
      <c r="C27" s="8">
        <f t="shared" si="3"/>
        <v>0</v>
      </c>
      <c r="D27" s="18">
        <f>'Exhibit No.__(NCS-14) Page 9'!$E$15</f>
        <v>7.6737E-2</v>
      </c>
      <c r="E27" s="8">
        <f t="shared" si="5"/>
        <v>-4195.47</v>
      </c>
      <c r="F27" s="2">
        <f t="shared" si="7"/>
        <v>79556.309300600653</v>
      </c>
      <c r="G27" s="8">
        <f t="shared" si="6"/>
        <v>-620497.00472508045</v>
      </c>
      <c r="H27" s="165"/>
      <c r="I27" s="132"/>
      <c r="J27" s="5"/>
    </row>
    <row r="28" spans="1:10">
      <c r="A28" s="13">
        <v>42247</v>
      </c>
      <c r="B28" s="8">
        <f t="shared" si="4"/>
        <v>-620497.00472508045</v>
      </c>
      <c r="C28" s="8">
        <f t="shared" si="3"/>
        <v>0</v>
      </c>
      <c r="D28" s="18">
        <f>'Exhibit No.__(NCS-14) Page 9'!$E$15</f>
        <v>7.6737E-2</v>
      </c>
      <c r="E28" s="8">
        <f t="shared" si="5"/>
        <v>-3713.55</v>
      </c>
      <c r="F28" s="2">
        <f t="shared" si="7"/>
        <v>79556.309300600653</v>
      </c>
      <c r="G28" s="8">
        <f t="shared" si="6"/>
        <v>-544654.24542447983</v>
      </c>
      <c r="H28" s="165"/>
      <c r="I28" s="132"/>
      <c r="J28" s="5"/>
    </row>
    <row r="29" spans="1:10">
      <c r="A29" s="13">
        <v>42277</v>
      </c>
      <c r="B29" s="8">
        <f t="shared" si="4"/>
        <v>-544654.24542447983</v>
      </c>
      <c r="C29" s="8">
        <f t="shared" si="3"/>
        <v>0</v>
      </c>
      <c r="D29" s="18">
        <f>'Exhibit No.__(NCS-14) Page 9'!$E$15</f>
        <v>7.6737E-2</v>
      </c>
      <c r="E29" s="8">
        <f t="shared" si="5"/>
        <v>-3228.56</v>
      </c>
      <c r="F29" s="2">
        <f t="shared" si="7"/>
        <v>79556.309300600653</v>
      </c>
      <c r="G29" s="8">
        <f t="shared" si="6"/>
        <v>-468326.49612387922</v>
      </c>
      <c r="H29" s="165"/>
      <c r="I29" s="132"/>
      <c r="J29" s="5"/>
    </row>
    <row r="30" spans="1:10">
      <c r="A30" s="13">
        <v>42308</v>
      </c>
      <c r="B30" s="8">
        <f t="shared" si="4"/>
        <v>-468326.49612387922</v>
      </c>
      <c r="C30" s="8">
        <f t="shared" si="3"/>
        <v>0</v>
      </c>
      <c r="D30" s="18">
        <f>'Exhibit No.__(NCS-14) Page 9'!$E$15</f>
        <v>7.6737E-2</v>
      </c>
      <c r="E30" s="8">
        <f t="shared" si="5"/>
        <v>-2740.46</v>
      </c>
      <c r="F30" s="2">
        <f t="shared" si="7"/>
        <v>79556.309300600653</v>
      </c>
      <c r="G30" s="8">
        <f t="shared" si="6"/>
        <v>-391510.64682327857</v>
      </c>
      <c r="H30" s="165"/>
      <c r="I30" s="132"/>
      <c r="J30" s="5"/>
    </row>
    <row r="31" spans="1:10">
      <c r="A31" s="13">
        <v>42338</v>
      </c>
      <c r="B31" s="8">
        <f t="shared" si="4"/>
        <v>-391510.64682327857</v>
      </c>
      <c r="C31" s="8">
        <f t="shared" si="3"/>
        <v>0</v>
      </c>
      <c r="D31" s="18">
        <f>'Exhibit No.__(NCS-14) Page 9'!$E$15</f>
        <v>7.6737E-2</v>
      </c>
      <c r="E31" s="8">
        <f t="shared" si="5"/>
        <v>-2249.2399999999998</v>
      </c>
      <c r="F31" s="2">
        <f t="shared" si="7"/>
        <v>79556.309300600653</v>
      </c>
      <c r="G31" s="8">
        <f t="shared" si="6"/>
        <v>-314203.57752267789</v>
      </c>
      <c r="H31" s="165"/>
      <c r="I31" s="132"/>
      <c r="J31" s="5"/>
    </row>
    <row r="32" spans="1:10">
      <c r="A32" s="13">
        <v>42369</v>
      </c>
      <c r="B32" s="8">
        <f t="shared" si="4"/>
        <v>-314203.57752267789</v>
      </c>
      <c r="C32" s="8">
        <f t="shared" si="3"/>
        <v>0</v>
      </c>
      <c r="D32" s="18">
        <f>'Exhibit No.__(NCS-14) Page 9'!$E$15</f>
        <v>7.6737E-2</v>
      </c>
      <c r="E32" s="8">
        <f t="shared" si="5"/>
        <v>-1754.88</v>
      </c>
      <c r="F32" s="2">
        <f t="shared" si="7"/>
        <v>79556.309300600653</v>
      </c>
      <c r="G32" s="8">
        <f t="shared" si="6"/>
        <v>-236402.14822207723</v>
      </c>
      <c r="H32" s="165"/>
      <c r="I32" s="132"/>
      <c r="J32" s="5"/>
    </row>
    <row r="33" spans="1:10">
      <c r="A33" s="13">
        <v>42400</v>
      </c>
      <c r="B33" s="8">
        <f t="shared" si="4"/>
        <v>-236402.14822207723</v>
      </c>
      <c r="C33" s="8">
        <f t="shared" si="3"/>
        <v>0</v>
      </c>
      <c r="D33" s="18">
        <f>'Exhibit No.__(NCS-14) Page 9'!$E$15</f>
        <v>7.6737E-2</v>
      </c>
      <c r="E33" s="8">
        <f t="shared" si="5"/>
        <v>-1257.3599999999999</v>
      </c>
      <c r="F33" s="2">
        <f t="shared" si="7"/>
        <v>79556.309300600653</v>
      </c>
      <c r="G33" s="8">
        <f t="shared" si="6"/>
        <v>-158103.19892147655</v>
      </c>
      <c r="H33" s="165"/>
      <c r="I33" s="132"/>
      <c r="J33" s="5"/>
    </row>
    <row r="34" spans="1:10">
      <c r="A34" s="13">
        <v>42429</v>
      </c>
      <c r="B34" s="8">
        <f t="shared" si="4"/>
        <v>-158103.19892147655</v>
      </c>
      <c r="C34" s="8">
        <f t="shared" si="3"/>
        <v>0</v>
      </c>
      <c r="D34" s="18">
        <f>'Exhibit No.__(NCS-14) Page 9'!$E$15</f>
        <v>7.6737E-2</v>
      </c>
      <c r="E34" s="8">
        <f t="shared" si="5"/>
        <v>-756.66</v>
      </c>
      <c r="F34" s="2">
        <f t="shared" si="7"/>
        <v>79556.309300600653</v>
      </c>
      <c r="G34" s="8">
        <f t="shared" si="6"/>
        <v>-79303.5496208759</v>
      </c>
      <c r="H34" s="165"/>
      <c r="I34" s="132"/>
      <c r="J34" s="5"/>
    </row>
    <row r="35" spans="1:10">
      <c r="A35" s="13">
        <v>42430</v>
      </c>
      <c r="B35" s="19">
        <f t="shared" si="4"/>
        <v>-79303.5496208759</v>
      </c>
      <c r="C35" s="19">
        <f t="shared" si="3"/>
        <v>0</v>
      </c>
      <c r="D35" s="145">
        <f>'Exhibit No.__(NCS-14) Page 9'!$E$15</f>
        <v>7.6737E-2</v>
      </c>
      <c r="E35" s="19">
        <f t="shared" si="5"/>
        <v>-252.76</v>
      </c>
      <c r="F35" s="4">
        <f t="shared" si="7"/>
        <v>79556.309300600653</v>
      </c>
      <c r="G35" s="19">
        <f>ROUND(B35+C35+E35+F35,0)</f>
        <v>0</v>
      </c>
      <c r="H35" s="165"/>
      <c r="I35" s="132"/>
      <c r="J35" s="5"/>
    </row>
    <row r="36" spans="1:10">
      <c r="A36" s="13"/>
      <c r="B36" s="8"/>
      <c r="C36" s="3">
        <f>SUM(C9:C35)</f>
        <v>-877344.83192748309</v>
      </c>
      <c r="D36" s="16"/>
      <c r="E36" s="3">
        <f>SUM(E9:E35)</f>
        <v>-77330.880000000019</v>
      </c>
      <c r="F36" s="148">
        <f>SUM(F9:F35)</f>
        <v>954675.71160720789</v>
      </c>
      <c r="G36" s="3"/>
      <c r="H36" s="169"/>
      <c r="I36" s="132"/>
      <c r="J36" s="5"/>
    </row>
    <row r="37" spans="1:10">
      <c r="A37" s="13"/>
      <c r="B37" s="12"/>
      <c r="C37" s="12" t="s">
        <v>104</v>
      </c>
      <c r="D37" s="12"/>
      <c r="E37" s="12" t="s">
        <v>104</v>
      </c>
      <c r="F37" s="129"/>
      <c r="G37" s="20"/>
      <c r="H37" s="167"/>
      <c r="I37" s="132"/>
      <c r="J37" s="5"/>
    </row>
    <row r="38" spans="1:10">
      <c r="A38" s="13"/>
      <c r="B38" s="8"/>
      <c r="C38" s="8"/>
      <c r="D38" s="8"/>
      <c r="E38" s="8"/>
      <c r="F38" s="8"/>
      <c r="G38" s="8"/>
      <c r="H38" s="5"/>
      <c r="I38" s="132"/>
      <c r="J38" s="5"/>
    </row>
    <row r="39" spans="1:10">
      <c r="A39" s="133" t="s">
        <v>103</v>
      </c>
      <c r="H39" s="5"/>
      <c r="I39" s="132"/>
      <c r="J39" s="5"/>
    </row>
    <row r="40" spans="1:10">
      <c r="A40" s="133" t="s">
        <v>101</v>
      </c>
      <c r="H40" s="5"/>
      <c r="I40" s="132"/>
      <c r="J40" s="5"/>
    </row>
    <row r="41" spans="1:10" s="5" customFormat="1">
      <c r="A41" s="131"/>
      <c r="H41" s="132"/>
      <c r="J41" s="132"/>
    </row>
    <row r="43" spans="1:10">
      <c r="A43" s="6"/>
    </row>
  </sheetData>
  <mergeCells count="1">
    <mergeCell ref="R4:T4"/>
  </mergeCells>
  <pageMargins left="0.7" right="0.7" top="0.75" bottom="0.75" header="0.3" footer="0.3"/>
  <pageSetup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topLeftCell="A19" workbookViewId="0">
      <selection activeCell="J1" sqref="J1"/>
    </sheetView>
  </sheetViews>
  <sheetFormatPr defaultRowHeight="12.75"/>
  <cols>
    <col min="1" max="1" width="12.28515625" style="1" customWidth="1"/>
    <col min="2" max="2" width="17" style="1" customWidth="1"/>
    <col min="3" max="3" width="12.85546875" style="1" customWidth="1"/>
    <col min="4" max="4" width="14.85546875" style="1" customWidth="1"/>
    <col min="5" max="5" width="12.140625" style="1" customWidth="1"/>
    <col min="6" max="6" width="14" style="1" customWidth="1"/>
    <col min="7" max="7" width="14.140625" style="1" bestFit="1" customWidth="1"/>
    <col min="8" max="8" width="25.5703125" style="132" bestFit="1" customWidth="1"/>
    <col min="9" max="9" width="17.5703125" style="5" customWidth="1"/>
    <col min="10" max="10" width="20" style="132" bestFit="1" customWidth="1"/>
    <col min="11" max="19" width="9.140625" style="5"/>
    <col min="20" max="16384" width="9.140625" style="1"/>
  </cols>
  <sheetData>
    <row r="1" spans="1:20">
      <c r="A1" s="6" t="s">
        <v>0</v>
      </c>
      <c r="G1" s="127"/>
    </row>
    <row r="2" spans="1:20">
      <c r="A2" s="6" t="s">
        <v>8</v>
      </c>
      <c r="G2" s="31"/>
    </row>
    <row r="3" spans="1:20">
      <c r="A3" s="6" t="s">
        <v>85</v>
      </c>
    </row>
    <row r="4" spans="1:20">
      <c r="A4" s="6"/>
      <c r="R4" s="177"/>
      <c r="S4" s="177"/>
      <c r="T4" s="177"/>
    </row>
    <row r="5" spans="1:20">
      <c r="A5" s="6"/>
      <c r="R5" s="164"/>
    </row>
    <row r="6" spans="1:20">
      <c r="H6" s="165"/>
    </row>
    <row r="7" spans="1:20">
      <c r="B7" s="17" t="s">
        <v>4</v>
      </c>
      <c r="D7" s="17" t="s">
        <v>37</v>
      </c>
      <c r="G7" s="17" t="s">
        <v>5</v>
      </c>
      <c r="H7" s="165"/>
      <c r="L7" s="166"/>
      <c r="M7" s="166"/>
      <c r="N7" s="166"/>
      <c r="O7" s="166"/>
    </row>
    <row r="8" spans="1:20" ht="14.25">
      <c r="A8" s="9" t="s">
        <v>3</v>
      </c>
      <c r="B8" s="9" t="s">
        <v>6</v>
      </c>
      <c r="C8" s="9" t="s">
        <v>99</v>
      </c>
      <c r="D8" s="9" t="s">
        <v>100</v>
      </c>
      <c r="E8" s="9" t="s">
        <v>37</v>
      </c>
      <c r="F8" s="9" t="s">
        <v>1</v>
      </c>
      <c r="G8" s="15" t="s">
        <v>6</v>
      </c>
      <c r="H8" s="165"/>
      <c r="L8" s="166"/>
      <c r="M8" s="166"/>
      <c r="N8" s="166"/>
      <c r="O8" s="166"/>
    </row>
    <row r="9" spans="1:20">
      <c r="A9" s="13">
        <v>41670</v>
      </c>
      <c r="B9" s="8">
        <v>0</v>
      </c>
      <c r="C9" s="8">
        <f>712336.93*(1+SUM('Exhibit No.__(NCS-14) Page 9'!$G$21:$G$23))</f>
        <v>747342.4503755928</v>
      </c>
      <c r="D9" s="18">
        <f>'Exhibit No.__(NCS-14) Page 9'!$E$37</f>
        <v>7.3575019999999991E-2</v>
      </c>
      <c r="E9" s="8">
        <f>ROUND((+B9+(C9/2)+(0/2))*D9/12,2)</f>
        <v>2291.0700000000002</v>
      </c>
      <c r="F9" s="8">
        <v>0</v>
      </c>
      <c r="G9" s="8">
        <f>B9+C9+E9+F9</f>
        <v>749633.52037559275</v>
      </c>
      <c r="H9" s="165"/>
      <c r="L9" s="166"/>
      <c r="M9" s="166"/>
      <c r="N9" s="166"/>
      <c r="O9" s="166"/>
    </row>
    <row r="10" spans="1:20">
      <c r="A10" s="13">
        <v>41698</v>
      </c>
      <c r="B10" s="8">
        <f t="shared" ref="B10:B22" si="0">G9</f>
        <v>749633.52037559275</v>
      </c>
      <c r="C10" s="8">
        <f>286980.19*(1+SUM('Exhibit No.__(NCS-14) Page 9'!$G$21:$G$23))</f>
        <v>301082.91367661254</v>
      </c>
      <c r="D10" s="18">
        <f>'Exhibit No.__(NCS-14) Page 9'!$E$37</f>
        <v>7.3575019999999991E-2</v>
      </c>
      <c r="E10" s="8">
        <f t="shared" ref="E10:E22" si="1">ROUND((+B10+(C10/2)+(F9/2))*D10/12,2)</f>
        <v>5519.2</v>
      </c>
      <c r="F10" s="8">
        <v>0</v>
      </c>
      <c r="G10" s="8">
        <f t="shared" ref="G10:G22" si="2">B10+C10+E10+F10</f>
        <v>1056235.6340522051</v>
      </c>
      <c r="H10" s="165"/>
      <c r="L10" s="166"/>
      <c r="M10" s="166"/>
      <c r="N10" s="166"/>
      <c r="O10" s="166"/>
    </row>
    <row r="11" spans="1:20">
      <c r="A11" s="13">
        <v>41729</v>
      </c>
      <c r="B11" s="8">
        <f t="shared" si="0"/>
        <v>1056235.6340522051</v>
      </c>
      <c r="C11" s="8">
        <f>-271006.41*(1+SUM('Exhibit No.__(NCS-14) Page 9'!$G$21:$G$23))</f>
        <v>-284324.15334256575</v>
      </c>
      <c r="D11" s="18">
        <f>'Exhibit No.__(NCS-14) Page 9'!$E$37</f>
        <v>7.3575019999999991E-2</v>
      </c>
      <c r="E11" s="8">
        <f t="shared" si="1"/>
        <v>5604.42</v>
      </c>
      <c r="F11" s="8">
        <v>0</v>
      </c>
      <c r="G11" s="8">
        <f t="shared" si="2"/>
        <v>777515.90070963942</v>
      </c>
      <c r="H11" s="165"/>
    </row>
    <row r="12" spans="1:20">
      <c r="A12" s="13">
        <v>41759</v>
      </c>
      <c r="B12" s="8">
        <f t="shared" si="0"/>
        <v>777515.90070963942</v>
      </c>
      <c r="C12" s="8">
        <f>-110673.12*(1+SUM('Exhibit No.__(NCS-14) Page 9'!$G$21:$G$23))</f>
        <v>-116111.79655042174</v>
      </c>
      <c r="D12" s="18">
        <f>'Exhibit No.__(NCS-14) Page 9'!$E$37</f>
        <v>7.3575019999999991E-2</v>
      </c>
      <c r="E12" s="8">
        <f t="shared" si="1"/>
        <v>4411.1899999999996</v>
      </c>
      <c r="F12" s="8">
        <v>0</v>
      </c>
      <c r="G12" s="8">
        <f t="shared" si="2"/>
        <v>665815.29415921762</v>
      </c>
      <c r="H12" s="165"/>
    </row>
    <row r="13" spans="1:20">
      <c r="A13" s="13">
        <v>41790</v>
      </c>
      <c r="B13" s="8">
        <f t="shared" si="0"/>
        <v>665815.29415921762</v>
      </c>
      <c r="C13" s="8">
        <f>-320309.68*(1+SUM('Exhibit No.__(NCS-14) Page 9'!$G$21:$G$23))</f>
        <v>-336050.2748751521</v>
      </c>
      <c r="D13" s="18">
        <f>'Exhibit No.__(NCS-14) Page 9'!$E$37</f>
        <v>7.3575019999999991E-2</v>
      </c>
      <c r="E13" s="8">
        <f t="shared" si="1"/>
        <v>3052.08</v>
      </c>
      <c r="F13" s="8">
        <v>0</v>
      </c>
      <c r="G13" s="8">
        <f t="shared" si="2"/>
        <v>332817.09928406554</v>
      </c>
      <c r="H13" s="165"/>
    </row>
    <row r="14" spans="1:20">
      <c r="A14" s="13">
        <v>41820</v>
      </c>
      <c r="B14" s="8">
        <f t="shared" si="0"/>
        <v>332817.09928406554</v>
      </c>
      <c r="C14" s="8">
        <f>436351.55*(1+SUM('Exhibit No.__(NCS-14) Page 9'!$G$21:$G$23))</f>
        <v>457794.65147509333</v>
      </c>
      <c r="D14" s="18">
        <f>'Exhibit No.__(NCS-14) Page 9'!$E$37</f>
        <v>7.3575019999999991E-2</v>
      </c>
      <c r="E14" s="8">
        <f t="shared" si="1"/>
        <v>3444.01</v>
      </c>
      <c r="F14" s="8">
        <v>0</v>
      </c>
      <c r="G14" s="8">
        <f t="shared" si="2"/>
        <v>794055.76075915887</v>
      </c>
      <c r="H14" s="165"/>
    </row>
    <row r="15" spans="1:20">
      <c r="A15" s="13">
        <v>41851</v>
      </c>
      <c r="B15" s="8">
        <f t="shared" si="0"/>
        <v>794055.76075915887</v>
      </c>
      <c r="C15" s="8">
        <f>192755.85*(1+SUM('Exhibit No.__(NCS-14) Page 9'!$G$21:$G$23))</f>
        <v>202228.21981619037</v>
      </c>
      <c r="D15" s="18">
        <f>'Exhibit No.__(NCS-14) Page 9'!$E$37</f>
        <v>7.3575019999999991E-2</v>
      </c>
      <c r="E15" s="8">
        <f t="shared" si="1"/>
        <v>5488.51</v>
      </c>
      <c r="F15" s="8">
        <v>0</v>
      </c>
      <c r="G15" s="8">
        <f t="shared" si="2"/>
        <v>1001772.4905753492</v>
      </c>
      <c r="H15" s="165"/>
    </row>
    <row r="16" spans="1:20">
      <c r="A16" s="13">
        <v>41882</v>
      </c>
      <c r="B16" s="8">
        <f t="shared" si="0"/>
        <v>1001772.4905753492</v>
      </c>
      <c r="C16" s="8">
        <f>74433.68*(1+SUM('Exhibit No.__(NCS-14) Page 9'!$G$21:$G$23))</f>
        <v>78091.485165134902</v>
      </c>
      <c r="D16" s="18">
        <f>'Exhibit No.__(NCS-14) Page 9'!$E$37</f>
        <v>7.3575019999999991E-2</v>
      </c>
      <c r="E16" s="8">
        <f t="shared" si="1"/>
        <v>6381.52</v>
      </c>
      <c r="F16" s="8">
        <v>0</v>
      </c>
      <c r="G16" s="8">
        <f t="shared" si="2"/>
        <v>1086245.4957404842</v>
      </c>
      <c r="H16" s="165"/>
    </row>
    <row r="17" spans="1:10">
      <c r="A17" s="13">
        <v>41912</v>
      </c>
      <c r="B17" s="8">
        <f t="shared" si="0"/>
        <v>1086245.4957404842</v>
      </c>
      <c r="C17" s="8">
        <f>724256.74*(1+SUM('Exhibit No.__(NCS-14) Page 9'!$G$21:$G$23))</f>
        <v>759848.0213185614</v>
      </c>
      <c r="D17" s="18">
        <f>'Exhibit No.__(NCS-14) Page 9'!$E$37</f>
        <v>7.3575019999999991E-2</v>
      </c>
      <c r="E17" s="8">
        <f t="shared" si="1"/>
        <v>8989.4500000000007</v>
      </c>
      <c r="F17" s="8">
        <v>0</v>
      </c>
      <c r="G17" s="8">
        <f t="shared" si="2"/>
        <v>1855082.9670590456</v>
      </c>
      <c r="H17" s="165"/>
    </row>
    <row r="18" spans="1:10">
      <c r="A18" s="13">
        <v>41943</v>
      </c>
      <c r="B18" s="8">
        <f t="shared" si="0"/>
        <v>1855082.9670590456</v>
      </c>
      <c r="C18" s="8">
        <f>-344622.5*(1+SUM('Exhibit No.__(NCS-14) Page 9'!$G$21:$G$23))</f>
        <v>-361557.87066179863</v>
      </c>
      <c r="D18" s="18">
        <f>'Exhibit No.__(NCS-14) Page 9'!$E$37</f>
        <v>7.3575019999999991E-2</v>
      </c>
      <c r="E18" s="8">
        <f t="shared" si="1"/>
        <v>10265.58</v>
      </c>
      <c r="F18" s="8">
        <v>0</v>
      </c>
      <c r="G18" s="8">
        <f t="shared" si="2"/>
        <v>1503790.676397247</v>
      </c>
      <c r="H18" s="165"/>
    </row>
    <row r="19" spans="1:10">
      <c r="A19" s="13">
        <v>41973</v>
      </c>
      <c r="B19" s="8">
        <f t="shared" si="0"/>
        <v>1503790.676397247</v>
      </c>
      <c r="C19" s="8">
        <f>685724.99*(1+SUM('Exhibit No.__(NCS-14) Page 9'!$G$21:$G$23))</f>
        <v>719422.75168911822</v>
      </c>
      <c r="D19" s="18">
        <f>'Exhibit No.__(NCS-14) Page 9'!$E$37</f>
        <v>7.3575019999999991E-2</v>
      </c>
      <c r="E19" s="8">
        <f t="shared" si="1"/>
        <v>11425.6</v>
      </c>
      <c r="F19" s="8">
        <v>0</v>
      </c>
      <c r="G19" s="8">
        <f t="shared" si="2"/>
        <v>2234639.0280863652</v>
      </c>
      <c r="H19" s="167"/>
      <c r="I19" s="132"/>
      <c r="J19" s="5"/>
    </row>
    <row r="20" spans="1:10">
      <c r="A20" s="13">
        <v>42004</v>
      </c>
      <c r="B20" s="8">
        <f t="shared" si="0"/>
        <v>2234639.0280863652</v>
      </c>
      <c r="C20" s="8">
        <f>257510.84*(1+SUM('Exhibit No.__(NCS-14) Page 9'!$G$21:$G$23))</f>
        <v>270165.38671366818</v>
      </c>
      <c r="D20" s="18">
        <f>'Exhibit No.__(NCS-14) Page 9'!$E$37</f>
        <v>7.3575019999999991E-2</v>
      </c>
      <c r="E20" s="8">
        <f t="shared" si="1"/>
        <v>14529.36</v>
      </c>
      <c r="F20" s="8">
        <v>0</v>
      </c>
      <c r="G20" s="8">
        <f t="shared" si="2"/>
        <v>2519333.7748000333</v>
      </c>
      <c r="H20" s="167"/>
      <c r="I20" s="132"/>
      <c r="J20" s="5"/>
    </row>
    <row r="21" spans="1:10">
      <c r="A21" s="13">
        <v>42035</v>
      </c>
      <c r="B21" s="8">
        <f t="shared" si="0"/>
        <v>2519333.7748000333</v>
      </c>
      <c r="C21" s="8">
        <v>0</v>
      </c>
      <c r="D21" s="18">
        <f>'Exhibit No.__(NCS-14) Page 9'!$E$37</f>
        <v>7.3575019999999991E-2</v>
      </c>
      <c r="E21" s="8">
        <f t="shared" si="1"/>
        <v>15446.67</v>
      </c>
      <c r="F21" s="8">
        <v>0</v>
      </c>
      <c r="G21" s="8">
        <f t="shared" si="2"/>
        <v>2534780.4448000332</v>
      </c>
      <c r="H21" s="167"/>
      <c r="I21" s="132"/>
      <c r="J21" s="5"/>
    </row>
    <row r="22" spans="1:10">
      <c r="A22" s="13">
        <v>42063</v>
      </c>
      <c r="B22" s="8">
        <f t="shared" si="0"/>
        <v>2534780.4448000332</v>
      </c>
      <c r="C22" s="8">
        <v>0</v>
      </c>
      <c r="D22" s="18">
        <f>'Exhibit No.__(NCS-14) Page 9'!$E$37</f>
        <v>7.3575019999999991E-2</v>
      </c>
      <c r="E22" s="8">
        <f t="shared" si="1"/>
        <v>15541.38</v>
      </c>
      <c r="F22" s="8">
        <v>0</v>
      </c>
      <c r="G22" s="8">
        <f t="shared" si="2"/>
        <v>2550321.8248000331</v>
      </c>
      <c r="H22" s="168"/>
      <c r="I22" s="132"/>
      <c r="J22" s="5"/>
    </row>
    <row r="23" spans="1:10">
      <c r="A23" s="13">
        <v>42094</v>
      </c>
      <c r="B23" s="8">
        <f t="shared" ref="B23:B33" si="3">G22</f>
        <v>2550321.8248000331</v>
      </c>
      <c r="C23" s="8">
        <v>0</v>
      </c>
      <c r="D23" s="18">
        <f>'Exhibit No.__(NCS-14) Page 9'!$E$37</f>
        <v>7.3575019999999991E-2</v>
      </c>
      <c r="E23" s="8">
        <f t="shared" ref="E23:E33" si="4">ROUND((+B23+(C23/2)+(F22/2))*D23/12,2)</f>
        <v>15636.66</v>
      </c>
      <c r="F23" s="8">
        <v>0</v>
      </c>
      <c r="G23" s="8">
        <f t="shared" ref="G23:G33" si="5">B23+C23+E23+F23</f>
        <v>2565958.4848000333</v>
      </c>
      <c r="H23" s="165"/>
      <c r="I23" s="132"/>
      <c r="J23" s="5"/>
    </row>
    <row r="24" spans="1:10">
      <c r="A24" s="13">
        <v>42124</v>
      </c>
      <c r="B24" s="8">
        <f t="shared" si="3"/>
        <v>2565958.4848000333</v>
      </c>
      <c r="C24" s="8">
        <v>0</v>
      </c>
      <c r="D24" s="18">
        <f>'Exhibit No.__(NCS-14) Page 9'!$E$15</f>
        <v>7.6737E-2</v>
      </c>
      <c r="E24" s="8">
        <f t="shared" si="4"/>
        <v>16408.66</v>
      </c>
      <c r="F24" s="7">
        <v>-222172.68342938783</v>
      </c>
      <c r="G24" s="8">
        <f t="shared" si="5"/>
        <v>2360194.4613706456</v>
      </c>
      <c r="H24" s="165"/>
      <c r="I24" s="132"/>
      <c r="J24" s="5"/>
    </row>
    <row r="25" spans="1:10">
      <c r="A25" s="13">
        <v>42155</v>
      </c>
      <c r="B25" s="8">
        <f t="shared" si="3"/>
        <v>2360194.4613706456</v>
      </c>
      <c r="C25" s="8">
        <v>0</v>
      </c>
      <c r="D25" s="18">
        <f>'Exhibit No.__(NCS-14) Page 9'!$E$15</f>
        <v>7.6737E-2</v>
      </c>
      <c r="E25" s="8">
        <f t="shared" si="4"/>
        <v>14382.48</v>
      </c>
      <c r="F25" s="2">
        <f>F24</f>
        <v>-222172.68342938783</v>
      </c>
      <c r="G25" s="8">
        <f t="shared" si="5"/>
        <v>2152404.2579412577</v>
      </c>
      <c r="H25" s="165"/>
      <c r="I25" s="132"/>
      <c r="J25" s="5"/>
    </row>
    <row r="26" spans="1:10">
      <c r="A26" s="13">
        <v>42185</v>
      </c>
      <c r="B26" s="8">
        <f t="shared" si="3"/>
        <v>2152404.2579412577</v>
      </c>
      <c r="C26" s="8">
        <v>0</v>
      </c>
      <c r="D26" s="18">
        <f>'Exhibit No.__(NCS-14) Page 9'!$E$15</f>
        <v>7.6737E-2</v>
      </c>
      <c r="E26" s="8">
        <f t="shared" si="4"/>
        <v>13053.72</v>
      </c>
      <c r="F26" s="2">
        <f t="shared" ref="F26:F35" si="6">F25</f>
        <v>-222172.68342938783</v>
      </c>
      <c r="G26" s="8">
        <f t="shared" si="5"/>
        <v>1943285.29451187</v>
      </c>
      <c r="H26" s="165"/>
      <c r="I26" s="132"/>
      <c r="J26" s="5"/>
    </row>
    <row r="27" spans="1:10">
      <c r="A27" s="13">
        <v>42216</v>
      </c>
      <c r="B27" s="8">
        <f t="shared" si="3"/>
        <v>1943285.29451187</v>
      </c>
      <c r="C27" s="8">
        <v>0</v>
      </c>
      <c r="D27" s="18">
        <f>'Exhibit No.__(NCS-14) Page 9'!$E$15</f>
        <v>7.6737E-2</v>
      </c>
      <c r="E27" s="8">
        <f t="shared" si="4"/>
        <v>11716.45</v>
      </c>
      <c r="F27" s="2">
        <f t="shared" si="6"/>
        <v>-222172.68342938783</v>
      </c>
      <c r="G27" s="8">
        <f t="shared" si="5"/>
        <v>1732829.0610824821</v>
      </c>
      <c r="H27" s="165"/>
      <c r="I27" s="132"/>
      <c r="J27" s="5"/>
    </row>
    <row r="28" spans="1:10">
      <c r="A28" s="13">
        <v>42247</v>
      </c>
      <c r="B28" s="8">
        <f t="shared" si="3"/>
        <v>1732829.0610824821</v>
      </c>
      <c r="C28" s="8">
        <v>0</v>
      </c>
      <c r="D28" s="18">
        <f>'Exhibit No.__(NCS-14) Page 9'!$E$15</f>
        <v>7.6737E-2</v>
      </c>
      <c r="E28" s="8">
        <f t="shared" si="4"/>
        <v>10370.64</v>
      </c>
      <c r="F28" s="2">
        <f t="shared" si="6"/>
        <v>-222172.68342938783</v>
      </c>
      <c r="G28" s="8">
        <f t="shared" si="5"/>
        <v>1521027.0176530941</v>
      </c>
      <c r="H28" s="165"/>
      <c r="I28" s="132"/>
      <c r="J28" s="5"/>
    </row>
    <row r="29" spans="1:10">
      <c r="A29" s="13">
        <v>42277</v>
      </c>
      <c r="B29" s="8">
        <f t="shared" si="3"/>
        <v>1521027.0176530941</v>
      </c>
      <c r="C29" s="8">
        <v>0</v>
      </c>
      <c r="D29" s="18">
        <f>'Exhibit No.__(NCS-14) Page 9'!$E$15</f>
        <v>7.6737E-2</v>
      </c>
      <c r="E29" s="8">
        <f t="shared" si="4"/>
        <v>9016.2199999999993</v>
      </c>
      <c r="F29" s="2">
        <f t="shared" si="6"/>
        <v>-222172.68342938783</v>
      </c>
      <c r="G29" s="8">
        <f t="shared" si="5"/>
        <v>1307870.5542237062</v>
      </c>
      <c r="H29" s="165"/>
      <c r="I29" s="132"/>
      <c r="J29" s="5"/>
    </row>
    <row r="30" spans="1:10">
      <c r="A30" s="13">
        <v>42308</v>
      </c>
      <c r="B30" s="8">
        <f t="shared" si="3"/>
        <v>1307870.5542237062</v>
      </c>
      <c r="C30" s="8">
        <v>0</v>
      </c>
      <c r="D30" s="18">
        <f>'Exhibit No.__(NCS-14) Page 9'!$E$15</f>
        <v>7.6737E-2</v>
      </c>
      <c r="E30" s="8">
        <f t="shared" si="4"/>
        <v>7653.14</v>
      </c>
      <c r="F30" s="2">
        <f t="shared" si="6"/>
        <v>-222172.68342938783</v>
      </c>
      <c r="G30" s="8">
        <f t="shared" si="5"/>
        <v>1093351.0107943183</v>
      </c>
      <c r="H30" s="165"/>
      <c r="I30" s="132"/>
      <c r="J30" s="5"/>
    </row>
    <row r="31" spans="1:10">
      <c r="A31" s="13">
        <v>42338</v>
      </c>
      <c r="B31" s="8">
        <f t="shared" si="3"/>
        <v>1093351.0107943183</v>
      </c>
      <c r="C31" s="8">
        <v>0</v>
      </c>
      <c r="D31" s="18">
        <f>'Exhibit No.__(NCS-14) Page 9'!$E$15</f>
        <v>7.6737E-2</v>
      </c>
      <c r="E31" s="8">
        <f t="shared" si="4"/>
        <v>6281.34</v>
      </c>
      <c r="F31" s="2">
        <f t="shared" si="6"/>
        <v>-222172.68342938783</v>
      </c>
      <c r="G31" s="8">
        <f t="shared" si="5"/>
        <v>877459.6673649305</v>
      </c>
      <c r="H31" s="165"/>
      <c r="I31" s="132"/>
      <c r="J31" s="5"/>
    </row>
    <row r="32" spans="1:10">
      <c r="A32" s="13">
        <v>42369</v>
      </c>
      <c r="B32" s="8">
        <f t="shared" si="3"/>
        <v>877459.6673649305</v>
      </c>
      <c r="C32" s="8">
        <v>0</v>
      </c>
      <c r="D32" s="18">
        <f>'Exhibit No.__(NCS-14) Page 9'!$E$15</f>
        <v>7.6737E-2</v>
      </c>
      <c r="E32" s="8">
        <f t="shared" si="4"/>
        <v>4900.7700000000004</v>
      </c>
      <c r="F32" s="2">
        <f t="shared" si="6"/>
        <v>-222172.68342938783</v>
      </c>
      <c r="G32" s="8">
        <f t="shared" si="5"/>
        <v>660187.75393554266</v>
      </c>
      <c r="H32" s="165"/>
      <c r="I32" s="132"/>
      <c r="J32" s="5"/>
    </row>
    <row r="33" spans="1:10">
      <c r="A33" s="13">
        <v>42400</v>
      </c>
      <c r="B33" s="8">
        <f t="shared" si="3"/>
        <v>660187.75393554266</v>
      </c>
      <c r="C33" s="8">
        <v>0</v>
      </c>
      <c r="D33" s="18">
        <f>'Exhibit No.__(NCS-14) Page 9'!$E$15</f>
        <v>7.6737E-2</v>
      </c>
      <c r="E33" s="8">
        <f t="shared" si="4"/>
        <v>3511.37</v>
      </c>
      <c r="F33" s="2">
        <f t="shared" si="6"/>
        <v>-222172.68342938783</v>
      </c>
      <c r="G33" s="8">
        <f t="shared" si="5"/>
        <v>441526.44050615479</v>
      </c>
      <c r="H33" s="165"/>
      <c r="I33" s="132"/>
      <c r="J33" s="5"/>
    </row>
    <row r="34" spans="1:10">
      <c r="A34" s="13">
        <v>42429</v>
      </c>
      <c r="B34" s="8">
        <f t="shared" ref="B34:B35" si="7">G33</f>
        <v>441526.44050615479</v>
      </c>
      <c r="C34" s="8">
        <v>0</v>
      </c>
      <c r="D34" s="18">
        <f>'Exhibit No.__(NCS-14) Page 9'!$E$15</f>
        <v>7.6737E-2</v>
      </c>
      <c r="E34" s="8">
        <f t="shared" ref="E34:E35" si="8">ROUND((+B34+(C34/2)+(F33/2))*D34/12,2)</f>
        <v>2113.08</v>
      </c>
      <c r="F34" s="2">
        <f t="shared" si="6"/>
        <v>-222172.68342938783</v>
      </c>
      <c r="G34" s="8">
        <f t="shared" ref="G34" si="9">B34+C34+E34+F34</f>
        <v>221466.83707676697</v>
      </c>
      <c r="H34" s="165"/>
      <c r="I34" s="132"/>
      <c r="J34" s="5"/>
    </row>
    <row r="35" spans="1:10">
      <c r="A35" s="13">
        <v>42460</v>
      </c>
      <c r="B35" s="19">
        <f t="shared" si="7"/>
        <v>221466.83707676697</v>
      </c>
      <c r="C35" s="19">
        <v>0</v>
      </c>
      <c r="D35" s="145">
        <f>'Exhibit No.__(NCS-14) Page 9'!$E$15</f>
        <v>7.6737E-2</v>
      </c>
      <c r="E35" s="19">
        <f t="shared" si="8"/>
        <v>705.86</v>
      </c>
      <c r="F35" s="4">
        <f t="shared" si="6"/>
        <v>-222172.68342938783</v>
      </c>
      <c r="G35" s="19">
        <f>ROUND(B35+C35+E35+F35,0)</f>
        <v>0</v>
      </c>
      <c r="H35" s="165"/>
      <c r="I35" s="132"/>
      <c r="J35" s="5"/>
    </row>
    <row r="36" spans="1:10">
      <c r="A36" s="147" t="s">
        <v>2</v>
      </c>
      <c r="B36" s="3"/>
      <c r="C36" s="3">
        <f>SUM(C9:C35)</f>
        <v>2437931.7848000336</v>
      </c>
      <c r="D36" s="3"/>
      <c r="E36" s="3">
        <f>SUM(E9:E35)</f>
        <v>228140.43</v>
      </c>
      <c r="F36" s="148">
        <f>SUM(F9:F35)</f>
        <v>-2666072.2011526539</v>
      </c>
      <c r="G36" s="3"/>
      <c r="H36" s="169"/>
      <c r="I36" s="132"/>
      <c r="J36" s="5"/>
    </row>
    <row r="37" spans="1:10">
      <c r="A37" s="146"/>
      <c r="B37" s="8"/>
      <c r="C37" s="12" t="s">
        <v>104</v>
      </c>
      <c r="D37" s="16"/>
      <c r="E37" s="12" t="s">
        <v>104</v>
      </c>
      <c r="F37" s="11"/>
      <c r="H37" s="169"/>
      <c r="I37" s="132"/>
      <c r="J37" s="5"/>
    </row>
    <row r="38" spans="1:10">
      <c r="A38" s="13"/>
      <c r="B38" s="122"/>
      <c r="D38" s="12"/>
      <c r="E38" s="12"/>
      <c r="F38" s="129"/>
      <c r="G38" s="20"/>
      <c r="H38" s="167"/>
      <c r="I38" s="132"/>
      <c r="J38" s="5"/>
    </row>
    <row r="39" spans="1:10">
      <c r="B39" s="8"/>
      <c r="C39" s="8"/>
      <c r="D39" s="8"/>
      <c r="E39" s="8"/>
      <c r="F39" s="8"/>
      <c r="G39" s="8"/>
      <c r="H39" s="5"/>
      <c r="I39" s="132"/>
      <c r="J39" s="5"/>
    </row>
    <row r="40" spans="1:10">
      <c r="A40" s="120" t="s">
        <v>123</v>
      </c>
      <c r="H40" s="5"/>
      <c r="I40" s="132"/>
      <c r="J40" s="5"/>
    </row>
    <row r="41" spans="1:10">
      <c r="A41" s="149" t="s">
        <v>107</v>
      </c>
      <c r="H41" s="5"/>
      <c r="I41" s="132"/>
      <c r="J41" s="5"/>
    </row>
    <row r="42" spans="1:10">
      <c r="A42" s="120" t="s">
        <v>101</v>
      </c>
      <c r="H42" s="5"/>
      <c r="I42" s="132"/>
      <c r="J42" s="5"/>
    </row>
    <row r="43" spans="1:10" s="5" customFormat="1">
      <c r="A43" s="131"/>
      <c r="H43" s="132"/>
      <c r="J43" s="132"/>
    </row>
    <row r="45" spans="1:10">
      <c r="A45" s="6"/>
    </row>
  </sheetData>
  <mergeCells count="1">
    <mergeCell ref="R4:T4"/>
  </mergeCells>
  <pageMargins left="0.7" right="0.7" top="0.75" bottom="0.75" header="0.3" footer="0.3"/>
  <pageSetup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tabSelected="1" zoomScale="90" zoomScaleNormal="90" workbookViewId="0">
      <selection activeCell="J1" sqref="J1"/>
    </sheetView>
  </sheetViews>
  <sheetFormatPr defaultRowHeight="12.75"/>
  <cols>
    <col min="1" max="1" width="12.28515625" style="1" customWidth="1"/>
    <col min="2" max="2" width="17" style="1" customWidth="1"/>
    <col min="3" max="3" width="11.85546875" style="1" customWidth="1"/>
    <col min="4" max="4" width="12.85546875" style="1" customWidth="1"/>
    <col min="5" max="7" width="12.140625" style="1" customWidth="1"/>
    <col min="8" max="8" width="13.5703125" style="1" customWidth="1"/>
    <col min="9" max="9" width="15" style="8" customWidth="1"/>
    <col min="10" max="10" width="20" style="132" bestFit="1" customWidth="1"/>
    <col min="11" max="20" width="9.140625" style="5"/>
    <col min="21" max="16384" width="9.140625" style="1"/>
  </cols>
  <sheetData>
    <row r="1" spans="1:20">
      <c r="A1" s="6" t="s">
        <v>0</v>
      </c>
      <c r="I1" s="127"/>
    </row>
    <row r="2" spans="1:20">
      <c r="A2" s="6" t="s">
        <v>8</v>
      </c>
      <c r="I2" s="31"/>
    </row>
    <row r="3" spans="1:20">
      <c r="A3" s="6" t="s">
        <v>122</v>
      </c>
    </row>
    <row r="4" spans="1:20">
      <c r="A4" s="6"/>
      <c r="R4" s="178"/>
      <c r="S4" s="178"/>
      <c r="T4" s="178"/>
    </row>
    <row r="5" spans="1:20">
      <c r="A5" s="6"/>
      <c r="R5" s="164"/>
    </row>
    <row r="6" spans="1:20">
      <c r="I6" s="1"/>
      <c r="J6" s="165"/>
      <c r="L6" s="132"/>
    </row>
    <row r="7" spans="1:20">
      <c r="B7" s="17" t="s">
        <v>4</v>
      </c>
      <c r="C7" s="128" t="s">
        <v>92</v>
      </c>
      <c r="D7" s="17" t="s">
        <v>50</v>
      </c>
      <c r="E7" s="17" t="s">
        <v>48</v>
      </c>
      <c r="F7" s="17" t="s">
        <v>37</v>
      </c>
      <c r="I7" s="17" t="s">
        <v>5</v>
      </c>
      <c r="J7" s="165"/>
      <c r="L7" s="132"/>
      <c r="N7" s="166"/>
      <c r="O7" s="166"/>
      <c r="P7" s="166"/>
      <c r="Q7" s="166"/>
    </row>
    <row r="8" spans="1:20" ht="14.25">
      <c r="A8" s="9" t="s">
        <v>3</v>
      </c>
      <c r="B8" s="9" t="s">
        <v>6</v>
      </c>
      <c r="C8" s="9" t="s">
        <v>114</v>
      </c>
      <c r="D8" s="9" t="s">
        <v>115</v>
      </c>
      <c r="E8" s="9" t="s">
        <v>116</v>
      </c>
      <c r="F8" s="9" t="s">
        <v>117</v>
      </c>
      <c r="G8" s="9" t="s">
        <v>37</v>
      </c>
      <c r="H8" s="9" t="s">
        <v>1</v>
      </c>
      <c r="I8" s="15" t="s">
        <v>6</v>
      </c>
      <c r="J8" s="165"/>
      <c r="L8" s="132"/>
      <c r="N8" s="166"/>
      <c r="O8" s="166"/>
      <c r="P8" s="166"/>
      <c r="Q8" s="166"/>
    </row>
    <row r="9" spans="1:20">
      <c r="A9" s="13">
        <v>41729</v>
      </c>
      <c r="B9" s="8">
        <v>0</v>
      </c>
      <c r="C9" s="8">
        <f>'Exhibit No.__(NCS-14) Page 6'!D20</f>
        <v>1158252.5074212737</v>
      </c>
      <c r="D9" s="8">
        <v>0</v>
      </c>
      <c r="E9" s="8">
        <f>'Exhibit No.__(NCS-14) Page 7'!J15</f>
        <v>18807.818523833968</v>
      </c>
      <c r="F9" s="151">
        <f>'Exhibit No.__(NCS-14) Page 9'!$E$37</f>
        <v>7.3575019999999991E-2</v>
      </c>
      <c r="G9" s="8">
        <f>ROUND((+B9+((C9+D9+E9)/2))*F9/12,2)</f>
        <v>3608.43</v>
      </c>
      <c r="H9" s="8"/>
      <c r="I9" s="8">
        <f>B9+C9+D9+E9+G9+H9</f>
        <v>1180668.7559451077</v>
      </c>
      <c r="J9" s="165"/>
      <c r="L9" s="132"/>
    </row>
    <row r="10" spans="1:20">
      <c r="A10" s="13">
        <v>41759</v>
      </c>
      <c r="B10" s="8">
        <f t="shared" ref="B10:B21" si="0">I9</f>
        <v>1180668.7559451077</v>
      </c>
      <c r="C10" s="8"/>
      <c r="D10" s="8">
        <f t="array" ref="D10:D21">TRANSPOSE('Exhibit No.(NCS-14) Page 8'!B17:M17)</f>
        <v>4492.895922589415</v>
      </c>
      <c r="E10" s="8">
        <f>'Exhibit No.__(NCS-14) Page 7'!J16</f>
        <v>37615.637047667937</v>
      </c>
      <c r="F10" s="151">
        <f>'Exhibit No.__(NCS-14) Page 9'!$E$37</f>
        <v>7.3575019999999991E-2</v>
      </c>
      <c r="G10" s="8">
        <f t="shared" ref="G10:G21" si="1">ROUND((+B10+((C10+D10+E10)/2))*F10/12,2)</f>
        <v>7368.07</v>
      </c>
      <c r="H10" s="8"/>
      <c r="I10" s="8">
        <f t="shared" ref="I10:I32" si="2">B10+C10+D10+E10+G10+H10</f>
        <v>1230145.3589153651</v>
      </c>
      <c r="J10" s="165"/>
      <c r="L10" s="132"/>
    </row>
    <row r="11" spans="1:20">
      <c r="A11" s="13">
        <v>41790</v>
      </c>
      <c r="B11" s="8">
        <f t="shared" si="0"/>
        <v>1230145.3589153651</v>
      </c>
      <c r="C11" s="8"/>
      <c r="D11" s="8">
        <v>4492.895922589415</v>
      </c>
      <c r="E11" s="8">
        <f>'Exhibit No.__(NCS-14) Page 7'!J17</f>
        <v>37615.637047667937</v>
      </c>
      <c r="F11" s="151">
        <f>'Exhibit No.__(NCS-14) Page 9'!$E$37</f>
        <v>7.3575019999999991E-2</v>
      </c>
      <c r="G11" s="8">
        <f t="shared" si="1"/>
        <v>7671.42</v>
      </c>
      <c r="H11" s="8"/>
      <c r="I11" s="8">
        <f t="shared" si="2"/>
        <v>1279925.3118856223</v>
      </c>
      <c r="J11" s="165"/>
      <c r="L11" s="132"/>
    </row>
    <row r="12" spans="1:20">
      <c r="A12" s="13">
        <v>41820</v>
      </c>
      <c r="B12" s="8">
        <f t="shared" si="0"/>
        <v>1279925.3118856223</v>
      </c>
      <c r="C12" s="8"/>
      <c r="D12" s="8">
        <v>4492.895922589415</v>
      </c>
      <c r="E12" s="8">
        <f>'Exhibit No.__(NCS-14) Page 7'!J18</f>
        <v>37615.637047667937</v>
      </c>
      <c r="F12" s="151">
        <f>'Exhibit No.__(NCS-14) Page 9'!$E$37</f>
        <v>7.3575019999999991E-2</v>
      </c>
      <c r="G12" s="8">
        <f t="shared" si="1"/>
        <v>7976.63</v>
      </c>
      <c r="H12" s="8"/>
      <c r="I12" s="8">
        <f t="shared" si="2"/>
        <v>1330010.4748558796</v>
      </c>
      <c r="J12" s="165"/>
      <c r="L12" s="132"/>
    </row>
    <row r="13" spans="1:20">
      <c r="A13" s="13">
        <v>41851</v>
      </c>
      <c r="B13" s="8">
        <f t="shared" si="0"/>
        <v>1330010.4748558796</v>
      </c>
      <c r="C13" s="8"/>
      <c r="D13" s="8">
        <v>4492.895922589415</v>
      </c>
      <c r="E13" s="8">
        <f>'Exhibit No.__(NCS-14) Page 7'!J19</f>
        <v>37615.637047667937</v>
      </c>
      <c r="F13" s="151">
        <f>'Exhibit No.__(NCS-14) Page 9'!$E$37</f>
        <v>7.3575019999999991E-2</v>
      </c>
      <c r="G13" s="8">
        <f t="shared" si="1"/>
        <v>8283.7199999999993</v>
      </c>
      <c r="H13" s="8"/>
      <c r="I13" s="8">
        <f t="shared" si="2"/>
        <v>1380402.7278261369</v>
      </c>
      <c r="J13" s="165"/>
      <c r="L13" s="132"/>
    </row>
    <row r="14" spans="1:20">
      <c r="A14" s="13">
        <v>41882</v>
      </c>
      <c r="B14" s="8">
        <f t="shared" si="0"/>
        <v>1380402.7278261369</v>
      </c>
      <c r="C14" s="8"/>
      <c r="D14" s="8">
        <v>7094.0461935622343</v>
      </c>
      <c r="E14" s="8">
        <f>'Exhibit No.__(NCS-14) Page 7'!J20</f>
        <v>37615.637047667937</v>
      </c>
      <c r="F14" s="151">
        <f>'Exhibit No.__(NCS-14) Page 9'!$E$37</f>
        <v>7.3575019999999991E-2</v>
      </c>
      <c r="G14" s="8">
        <f t="shared" si="1"/>
        <v>8600.66</v>
      </c>
      <c r="H14" s="8"/>
      <c r="I14" s="8">
        <f t="shared" si="2"/>
        <v>1433713.071067367</v>
      </c>
      <c r="J14" s="165"/>
      <c r="L14" s="132"/>
    </row>
    <row r="15" spans="1:20">
      <c r="A15" s="13">
        <v>41912</v>
      </c>
      <c r="B15" s="8">
        <f t="shared" si="0"/>
        <v>1433713.071067367</v>
      </c>
      <c r="C15" s="8"/>
      <c r="D15" s="8">
        <v>7094.0461935622343</v>
      </c>
      <c r="E15" s="8">
        <f>'Exhibit No.__(NCS-14) Page 7'!J21</f>
        <v>37615.637047667937</v>
      </c>
      <c r="F15" s="151">
        <f>'Exhibit No.__(NCS-14) Page 9'!$E$37</f>
        <v>7.3575019999999991E-2</v>
      </c>
      <c r="G15" s="8">
        <f t="shared" si="1"/>
        <v>8927.52</v>
      </c>
      <c r="H15" s="8"/>
      <c r="I15" s="8">
        <f t="shared" si="2"/>
        <v>1487350.2743085972</v>
      </c>
      <c r="J15" s="165"/>
      <c r="L15" s="132"/>
    </row>
    <row r="16" spans="1:20">
      <c r="A16" s="13">
        <v>41943</v>
      </c>
      <c r="B16" s="8">
        <f t="shared" si="0"/>
        <v>1487350.2743085972</v>
      </c>
      <c r="C16" s="8"/>
      <c r="D16" s="8">
        <v>4492.895922589415</v>
      </c>
      <c r="E16" s="8">
        <f>'Exhibit No.__(NCS-14) Page 7'!J22</f>
        <v>37615.637047667937</v>
      </c>
      <c r="F16" s="151">
        <f>'Exhibit No.__(NCS-14) Page 9'!$E$37</f>
        <v>7.3575019999999991E-2</v>
      </c>
      <c r="G16" s="8">
        <f t="shared" si="1"/>
        <v>9248.41</v>
      </c>
      <c r="H16" s="8"/>
      <c r="I16" s="8">
        <f t="shared" si="2"/>
        <v>1538707.2172788545</v>
      </c>
      <c r="J16" s="165"/>
      <c r="L16" s="132"/>
    </row>
    <row r="17" spans="1:11">
      <c r="A17" s="13">
        <v>41973</v>
      </c>
      <c r="B17" s="8">
        <f t="shared" si="0"/>
        <v>1538707.2172788545</v>
      </c>
      <c r="C17" s="8"/>
      <c r="D17" s="8">
        <v>4492.895922589415</v>
      </c>
      <c r="E17" s="8">
        <f>'Exhibit No.__(NCS-14) Page 7'!J23</f>
        <v>37615.637047667937</v>
      </c>
      <c r="F17" s="151">
        <f>'Exhibit No.__(NCS-14) Page 9'!$E$37</f>
        <v>7.3575019999999991E-2</v>
      </c>
      <c r="G17" s="8">
        <f t="shared" si="1"/>
        <v>9563.2900000000009</v>
      </c>
      <c r="H17" s="8"/>
      <c r="I17" s="8">
        <f t="shared" si="2"/>
        <v>1590379.0402491118</v>
      </c>
      <c r="J17" s="167"/>
      <c r="K17" s="132"/>
    </row>
    <row r="18" spans="1:11">
      <c r="A18" s="13">
        <v>42004</v>
      </c>
      <c r="B18" s="8">
        <f t="shared" si="0"/>
        <v>1590379.0402491118</v>
      </c>
      <c r="C18" s="8"/>
      <c r="D18" s="8">
        <v>4492.895922589415</v>
      </c>
      <c r="E18" s="8">
        <f>'Exhibit No.__(NCS-14) Page 7'!J24</f>
        <v>37615.637047667937</v>
      </c>
      <c r="F18" s="151">
        <f>'Exhibit No.__(NCS-14) Page 9'!$E$37</f>
        <v>7.3575019999999991E-2</v>
      </c>
      <c r="G18" s="8">
        <f t="shared" si="1"/>
        <v>9880.1</v>
      </c>
      <c r="H18" s="8"/>
      <c r="I18" s="8">
        <f t="shared" si="2"/>
        <v>1642367.6732193693</v>
      </c>
      <c r="J18" s="167"/>
      <c r="K18" s="132"/>
    </row>
    <row r="19" spans="1:11">
      <c r="A19" s="13">
        <v>42035</v>
      </c>
      <c r="B19" s="8">
        <f t="shared" si="0"/>
        <v>1642367.6732193693</v>
      </c>
      <c r="C19" s="8"/>
      <c r="D19" s="8">
        <v>4492.895922589415</v>
      </c>
      <c r="E19" s="8">
        <f>'Exhibit No.__(NCS-14) Page 7'!J27</f>
        <v>37615.637047667937</v>
      </c>
      <c r="F19" s="151">
        <f>'Exhibit No.__(NCS-14) Page 9'!$E$37</f>
        <v>7.3575019999999991E-2</v>
      </c>
      <c r="G19" s="8">
        <f t="shared" si="1"/>
        <v>10198.86</v>
      </c>
      <c r="H19" s="8"/>
      <c r="I19" s="8">
        <f t="shared" si="2"/>
        <v>1694675.0661896267</v>
      </c>
      <c r="J19" s="167"/>
      <c r="K19" s="132"/>
    </row>
    <row r="20" spans="1:11">
      <c r="A20" s="13">
        <v>42063</v>
      </c>
      <c r="B20" s="8">
        <f t="shared" si="0"/>
        <v>1694675.0661896267</v>
      </c>
      <c r="C20" s="8"/>
      <c r="D20" s="8">
        <v>4492.895922589415</v>
      </c>
      <c r="E20" s="8">
        <f>'Exhibit No.__(NCS-14) Page 7'!J28</f>
        <v>37615.637047667937</v>
      </c>
      <c r="F20" s="151">
        <f>'Exhibit No.__(NCS-14) Page 9'!$E$37</f>
        <v>7.3575019999999991E-2</v>
      </c>
      <c r="G20" s="8">
        <f t="shared" si="1"/>
        <v>10519.57</v>
      </c>
      <c r="H20" s="8"/>
      <c r="I20" s="8">
        <f t="shared" si="2"/>
        <v>1747303.1691598841</v>
      </c>
      <c r="J20" s="168"/>
      <c r="K20" s="132"/>
    </row>
    <row r="21" spans="1:11">
      <c r="A21" s="13">
        <v>42094</v>
      </c>
      <c r="B21" s="11">
        <f t="shared" si="0"/>
        <v>1747303.1691598841</v>
      </c>
      <c r="C21" s="11"/>
      <c r="D21" s="11">
        <v>4492.895922589415</v>
      </c>
      <c r="E21" s="11">
        <f>'Exhibit No.__(NCS-14) Page 7'!J29</f>
        <v>37615.637047667937</v>
      </c>
      <c r="F21" s="153">
        <f>'Exhibit No.__(NCS-14) Page 9'!$E$37</f>
        <v>7.3575019999999991E-2</v>
      </c>
      <c r="G21" s="11">
        <f t="shared" si="1"/>
        <v>10842.24</v>
      </c>
      <c r="H21" s="11"/>
      <c r="I21" s="11">
        <f t="shared" si="2"/>
        <v>1800253.9421301414</v>
      </c>
      <c r="J21" s="165"/>
      <c r="K21" s="132"/>
    </row>
    <row r="22" spans="1:11">
      <c r="A22" s="13">
        <v>42124</v>
      </c>
      <c r="B22" s="11">
        <f t="shared" ref="B22:B33" si="3">I21</f>
        <v>1800253.9421301414</v>
      </c>
      <c r="C22" s="11"/>
      <c r="D22" s="11">
        <f t="array" ref="D22">TRANSPOSE('Exhibit No.(NCS-14) Page 8'!B27:M27)</f>
        <v>0</v>
      </c>
      <c r="E22" s="11">
        <v>0</v>
      </c>
      <c r="F22" s="153">
        <f>'Exhibit No.__(NCS-14) Page 9'!$E$15</f>
        <v>7.6737E-2</v>
      </c>
      <c r="G22" s="11">
        <f t="shared" ref="G22:G33" si="4">ROUND((+B22+((C22+D22+E22)/2))*F22/12,2)</f>
        <v>11512.17</v>
      </c>
      <c r="H22" s="7">
        <v>-156290.72762887774</v>
      </c>
      <c r="I22" s="11">
        <f t="shared" si="2"/>
        <v>1655475.3845012635</v>
      </c>
      <c r="J22" s="165"/>
      <c r="K22" s="132"/>
    </row>
    <row r="23" spans="1:11">
      <c r="A23" s="13">
        <v>42155</v>
      </c>
      <c r="B23" s="11">
        <f t="shared" si="3"/>
        <v>1655475.3845012635</v>
      </c>
      <c r="C23" s="11"/>
      <c r="D23" s="11">
        <f t="array" ref="D23">TRANSPOSE('Exhibit No.(NCS-14) Page 8'!B28:M28)</f>
        <v>0</v>
      </c>
      <c r="E23" s="11">
        <v>0</v>
      </c>
      <c r="F23" s="153">
        <f>'Exhibit No.__(NCS-14) Page 9'!$E$15</f>
        <v>7.6737E-2</v>
      </c>
      <c r="G23" s="11">
        <f t="shared" si="4"/>
        <v>10586.35</v>
      </c>
      <c r="H23" s="2">
        <f>H22</f>
        <v>-156290.72762887774</v>
      </c>
      <c r="I23" s="11">
        <f t="shared" si="2"/>
        <v>1509771.0068723857</v>
      </c>
      <c r="J23" s="165"/>
      <c r="K23" s="132"/>
    </row>
    <row r="24" spans="1:11">
      <c r="A24" s="13">
        <v>42185</v>
      </c>
      <c r="B24" s="11">
        <f t="shared" si="3"/>
        <v>1509771.0068723857</v>
      </c>
      <c r="C24" s="11"/>
      <c r="D24" s="11">
        <f t="array" ref="D24">TRANSPOSE('Exhibit No.(NCS-14) Page 8'!B29:M29)</f>
        <v>0</v>
      </c>
      <c r="E24" s="11">
        <v>0</v>
      </c>
      <c r="F24" s="153">
        <f>'Exhibit No.__(NCS-14) Page 9'!$E$15</f>
        <v>7.6737E-2</v>
      </c>
      <c r="G24" s="11">
        <f t="shared" si="4"/>
        <v>9654.61</v>
      </c>
      <c r="H24" s="2">
        <f t="shared" ref="H24:H33" si="5">H23</f>
        <v>-156290.72762887774</v>
      </c>
      <c r="I24" s="11">
        <f t="shared" si="2"/>
        <v>1363134.8892435082</v>
      </c>
      <c r="J24" s="165"/>
      <c r="K24" s="132"/>
    </row>
    <row r="25" spans="1:11">
      <c r="A25" s="13">
        <v>42216</v>
      </c>
      <c r="B25" s="11">
        <f t="shared" si="3"/>
        <v>1363134.8892435082</v>
      </c>
      <c r="C25" s="11"/>
      <c r="D25" s="11">
        <f t="array" ref="D25">TRANSPOSE('Exhibit No.(NCS-14) Page 8'!B30:M30)</f>
        <v>0</v>
      </c>
      <c r="E25" s="11">
        <v>0</v>
      </c>
      <c r="F25" s="153">
        <f>'Exhibit No.__(NCS-14) Page 9'!$E$15</f>
        <v>7.6737E-2</v>
      </c>
      <c r="G25" s="11">
        <f t="shared" si="4"/>
        <v>8716.91</v>
      </c>
      <c r="H25" s="2">
        <f t="shared" si="5"/>
        <v>-156290.72762887774</v>
      </c>
      <c r="I25" s="11">
        <f t="shared" si="2"/>
        <v>1215561.0716146305</v>
      </c>
      <c r="J25" s="165"/>
      <c r="K25" s="132"/>
    </row>
    <row r="26" spans="1:11">
      <c r="A26" s="13">
        <v>42247</v>
      </c>
      <c r="B26" s="11">
        <f t="shared" si="3"/>
        <v>1215561.0716146305</v>
      </c>
      <c r="C26" s="11"/>
      <c r="D26" s="11">
        <f t="array" ref="D26">TRANSPOSE('Exhibit No.(NCS-14) Page 8'!B31:M31)</f>
        <v>0</v>
      </c>
      <c r="E26" s="11">
        <v>0</v>
      </c>
      <c r="F26" s="153">
        <f>'Exhibit No.__(NCS-14) Page 9'!$E$15</f>
        <v>7.6737E-2</v>
      </c>
      <c r="G26" s="11">
        <f t="shared" si="4"/>
        <v>7773.21</v>
      </c>
      <c r="H26" s="2">
        <f t="shared" si="5"/>
        <v>-156290.72762887774</v>
      </c>
      <c r="I26" s="11">
        <f t="shared" si="2"/>
        <v>1067043.5539857526</v>
      </c>
      <c r="J26" s="165"/>
      <c r="K26" s="132"/>
    </row>
    <row r="27" spans="1:11">
      <c r="A27" s="13">
        <v>42277</v>
      </c>
      <c r="B27" s="11">
        <f t="shared" si="3"/>
        <v>1067043.5539857526</v>
      </c>
      <c r="C27" s="11"/>
      <c r="D27" s="11">
        <f t="array" ref="D27">TRANSPOSE('Exhibit No.(NCS-14) Page 8'!B32:M32)</f>
        <v>0</v>
      </c>
      <c r="E27" s="11">
        <v>0</v>
      </c>
      <c r="F27" s="153">
        <f>'Exhibit No.__(NCS-14) Page 9'!$E$15</f>
        <v>7.6737E-2</v>
      </c>
      <c r="G27" s="11">
        <f t="shared" si="4"/>
        <v>6823.48</v>
      </c>
      <c r="H27" s="2">
        <f t="shared" si="5"/>
        <v>-156290.72762887774</v>
      </c>
      <c r="I27" s="11">
        <f t="shared" si="2"/>
        <v>917576.30635687488</v>
      </c>
      <c r="J27" s="165"/>
      <c r="K27" s="132"/>
    </row>
    <row r="28" spans="1:11">
      <c r="A28" s="13">
        <v>42308</v>
      </c>
      <c r="B28" s="11">
        <f t="shared" si="3"/>
        <v>917576.30635687488</v>
      </c>
      <c r="C28" s="11"/>
      <c r="D28" s="11">
        <f t="array" ref="D28">TRANSPOSE('Exhibit No.(NCS-14) Page 8'!B33:M33)</f>
        <v>0</v>
      </c>
      <c r="E28" s="11">
        <v>0</v>
      </c>
      <c r="F28" s="153">
        <f>'Exhibit No.__(NCS-14) Page 9'!$E$15</f>
        <v>7.6737E-2</v>
      </c>
      <c r="G28" s="11">
        <f t="shared" si="4"/>
        <v>5867.67</v>
      </c>
      <c r="H28" s="2">
        <f t="shared" si="5"/>
        <v>-156290.72762887774</v>
      </c>
      <c r="I28" s="11">
        <f t="shared" si="2"/>
        <v>767153.24872799718</v>
      </c>
      <c r="J28" s="165"/>
      <c r="K28" s="132"/>
    </row>
    <row r="29" spans="1:11">
      <c r="A29" s="13">
        <v>42338</v>
      </c>
      <c r="B29" s="11">
        <f t="shared" si="3"/>
        <v>767153.24872799718</v>
      </c>
      <c r="C29" s="11"/>
      <c r="D29" s="11">
        <f t="array" ref="D29">TRANSPOSE('Exhibit No.(NCS-14) Page 8'!B34:M34)</f>
        <v>0</v>
      </c>
      <c r="E29" s="11">
        <v>0</v>
      </c>
      <c r="F29" s="153">
        <f>'Exhibit No.__(NCS-14) Page 9'!$E$15</f>
        <v>7.6737E-2</v>
      </c>
      <c r="G29" s="11">
        <f t="shared" si="4"/>
        <v>4905.75</v>
      </c>
      <c r="H29" s="2">
        <f t="shared" si="5"/>
        <v>-156290.72762887774</v>
      </c>
      <c r="I29" s="11">
        <f t="shared" si="2"/>
        <v>615768.27109911945</v>
      </c>
      <c r="J29" s="165"/>
      <c r="K29" s="132"/>
    </row>
    <row r="30" spans="1:11">
      <c r="A30" s="13">
        <v>42369</v>
      </c>
      <c r="B30" s="11">
        <f t="shared" si="3"/>
        <v>615768.27109911945</v>
      </c>
      <c r="C30" s="11"/>
      <c r="D30" s="11">
        <f t="array" ref="D30">TRANSPOSE('Exhibit No.(NCS-14) Page 8'!B35:M35)</f>
        <v>0</v>
      </c>
      <c r="E30" s="11">
        <v>0</v>
      </c>
      <c r="F30" s="153">
        <f>'Exhibit No.__(NCS-14) Page 9'!$E$15</f>
        <v>7.6737E-2</v>
      </c>
      <c r="G30" s="11">
        <f t="shared" si="4"/>
        <v>3937.68</v>
      </c>
      <c r="H30" s="2">
        <f t="shared" si="5"/>
        <v>-156290.72762887774</v>
      </c>
      <c r="I30" s="11">
        <f t="shared" si="2"/>
        <v>463415.22347024176</v>
      </c>
      <c r="J30" s="165"/>
      <c r="K30" s="132"/>
    </row>
    <row r="31" spans="1:11">
      <c r="A31" s="13">
        <v>42400</v>
      </c>
      <c r="B31" s="11">
        <f t="shared" si="3"/>
        <v>463415.22347024176</v>
      </c>
      <c r="C31" s="11"/>
      <c r="D31" s="11">
        <f t="array" ref="D31">TRANSPOSE('Exhibit No.(NCS-14) Page 8'!B36:M36)</f>
        <v>0</v>
      </c>
      <c r="E31" s="11">
        <v>0</v>
      </c>
      <c r="F31" s="153">
        <f>'Exhibit No.__(NCS-14) Page 9'!$E$15</f>
        <v>7.6737E-2</v>
      </c>
      <c r="G31" s="11">
        <f t="shared" si="4"/>
        <v>2963.42</v>
      </c>
      <c r="H31" s="2">
        <f t="shared" si="5"/>
        <v>-156290.72762887774</v>
      </c>
      <c r="I31" s="11">
        <f t="shared" si="2"/>
        <v>310087.91584136401</v>
      </c>
      <c r="J31" s="165"/>
      <c r="K31" s="132"/>
    </row>
    <row r="32" spans="1:11">
      <c r="A32" s="13">
        <v>42429</v>
      </c>
      <c r="B32" s="11">
        <f t="shared" si="3"/>
        <v>310087.91584136401</v>
      </c>
      <c r="C32" s="11"/>
      <c r="D32" s="11">
        <f t="array" ref="D32">TRANSPOSE('Exhibit No.(NCS-14) Page 8'!B37:M37)</f>
        <v>0</v>
      </c>
      <c r="E32" s="11">
        <v>0</v>
      </c>
      <c r="F32" s="153">
        <f>'Exhibit No.__(NCS-14) Page 9'!$E$15</f>
        <v>7.6737E-2</v>
      </c>
      <c r="G32" s="11">
        <f t="shared" si="4"/>
        <v>1982.93</v>
      </c>
      <c r="H32" s="2">
        <f t="shared" si="5"/>
        <v>-156290.72762887774</v>
      </c>
      <c r="I32" s="11">
        <f t="shared" si="2"/>
        <v>155780.11821248627</v>
      </c>
      <c r="J32" s="165"/>
      <c r="K32" s="132"/>
    </row>
    <row r="33" spans="1:11">
      <c r="A33" s="13">
        <v>42460</v>
      </c>
      <c r="B33" s="19">
        <f t="shared" si="3"/>
        <v>155780.11821248627</v>
      </c>
      <c r="C33" s="19"/>
      <c r="D33" s="19">
        <f t="array" ref="D33">TRANSPOSE('Exhibit No.(NCS-14) Page 8'!B38:M38)</f>
        <v>0</v>
      </c>
      <c r="E33" s="19">
        <v>0</v>
      </c>
      <c r="F33" s="152">
        <f>'Exhibit No.__(NCS-14) Page 9'!$E$15</f>
        <v>7.6737E-2</v>
      </c>
      <c r="G33" s="19">
        <f t="shared" si="4"/>
        <v>996.17</v>
      </c>
      <c r="H33" s="4">
        <f t="shared" si="5"/>
        <v>-156290.72762887774</v>
      </c>
      <c r="I33" s="19">
        <f>ROUND(B33+C33+D33+E33+G33+H33,0)</f>
        <v>486</v>
      </c>
      <c r="J33" s="165"/>
      <c r="K33" s="132"/>
    </row>
    <row r="34" spans="1:11">
      <c r="A34" s="147" t="s">
        <v>2</v>
      </c>
      <c r="B34" s="8"/>
      <c r="C34" s="3">
        <f>SUM(C9:C21)</f>
        <v>1158252.5074212737</v>
      </c>
      <c r="D34" s="3">
        <f>SUM(D9:D21)</f>
        <v>59117.051613018615</v>
      </c>
      <c r="E34" s="3">
        <f>SUM(E9:E21)</f>
        <v>470195.46309584915</v>
      </c>
      <c r="F34" s="3"/>
      <c r="G34" s="3">
        <f>SUM(G9:G33)</f>
        <v>188409.27000000002</v>
      </c>
      <c r="H34" s="3">
        <f>SUM(H22:H33)</f>
        <v>-1875488.7315465333</v>
      </c>
      <c r="I34" s="3"/>
      <c r="J34" s="169"/>
      <c r="K34" s="132"/>
    </row>
    <row r="35" spans="1:11">
      <c r="A35" s="13"/>
      <c r="B35" s="12"/>
      <c r="C35" s="129" t="s">
        <v>104</v>
      </c>
      <c r="D35" s="129" t="s">
        <v>104</v>
      </c>
      <c r="E35" s="129" t="s">
        <v>104</v>
      </c>
      <c r="F35" s="129"/>
      <c r="G35" s="129" t="s">
        <v>104</v>
      </c>
      <c r="H35" s="129"/>
      <c r="I35" s="163"/>
      <c r="J35" s="5"/>
    </row>
    <row r="36" spans="1:11">
      <c r="A36" s="118"/>
      <c r="B36" s="8"/>
      <c r="C36" s="8"/>
      <c r="D36" s="8"/>
      <c r="E36" s="8"/>
      <c r="F36" s="8"/>
      <c r="G36" s="8"/>
      <c r="H36" s="8"/>
      <c r="I36" s="1"/>
      <c r="J36" s="5"/>
    </row>
    <row r="37" spans="1:11">
      <c r="A37" s="118"/>
      <c r="B37" s="8"/>
      <c r="C37" s="8"/>
      <c r="D37" s="8"/>
      <c r="E37" s="8"/>
      <c r="F37" s="8"/>
      <c r="G37" s="8"/>
      <c r="H37" s="8"/>
      <c r="I37" s="1"/>
      <c r="J37" s="5"/>
    </row>
    <row r="38" spans="1:11">
      <c r="A38" s="120" t="s">
        <v>118</v>
      </c>
      <c r="I38" s="1"/>
      <c r="J38" s="5"/>
    </row>
    <row r="39" spans="1:11">
      <c r="A39" s="120" t="s">
        <v>119</v>
      </c>
      <c r="I39" s="1"/>
      <c r="J39" s="5"/>
    </row>
    <row r="40" spans="1:11" s="5" customFormat="1">
      <c r="A40" s="120" t="s">
        <v>120</v>
      </c>
      <c r="I40" s="132"/>
      <c r="J40" s="132"/>
    </row>
    <row r="41" spans="1:11">
      <c r="A41" s="120" t="s">
        <v>121</v>
      </c>
    </row>
    <row r="42" spans="1:11">
      <c r="A42" s="116"/>
    </row>
  </sheetData>
  <mergeCells count="1">
    <mergeCell ref="R4:T4"/>
  </mergeCells>
  <pageMargins left="0.7" right="0.7" top="0.75" bottom="0.75" header="0.3" footer="0.3"/>
  <pageSetup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workbookViewId="0">
      <selection activeCell="J1" sqref="J1"/>
    </sheetView>
  </sheetViews>
  <sheetFormatPr defaultColWidth="14.7109375" defaultRowHeight="12.75"/>
  <cols>
    <col min="1" max="1" width="3.28515625" style="27" customWidth="1"/>
    <col min="2" max="2" width="26.7109375" style="27" customWidth="1"/>
    <col min="3" max="3" width="29.5703125" style="27" customWidth="1"/>
    <col min="4" max="4" width="15.7109375" style="27" customWidth="1"/>
    <col min="5" max="5" width="13.140625" style="27" customWidth="1"/>
    <col min="6" max="16384" width="14.7109375" style="27"/>
  </cols>
  <sheetData>
    <row r="1" spans="1:5">
      <c r="A1" s="26" t="s">
        <v>0</v>
      </c>
      <c r="D1" s="21"/>
      <c r="E1" s="127"/>
    </row>
    <row r="2" spans="1:5">
      <c r="A2" s="26" t="s">
        <v>8</v>
      </c>
      <c r="E2" s="31"/>
    </row>
    <row r="3" spans="1:5">
      <c r="A3" s="26" t="s">
        <v>73</v>
      </c>
    </row>
    <row r="4" spans="1:5">
      <c r="A4" s="26"/>
    </row>
    <row r="5" spans="1:5">
      <c r="D5" s="28"/>
    </row>
    <row r="6" spans="1:5" ht="14.25">
      <c r="A6" s="26"/>
      <c r="B6" s="76" t="s">
        <v>76</v>
      </c>
      <c r="D6" s="75"/>
    </row>
    <row r="7" spans="1:5">
      <c r="A7" s="26"/>
      <c r="D7" s="22"/>
    </row>
    <row r="8" spans="1:5">
      <c r="B8" s="27" t="s">
        <v>44</v>
      </c>
      <c r="D8" s="171">
        <f>'Exhibit No.__(NCS-14) Page 7'!C15</f>
        <v>58369300.719999999</v>
      </c>
      <c r="E8" s="114"/>
    </row>
    <row r="9" spans="1:5">
      <c r="B9" s="27" t="s">
        <v>45</v>
      </c>
      <c r="D9" s="172">
        <f>'Exhibit No.__(NCS-14) Page 7'!D42</f>
        <v>-1033972.5770254669</v>
      </c>
      <c r="E9" s="114"/>
    </row>
    <row r="10" spans="1:5">
      <c r="B10" s="27" t="s">
        <v>46</v>
      </c>
      <c r="D10" s="173">
        <f>'Exhibit No.__(NCS-14) Page 7'!G42</f>
        <v>-7745754.625</v>
      </c>
      <c r="E10" s="114"/>
    </row>
    <row r="11" spans="1:5">
      <c r="B11" s="27" t="s">
        <v>42</v>
      </c>
      <c r="D11" s="171">
        <f>SUM(D8:D10)</f>
        <v>49589573.517974533</v>
      </c>
      <c r="E11" s="26"/>
    </row>
    <row r="12" spans="1:5">
      <c r="D12" s="171"/>
      <c r="E12" s="142"/>
    </row>
    <row r="13" spans="1:5">
      <c r="B13" s="74" t="s">
        <v>68</v>
      </c>
      <c r="D13" s="174">
        <f>'Exhibit No.__(NCS-14) Page 9'!I37</f>
        <v>9.8773426153846156E-2</v>
      </c>
      <c r="E13" s="114" t="s">
        <v>94</v>
      </c>
    </row>
    <row r="14" spans="1:5">
      <c r="B14" s="27" t="s">
        <v>43</v>
      </c>
      <c r="D14" s="171">
        <f>+D11*D13</f>
        <v>4898132.0778783821</v>
      </c>
      <c r="E14" s="142"/>
    </row>
    <row r="15" spans="1:5">
      <c r="D15" s="171"/>
      <c r="E15" s="142"/>
    </row>
    <row r="16" spans="1:5">
      <c r="B16" s="74" t="s">
        <v>69</v>
      </c>
      <c r="D16" s="175">
        <f>'Exhibit No.__(NCS-14) Page 7'!I7</f>
        <v>0.2253357562287237</v>
      </c>
      <c r="E16" s="114" t="s">
        <v>94</v>
      </c>
    </row>
    <row r="17" spans="2:5">
      <c r="D17" s="171"/>
    </row>
    <row r="18" spans="2:5">
      <c r="B18" s="154" t="s">
        <v>108</v>
      </c>
      <c r="D18" s="176">
        <f>+D14*D16</f>
        <v>1103724.2958768951</v>
      </c>
    </row>
    <row r="19" spans="2:5">
      <c r="B19" s="154" t="s">
        <v>9</v>
      </c>
      <c r="D19" s="27">
        <f>D18*SUM('Exhibit No.__(NCS-14) Page 9'!G43:G45)</f>
        <v>54528.211544378719</v>
      </c>
      <c r="E19" s="29"/>
    </row>
    <row r="20" spans="2:5" ht="13.5" thickBot="1">
      <c r="B20" s="154" t="s">
        <v>49</v>
      </c>
      <c r="D20" s="30">
        <f>SUM(D18:D19)</f>
        <v>1158252.5074212737</v>
      </c>
      <c r="E20" s="142" t="s">
        <v>98</v>
      </c>
    </row>
    <row r="21" spans="2:5" ht="13.5" thickTop="1">
      <c r="B21" s="115"/>
    </row>
    <row r="22" spans="2:5">
      <c r="B22" s="116" t="s">
        <v>84</v>
      </c>
    </row>
    <row r="23" spans="2:5">
      <c r="B23" s="116" t="s">
        <v>77</v>
      </c>
    </row>
  </sheetData>
  <printOptions horizontalCentered="1"/>
  <pageMargins left="0.5" right="0.5" top="0.5" bottom="0.5" header="0.25" footer="0.2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zoomScale="80" zoomScaleNormal="80" workbookViewId="0">
      <selection activeCell="J1" sqref="J1"/>
    </sheetView>
  </sheetViews>
  <sheetFormatPr defaultRowHeight="12.75"/>
  <cols>
    <col min="1" max="1" width="3.42578125" style="24" customWidth="1"/>
    <col min="2" max="2" width="26.5703125" style="32" customWidth="1"/>
    <col min="3" max="4" width="15" style="24" customWidth="1"/>
    <col min="5" max="5" width="2" style="25" customWidth="1"/>
    <col min="6" max="6" width="15" style="24" customWidth="1"/>
    <col min="7" max="7" width="14.85546875" style="24" customWidth="1"/>
    <col min="8" max="8" width="2.5703125" style="24" customWidth="1"/>
    <col min="9" max="9" width="14.7109375" style="24" customWidth="1"/>
    <col min="10" max="10" width="15.5703125" style="24" customWidth="1"/>
    <col min="11" max="16384" width="9.140625" style="24"/>
  </cols>
  <sheetData>
    <row r="1" spans="1:10">
      <c r="A1" s="26" t="s">
        <v>0</v>
      </c>
      <c r="J1" s="127"/>
    </row>
    <row r="2" spans="1:10">
      <c r="A2" s="26" t="s">
        <v>8</v>
      </c>
      <c r="J2" s="31"/>
    </row>
    <row r="3" spans="1:10">
      <c r="A3" s="26" t="s">
        <v>74</v>
      </c>
    </row>
    <row r="4" spans="1:10">
      <c r="A4" s="23"/>
    </row>
    <row r="5" spans="1:10">
      <c r="A5" s="23"/>
    </row>
    <row r="6" spans="1:10">
      <c r="A6" s="23" t="s">
        <v>51</v>
      </c>
      <c r="C6" s="33">
        <v>41726</v>
      </c>
      <c r="G6" s="78"/>
      <c r="I6" s="40" t="s">
        <v>65</v>
      </c>
      <c r="J6" s="40" t="s">
        <v>111</v>
      </c>
    </row>
    <row r="7" spans="1:10">
      <c r="A7" s="23" t="s">
        <v>52</v>
      </c>
      <c r="C7" s="66">
        <v>3.2703363349341999E-2</v>
      </c>
      <c r="I7" s="77">
        <f>'Exhibit No.__(NCS-14) Page 9'!E48</f>
        <v>0.2253357562287237</v>
      </c>
      <c r="J7" s="77">
        <f>SUM('Exhibit No.__(NCS-14) Page 9'!G43:G45)</f>
        <v>4.9403833682085202E-2</v>
      </c>
    </row>
    <row r="8" spans="1:10">
      <c r="A8" s="23"/>
      <c r="C8" s="66"/>
    </row>
    <row r="9" spans="1:10">
      <c r="A9" s="23"/>
      <c r="C9" s="180" t="s">
        <v>63</v>
      </c>
      <c r="D9" s="181"/>
      <c r="E9" s="181"/>
      <c r="F9" s="181"/>
      <c r="G9" s="182"/>
      <c r="I9" s="183" t="s">
        <v>64</v>
      </c>
      <c r="J9" s="184"/>
    </row>
    <row r="10" spans="1:10">
      <c r="A10" s="23"/>
      <c r="C10" s="66"/>
      <c r="D10" s="67"/>
    </row>
    <row r="11" spans="1:10" ht="38.25">
      <c r="A11" s="34"/>
      <c r="B11" s="34"/>
      <c r="C11" s="35" t="s">
        <v>53</v>
      </c>
      <c r="D11" s="35" t="s">
        <v>79</v>
      </c>
      <c r="E11" s="36"/>
      <c r="F11" s="35" t="s">
        <v>78</v>
      </c>
      <c r="G11" s="35" t="s">
        <v>55</v>
      </c>
      <c r="I11" s="35" t="s">
        <v>54</v>
      </c>
      <c r="J11" s="35" t="s">
        <v>112</v>
      </c>
    </row>
    <row r="12" spans="1:10">
      <c r="A12" s="34"/>
      <c r="B12" s="37"/>
      <c r="C12" s="38"/>
      <c r="D12" s="38"/>
      <c r="E12" s="38"/>
      <c r="F12" s="38"/>
    </row>
    <row r="13" spans="1:10">
      <c r="A13" s="179" t="s">
        <v>56</v>
      </c>
      <c r="B13" s="37">
        <v>41640</v>
      </c>
      <c r="C13" s="68">
        <v>0</v>
      </c>
      <c r="D13" s="68">
        <v>0</v>
      </c>
      <c r="E13" s="69"/>
      <c r="F13" s="70">
        <v>0</v>
      </c>
      <c r="I13" s="70">
        <f>F13*$I$7</f>
        <v>0</v>
      </c>
    </row>
    <row r="14" spans="1:10" ht="12" customHeight="1">
      <c r="A14" s="179"/>
      <c r="B14" s="37">
        <v>41671</v>
      </c>
      <c r="C14" s="68">
        <v>0</v>
      </c>
      <c r="D14" s="68">
        <f t="shared" ref="D14:D23" si="0">D13-F14</f>
        <v>0</v>
      </c>
      <c r="E14" s="69"/>
      <c r="F14" s="70">
        <f t="shared" ref="F14:F24" si="1">((C14-C13)*($C$7/12)*0.5)+((C13*($C$7/12)))</f>
        <v>0</v>
      </c>
      <c r="H14" s="39"/>
      <c r="I14" s="70">
        <f t="shared" ref="I14:I39" si="2">F14*$I$7</f>
        <v>0</v>
      </c>
    </row>
    <row r="15" spans="1:10">
      <c r="A15" s="179"/>
      <c r="B15" s="37">
        <v>41699</v>
      </c>
      <c r="C15" s="68">
        <v>58369300.719999999</v>
      </c>
      <c r="D15" s="68">
        <f>D14-F15</f>
        <v>-79536.352078882061</v>
      </c>
      <c r="E15" s="69"/>
      <c r="F15" s="70">
        <f>((C15-C14)*($C$7/12)*0.5)+((C14*($C$7/12)))</f>
        <v>79536.352078882061</v>
      </c>
      <c r="I15" s="70">
        <f t="shared" si="2"/>
        <v>17922.384043368911</v>
      </c>
      <c r="J15" s="70">
        <f>I15*(1+$J$7)</f>
        <v>18807.818523833968</v>
      </c>
    </row>
    <row r="16" spans="1:10">
      <c r="A16" s="179"/>
      <c r="B16" s="37">
        <v>41730</v>
      </c>
      <c r="C16" s="68">
        <v>58369300.719999999</v>
      </c>
      <c r="D16" s="68">
        <f t="shared" si="0"/>
        <v>-238609.0562366462</v>
      </c>
      <c r="E16" s="69"/>
      <c r="F16" s="70">
        <f t="shared" si="1"/>
        <v>159072.70415776412</v>
      </c>
      <c r="I16" s="70">
        <f t="shared" si="2"/>
        <v>35844.768086737822</v>
      </c>
      <c r="J16" s="70">
        <f t="shared" ref="J16:J24" si="3">I16*(1+$J$7)</f>
        <v>37615.637047667937</v>
      </c>
    </row>
    <row r="17" spans="1:10">
      <c r="A17" s="179"/>
      <c r="B17" s="37">
        <v>41760</v>
      </c>
      <c r="C17" s="68">
        <v>58369300.719999999</v>
      </c>
      <c r="D17" s="68">
        <f t="shared" si="0"/>
        <v>-397681.76039441035</v>
      </c>
      <c r="E17" s="69"/>
      <c r="F17" s="70">
        <f t="shared" si="1"/>
        <v>159072.70415776412</v>
      </c>
      <c r="I17" s="70">
        <f t="shared" si="2"/>
        <v>35844.768086737822</v>
      </c>
      <c r="J17" s="70">
        <f t="shared" si="3"/>
        <v>37615.637047667937</v>
      </c>
    </row>
    <row r="18" spans="1:10">
      <c r="A18" s="179"/>
      <c r="B18" s="37">
        <v>41791</v>
      </c>
      <c r="C18" s="68">
        <v>58369300.719999999</v>
      </c>
      <c r="D18" s="68">
        <f t="shared" si="0"/>
        <v>-556754.46455217444</v>
      </c>
      <c r="E18" s="69"/>
      <c r="F18" s="70">
        <f t="shared" si="1"/>
        <v>159072.70415776412</v>
      </c>
      <c r="I18" s="70">
        <f t="shared" si="2"/>
        <v>35844.768086737822</v>
      </c>
      <c r="J18" s="70">
        <f t="shared" si="3"/>
        <v>37615.637047667937</v>
      </c>
    </row>
    <row r="19" spans="1:10">
      <c r="A19" s="179"/>
      <c r="B19" s="37">
        <v>41821</v>
      </c>
      <c r="C19" s="68">
        <v>58369300.719999999</v>
      </c>
      <c r="D19" s="68">
        <f t="shared" si="0"/>
        <v>-715827.16870993853</v>
      </c>
      <c r="E19" s="69"/>
      <c r="F19" s="70">
        <f t="shared" si="1"/>
        <v>159072.70415776412</v>
      </c>
      <c r="I19" s="70">
        <f t="shared" si="2"/>
        <v>35844.768086737822</v>
      </c>
      <c r="J19" s="70">
        <f t="shared" si="3"/>
        <v>37615.637047667937</v>
      </c>
    </row>
    <row r="20" spans="1:10">
      <c r="A20" s="179"/>
      <c r="B20" s="37">
        <v>41852</v>
      </c>
      <c r="C20" s="68">
        <v>58369300.719999999</v>
      </c>
      <c r="D20" s="68">
        <f t="shared" si="0"/>
        <v>-874899.87286770262</v>
      </c>
      <c r="E20" s="69"/>
      <c r="F20" s="70">
        <f t="shared" si="1"/>
        <v>159072.70415776412</v>
      </c>
      <c r="I20" s="70">
        <f t="shared" si="2"/>
        <v>35844.768086737822</v>
      </c>
      <c r="J20" s="70">
        <f t="shared" si="3"/>
        <v>37615.637047667937</v>
      </c>
    </row>
    <row r="21" spans="1:10">
      <c r="A21" s="179"/>
      <c r="B21" s="37">
        <v>41883</v>
      </c>
      <c r="C21" s="68">
        <v>58369300.719999999</v>
      </c>
      <c r="D21" s="68">
        <f t="shared" si="0"/>
        <v>-1033972.5770254667</v>
      </c>
      <c r="E21" s="69"/>
      <c r="F21" s="70">
        <f t="shared" si="1"/>
        <v>159072.70415776412</v>
      </c>
      <c r="I21" s="70">
        <f t="shared" si="2"/>
        <v>35844.768086737822</v>
      </c>
      <c r="J21" s="70">
        <f t="shared" si="3"/>
        <v>37615.637047667937</v>
      </c>
    </row>
    <row r="22" spans="1:10">
      <c r="A22" s="179"/>
      <c r="B22" s="37">
        <v>41913</v>
      </c>
      <c r="C22" s="68">
        <v>58369300.719999999</v>
      </c>
      <c r="D22" s="68">
        <f t="shared" si="0"/>
        <v>-1193045.2811832309</v>
      </c>
      <c r="E22" s="69"/>
      <c r="F22" s="70">
        <f t="shared" si="1"/>
        <v>159072.70415776412</v>
      </c>
      <c r="I22" s="70">
        <f t="shared" si="2"/>
        <v>35844.768086737822</v>
      </c>
      <c r="J22" s="70">
        <f t="shared" si="3"/>
        <v>37615.637047667937</v>
      </c>
    </row>
    <row r="23" spans="1:10">
      <c r="A23" s="179"/>
      <c r="B23" s="37">
        <v>41944</v>
      </c>
      <c r="C23" s="68">
        <v>58369300.719999999</v>
      </c>
      <c r="D23" s="68">
        <f t="shared" si="0"/>
        <v>-1352117.985340995</v>
      </c>
      <c r="E23" s="69"/>
      <c r="F23" s="70">
        <f t="shared" si="1"/>
        <v>159072.70415776412</v>
      </c>
      <c r="I23" s="70">
        <f t="shared" si="2"/>
        <v>35844.768086737822</v>
      </c>
      <c r="J23" s="70">
        <f t="shared" si="3"/>
        <v>37615.637047667937</v>
      </c>
    </row>
    <row r="24" spans="1:10">
      <c r="A24" s="179"/>
      <c r="B24" s="37">
        <v>41974</v>
      </c>
      <c r="C24" s="68">
        <v>58369300.719999999</v>
      </c>
      <c r="D24" s="68">
        <f>D23-F24</f>
        <v>-1511190.6894987591</v>
      </c>
      <c r="E24" s="69"/>
      <c r="F24" s="70">
        <f t="shared" si="1"/>
        <v>159072.70415776412</v>
      </c>
      <c r="I24" s="70">
        <f t="shared" si="2"/>
        <v>35844.768086737822</v>
      </c>
      <c r="J24" s="70">
        <f t="shared" si="3"/>
        <v>37615.637047667937</v>
      </c>
    </row>
    <row r="25" spans="1:10" ht="13.5" thickBot="1">
      <c r="A25" s="34"/>
      <c r="B25" s="40" t="s">
        <v>57</v>
      </c>
      <c r="C25" s="41">
        <f>C24</f>
        <v>58369300.719999999</v>
      </c>
      <c r="D25" s="41">
        <f>D24</f>
        <v>-1511190.6894987591</v>
      </c>
      <c r="E25" s="42"/>
      <c r="F25" s="43">
        <f>SUM(F13:F24)</f>
        <v>1511190.6894987591</v>
      </c>
      <c r="I25" s="43">
        <f t="shared" si="2"/>
        <v>340525.29682400927</v>
      </c>
      <c r="J25" s="43">
        <f>SUM(J15:J24)</f>
        <v>357348.55195284536</v>
      </c>
    </row>
    <row r="26" spans="1:10" s="34" customFormat="1" ht="13.5" thickTop="1">
      <c r="B26" s="37"/>
      <c r="C26" s="38"/>
      <c r="D26" s="38"/>
      <c r="E26" s="38"/>
      <c r="F26" s="44"/>
      <c r="I26" s="44">
        <f t="shared" si="2"/>
        <v>0</v>
      </c>
    </row>
    <row r="27" spans="1:10" ht="12" customHeight="1">
      <c r="A27" s="179" t="s">
        <v>58</v>
      </c>
      <c r="B27" s="37">
        <v>42005</v>
      </c>
      <c r="C27" s="68">
        <f>C24</f>
        <v>58369300.719999999</v>
      </c>
      <c r="D27" s="68">
        <f>D25-F27</f>
        <v>-1670263.3936565232</v>
      </c>
      <c r="E27" s="69"/>
      <c r="F27" s="71">
        <f>((C27-C24)*($C$7/12)*0.5)+((C24*($C$7/12)))</f>
        <v>159072.70415776412</v>
      </c>
      <c r="I27" s="71">
        <f t="shared" si="2"/>
        <v>35844.768086737822</v>
      </c>
      <c r="J27" s="70">
        <f t="shared" ref="J27:J38" si="4">I27*(1+$J$7)</f>
        <v>37615.637047667937</v>
      </c>
    </row>
    <row r="28" spans="1:10">
      <c r="A28" s="179"/>
      <c r="B28" s="37">
        <v>42036</v>
      </c>
      <c r="C28" s="68">
        <f t="shared" ref="C28:C38" si="5">C27</f>
        <v>58369300.719999999</v>
      </c>
      <c r="D28" s="68">
        <f t="shared" ref="D28:D38" si="6">D27-F28</f>
        <v>-1829336.0978142873</v>
      </c>
      <c r="E28" s="69"/>
      <c r="F28" s="71">
        <f t="shared" ref="F28:F38" si="7">((C28-C27)*($C$7/12)*0.5)+((C27*($C$7/12)))</f>
        <v>159072.70415776412</v>
      </c>
      <c r="I28" s="71">
        <f t="shared" si="2"/>
        <v>35844.768086737822</v>
      </c>
      <c r="J28" s="70">
        <f t="shared" si="4"/>
        <v>37615.637047667937</v>
      </c>
    </row>
    <row r="29" spans="1:10">
      <c r="A29" s="179"/>
      <c r="B29" s="37">
        <v>42064</v>
      </c>
      <c r="C29" s="68">
        <f t="shared" si="5"/>
        <v>58369300.719999999</v>
      </c>
      <c r="D29" s="68">
        <f t="shared" si="6"/>
        <v>-1988408.8019720514</v>
      </c>
      <c r="E29" s="69"/>
      <c r="F29" s="71">
        <f t="shared" si="7"/>
        <v>159072.70415776412</v>
      </c>
      <c r="I29" s="71">
        <f t="shared" si="2"/>
        <v>35844.768086737822</v>
      </c>
      <c r="J29" s="70">
        <f t="shared" si="4"/>
        <v>37615.637047667937</v>
      </c>
    </row>
    <row r="30" spans="1:10">
      <c r="A30" s="179"/>
      <c r="B30" s="37">
        <v>42095</v>
      </c>
      <c r="C30" s="68">
        <f t="shared" si="5"/>
        <v>58369300.719999999</v>
      </c>
      <c r="D30" s="68">
        <f t="shared" si="6"/>
        <v>-2147481.5061298157</v>
      </c>
      <c r="E30" s="69"/>
      <c r="F30" s="71">
        <f t="shared" si="7"/>
        <v>159072.70415776412</v>
      </c>
      <c r="I30" s="71">
        <f t="shared" si="2"/>
        <v>35844.768086737822</v>
      </c>
      <c r="J30" s="70">
        <f t="shared" si="4"/>
        <v>37615.637047667937</v>
      </c>
    </row>
    <row r="31" spans="1:10">
      <c r="A31" s="179"/>
      <c r="B31" s="37">
        <v>42125</v>
      </c>
      <c r="C31" s="68">
        <f t="shared" si="5"/>
        <v>58369300.719999999</v>
      </c>
      <c r="D31" s="68">
        <f t="shared" si="6"/>
        <v>-2306554.2102875798</v>
      </c>
      <c r="E31" s="69"/>
      <c r="F31" s="71">
        <f t="shared" si="7"/>
        <v>159072.70415776412</v>
      </c>
      <c r="I31" s="71">
        <f t="shared" si="2"/>
        <v>35844.768086737822</v>
      </c>
      <c r="J31" s="70">
        <f t="shared" si="4"/>
        <v>37615.637047667937</v>
      </c>
    </row>
    <row r="32" spans="1:10">
      <c r="A32" s="179"/>
      <c r="B32" s="37">
        <v>42156</v>
      </c>
      <c r="C32" s="68">
        <f t="shared" si="5"/>
        <v>58369300.719999999</v>
      </c>
      <c r="D32" s="68">
        <f t="shared" si="6"/>
        <v>-2465626.9144453439</v>
      </c>
      <c r="E32" s="69"/>
      <c r="F32" s="71">
        <f t="shared" si="7"/>
        <v>159072.70415776412</v>
      </c>
      <c r="I32" s="71">
        <f t="shared" si="2"/>
        <v>35844.768086737822</v>
      </c>
      <c r="J32" s="70">
        <f t="shared" si="4"/>
        <v>37615.637047667937</v>
      </c>
    </row>
    <row r="33" spans="1:11">
      <c r="A33" s="179"/>
      <c r="B33" s="37">
        <v>42186</v>
      </c>
      <c r="C33" s="68">
        <f t="shared" si="5"/>
        <v>58369300.719999999</v>
      </c>
      <c r="D33" s="68">
        <f t="shared" si="6"/>
        <v>-2624699.618603108</v>
      </c>
      <c r="E33" s="69"/>
      <c r="F33" s="71">
        <f t="shared" si="7"/>
        <v>159072.70415776412</v>
      </c>
      <c r="I33" s="71">
        <f t="shared" si="2"/>
        <v>35844.768086737822</v>
      </c>
      <c r="J33" s="70">
        <f t="shared" si="4"/>
        <v>37615.637047667937</v>
      </c>
    </row>
    <row r="34" spans="1:11">
      <c r="A34" s="179"/>
      <c r="B34" s="37">
        <v>42217</v>
      </c>
      <c r="C34" s="68">
        <f t="shared" si="5"/>
        <v>58369300.719999999</v>
      </c>
      <c r="D34" s="68">
        <f t="shared" si="6"/>
        <v>-2783772.3227608721</v>
      </c>
      <c r="E34" s="69"/>
      <c r="F34" s="71">
        <f t="shared" si="7"/>
        <v>159072.70415776412</v>
      </c>
      <c r="I34" s="71">
        <f t="shared" si="2"/>
        <v>35844.768086737822</v>
      </c>
      <c r="J34" s="70">
        <f t="shared" si="4"/>
        <v>37615.637047667937</v>
      </c>
    </row>
    <row r="35" spans="1:11">
      <c r="A35" s="179"/>
      <c r="B35" s="37">
        <v>42248</v>
      </c>
      <c r="C35" s="68">
        <f t="shared" si="5"/>
        <v>58369300.719999999</v>
      </c>
      <c r="D35" s="68">
        <f t="shared" si="6"/>
        <v>-2942845.0269186362</v>
      </c>
      <c r="E35" s="69"/>
      <c r="F35" s="71">
        <f t="shared" si="7"/>
        <v>159072.70415776412</v>
      </c>
      <c r="I35" s="71">
        <f t="shared" si="2"/>
        <v>35844.768086737822</v>
      </c>
      <c r="J35" s="70">
        <f t="shared" si="4"/>
        <v>37615.637047667937</v>
      </c>
    </row>
    <row r="36" spans="1:11">
      <c r="A36" s="179"/>
      <c r="B36" s="37">
        <v>42278</v>
      </c>
      <c r="C36" s="68">
        <f t="shared" si="5"/>
        <v>58369300.719999999</v>
      </c>
      <c r="D36" s="68">
        <f>D35-F36</f>
        <v>-3101917.7310764003</v>
      </c>
      <c r="E36" s="69"/>
      <c r="F36" s="71">
        <f t="shared" si="7"/>
        <v>159072.70415776412</v>
      </c>
      <c r="I36" s="71">
        <f t="shared" si="2"/>
        <v>35844.768086737822</v>
      </c>
      <c r="J36" s="70">
        <f t="shared" si="4"/>
        <v>37615.637047667937</v>
      </c>
    </row>
    <row r="37" spans="1:11">
      <c r="A37" s="179"/>
      <c r="B37" s="37">
        <v>42309</v>
      </c>
      <c r="C37" s="68">
        <f t="shared" si="5"/>
        <v>58369300.719999999</v>
      </c>
      <c r="D37" s="68">
        <f>D36-F37</f>
        <v>-3260990.4352341644</v>
      </c>
      <c r="E37" s="69"/>
      <c r="F37" s="71">
        <f t="shared" si="7"/>
        <v>159072.70415776412</v>
      </c>
      <c r="I37" s="71">
        <f t="shared" si="2"/>
        <v>35844.768086737822</v>
      </c>
      <c r="J37" s="70">
        <f t="shared" si="4"/>
        <v>37615.637047667937</v>
      </c>
    </row>
    <row r="38" spans="1:11">
      <c r="A38" s="179"/>
      <c r="B38" s="37">
        <v>42339</v>
      </c>
      <c r="C38" s="68">
        <f t="shared" si="5"/>
        <v>58369300.719999999</v>
      </c>
      <c r="D38" s="68">
        <f t="shared" si="6"/>
        <v>-3420063.1393919284</v>
      </c>
      <c r="E38" s="69"/>
      <c r="F38" s="71">
        <f t="shared" si="7"/>
        <v>159072.70415776412</v>
      </c>
      <c r="I38" s="71">
        <f t="shared" si="2"/>
        <v>35844.768086737822</v>
      </c>
      <c r="J38" s="70">
        <f t="shared" si="4"/>
        <v>37615.637047667937</v>
      </c>
    </row>
    <row r="39" spans="1:11" s="34" customFormat="1" ht="13.5" thickBot="1">
      <c r="B39" s="40" t="s">
        <v>59</v>
      </c>
      <c r="C39" s="41">
        <f>C38</f>
        <v>58369300.719999999</v>
      </c>
      <c r="D39" s="41">
        <f>D38</f>
        <v>-3420063.1393919284</v>
      </c>
      <c r="E39" s="42"/>
      <c r="F39" s="43">
        <f>SUM(F27:F38)</f>
        <v>1908872.4498931693</v>
      </c>
      <c r="I39" s="43">
        <f t="shared" si="2"/>
        <v>430137.21704085381</v>
      </c>
      <c r="J39" s="43">
        <f>SUM(J27:J38)</f>
        <v>451387.64457201521</v>
      </c>
    </row>
    <row r="40" spans="1:11" ht="7.5" customHeight="1" thickTop="1"/>
    <row r="41" spans="1:11">
      <c r="A41" s="45"/>
      <c r="B41" s="46" t="s">
        <v>38</v>
      </c>
      <c r="C41" s="47"/>
      <c r="D41" s="45"/>
      <c r="E41" s="48"/>
      <c r="F41" s="45"/>
      <c r="G41" s="45"/>
    </row>
    <row r="42" spans="1:11" ht="12.75" customHeight="1">
      <c r="A42" s="45"/>
      <c r="B42" s="49" t="s">
        <v>60</v>
      </c>
      <c r="C42" s="50">
        <f>(C15+C29+SUM(C16:C24,C27:C28)*2)/24</f>
        <v>58369300.720000021</v>
      </c>
      <c r="D42" s="50">
        <f>(D15+D29+SUM(D16:D24,D27:D28)*2)/24</f>
        <v>-1033972.5770254669</v>
      </c>
      <c r="E42" s="48"/>
      <c r="F42" s="50">
        <f>SUM(F16:F24,F27:F29)</f>
        <v>1908872.4498931693</v>
      </c>
      <c r="G42" s="51">
        <f>'[5]Tax Calc (Workpaper Only)'!O61</f>
        <v>-7745754.625</v>
      </c>
      <c r="H42" s="45"/>
      <c r="I42" s="50">
        <f>SUM(I15:I24,I27:I29)</f>
        <v>448059.6010842229</v>
      </c>
      <c r="J42" s="50">
        <f>SUM(J15:J24,J27:J29)</f>
        <v>470195.46309584915</v>
      </c>
      <c r="K42" s="45"/>
    </row>
    <row r="43" spans="1:11">
      <c r="A43" s="45"/>
      <c r="B43" s="52"/>
      <c r="C43" s="45"/>
      <c r="D43" s="45"/>
      <c r="E43" s="48"/>
      <c r="F43" s="45"/>
      <c r="H43" s="46"/>
      <c r="I43" s="156"/>
      <c r="J43" s="134" t="s">
        <v>98</v>
      </c>
    </row>
    <row r="44" spans="1:11">
      <c r="I44" s="162"/>
    </row>
    <row r="45" spans="1:11">
      <c r="F45" s="79"/>
    </row>
    <row r="47" spans="1:11">
      <c r="A47" s="117" t="s">
        <v>82</v>
      </c>
    </row>
  </sheetData>
  <mergeCells count="4">
    <mergeCell ref="A13:A24"/>
    <mergeCell ref="A27:A38"/>
    <mergeCell ref="C9:G9"/>
    <mergeCell ref="I9:J9"/>
  </mergeCells>
  <pageMargins left="0.75" right="0.75" top="0.75" bottom="0.75" header="0.3" footer="0.3"/>
  <pageSetup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J1" sqref="J1"/>
    </sheetView>
  </sheetViews>
  <sheetFormatPr defaultRowHeight="12.75"/>
  <cols>
    <col min="1" max="1" width="19.42578125" style="53" customWidth="1"/>
    <col min="2" max="2" width="10" style="53" bestFit="1" customWidth="1"/>
    <col min="3" max="4" width="9.42578125" style="53" customWidth="1"/>
    <col min="5" max="5" width="11.85546875" style="53" customWidth="1"/>
    <col min="6" max="7" width="9.42578125" style="53" customWidth="1"/>
    <col min="8" max="8" width="9.85546875" style="53" customWidth="1"/>
    <col min="9" max="13" width="9.42578125" style="53" customWidth="1"/>
    <col min="14" max="14" width="12.85546875" style="53" customWidth="1"/>
    <col min="15" max="16384" width="9.140625" style="53"/>
  </cols>
  <sheetData>
    <row r="1" spans="1:14">
      <c r="A1" s="26" t="s">
        <v>0</v>
      </c>
      <c r="N1" s="127"/>
    </row>
    <row r="2" spans="1:14">
      <c r="A2" s="26" t="s">
        <v>8</v>
      </c>
      <c r="N2" s="31"/>
    </row>
    <row r="3" spans="1:14">
      <c r="A3" s="26" t="s">
        <v>75</v>
      </c>
    </row>
    <row r="4" spans="1:14">
      <c r="A4" s="54"/>
    </row>
    <row r="5" spans="1:14">
      <c r="A5" s="54"/>
      <c r="B5" s="185" t="s">
        <v>63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7"/>
    </row>
    <row r="6" spans="1:14">
      <c r="A6" s="54"/>
    </row>
    <row r="7" spans="1:14" ht="25.5">
      <c r="A7" s="55" t="s">
        <v>80</v>
      </c>
      <c r="B7" s="56">
        <v>41730</v>
      </c>
      <c r="C7" s="56">
        <v>41760</v>
      </c>
      <c r="D7" s="56">
        <v>41791</v>
      </c>
      <c r="E7" s="56">
        <v>41821</v>
      </c>
      <c r="F7" s="56">
        <v>41852</v>
      </c>
      <c r="G7" s="56">
        <v>41883</v>
      </c>
      <c r="H7" s="56">
        <v>41913</v>
      </c>
      <c r="I7" s="56">
        <v>41944</v>
      </c>
      <c r="J7" s="56">
        <v>41974</v>
      </c>
      <c r="K7" s="56">
        <v>42005</v>
      </c>
      <c r="L7" s="56">
        <v>42036</v>
      </c>
      <c r="M7" s="56">
        <v>42064</v>
      </c>
      <c r="N7" s="55" t="s">
        <v>62</v>
      </c>
    </row>
    <row r="8" spans="1:14">
      <c r="A8" s="53" t="s">
        <v>47</v>
      </c>
      <c r="B8" s="57">
        <v>19000</v>
      </c>
      <c r="C8" s="57">
        <v>19000</v>
      </c>
      <c r="D8" s="57">
        <v>19000</v>
      </c>
      <c r="E8" s="57">
        <v>19000</v>
      </c>
      <c r="F8" s="57">
        <v>30000</v>
      </c>
      <c r="G8" s="57">
        <v>30000</v>
      </c>
      <c r="H8" s="57">
        <v>19000</v>
      </c>
      <c r="I8" s="57">
        <v>19000</v>
      </c>
      <c r="J8" s="57">
        <v>19000</v>
      </c>
      <c r="K8" s="57">
        <v>19000</v>
      </c>
      <c r="L8" s="57">
        <v>19000</v>
      </c>
      <c r="M8" s="57">
        <v>19000</v>
      </c>
      <c r="N8" s="58">
        <f>SUM(B8:M8)</f>
        <v>250000</v>
      </c>
    </row>
    <row r="9" spans="1:14">
      <c r="A9" s="54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0" spans="1:14">
      <c r="A10" s="72" t="s">
        <v>67</v>
      </c>
      <c r="B10" s="73">
        <f>'Exhibit No.__(NCS-14) Page 9'!E48</f>
        <v>0.2253357562287237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</row>
    <row r="11" spans="1:14">
      <c r="A11" s="72"/>
      <c r="B11" s="73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1:14">
      <c r="A12" s="60"/>
      <c r="B12" s="185" t="s">
        <v>66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7"/>
    </row>
    <row r="13" spans="1:14" s="62" customFormat="1">
      <c r="A13" s="61"/>
      <c r="N13" s="63"/>
    </row>
    <row r="14" spans="1:14" s="62" customFormat="1" ht="25.5">
      <c r="A14" s="55" t="s">
        <v>61</v>
      </c>
      <c r="B14" s="56">
        <v>41730</v>
      </c>
      <c r="C14" s="56">
        <v>41760</v>
      </c>
      <c r="D14" s="56">
        <v>41791</v>
      </c>
      <c r="E14" s="56">
        <v>41821</v>
      </c>
      <c r="F14" s="56">
        <v>41852</v>
      </c>
      <c r="G14" s="56">
        <v>41883</v>
      </c>
      <c r="H14" s="56">
        <v>41913</v>
      </c>
      <c r="I14" s="56">
        <v>41944</v>
      </c>
      <c r="J14" s="56">
        <v>41974</v>
      </c>
      <c r="K14" s="56">
        <v>42005</v>
      </c>
      <c r="L14" s="56">
        <v>42036</v>
      </c>
      <c r="M14" s="56">
        <v>42064</v>
      </c>
      <c r="N14" s="55" t="s">
        <v>62</v>
      </c>
    </row>
    <row r="15" spans="1:14" s="62" customFormat="1">
      <c r="A15" s="53" t="s">
        <v>47</v>
      </c>
      <c r="B15" s="57">
        <f t="shared" ref="B15:M15" si="0">B8*$B$10</f>
        <v>4281.3793683457507</v>
      </c>
      <c r="C15" s="57">
        <f t="shared" si="0"/>
        <v>4281.3793683457507</v>
      </c>
      <c r="D15" s="57">
        <f t="shared" si="0"/>
        <v>4281.3793683457507</v>
      </c>
      <c r="E15" s="57">
        <f t="shared" si="0"/>
        <v>4281.3793683457507</v>
      </c>
      <c r="F15" s="57">
        <f t="shared" si="0"/>
        <v>6760.0726868617112</v>
      </c>
      <c r="G15" s="57">
        <f t="shared" si="0"/>
        <v>6760.0726868617112</v>
      </c>
      <c r="H15" s="57">
        <f t="shared" si="0"/>
        <v>4281.3793683457507</v>
      </c>
      <c r="I15" s="57">
        <f t="shared" si="0"/>
        <v>4281.3793683457507</v>
      </c>
      <c r="J15" s="57">
        <f t="shared" si="0"/>
        <v>4281.3793683457507</v>
      </c>
      <c r="K15" s="57">
        <f t="shared" si="0"/>
        <v>4281.3793683457507</v>
      </c>
      <c r="L15" s="57">
        <f t="shared" si="0"/>
        <v>4281.3793683457507</v>
      </c>
      <c r="M15" s="57">
        <f t="shared" si="0"/>
        <v>4281.3793683457507</v>
      </c>
      <c r="N15" s="57">
        <f>SUM(B15:M15)</f>
        <v>56333.939057180913</v>
      </c>
    </row>
    <row r="16" spans="1:14" s="62" customFormat="1">
      <c r="A16" s="157" t="s">
        <v>109</v>
      </c>
      <c r="B16" s="158">
        <f>B15*(SUM('Exhibit No.__(NCS-14) Page 9'!$G$43:$G$45))</f>
        <v>211.51655424366447</v>
      </c>
      <c r="C16" s="158">
        <f>C15*(SUM('Exhibit No.__(NCS-14) Page 9'!$G$43:$G$45))</f>
        <v>211.51655424366447</v>
      </c>
      <c r="D16" s="158">
        <f>D15*(SUM('Exhibit No.__(NCS-14) Page 9'!$G$43:$G$45))</f>
        <v>211.51655424366447</v>
      </c>
      <c r="E16" s="158">
        <f>E15*(SUM('Exhibit No.__(NCS-14) Page 9'!$G$43:$G$45))</f>
        <v>211.51655424366447</v>
      </c>
      <c r="F16" s="158">
        <f>F15*(SUM('Exhibit No.__(NCS-14) Page 9'!$G$43:$G$45))</f>
        <v>333.97350670052282</v>
      </c>
      <c r="G16" s="158">
        <f>G15*(SUM('Exhibit No.__(NCS-14) Page 9'!$G$43:$G$45))</f>
        <v>333.97350670052282</v>
      </c>
      <c r="H16" s="158">
        <f>H15*(SUM('Exhibit No.__(NCS-14) Page 9'!$G$43:$G$45))</f>
        <v>211.51655424366447</v>
      </c>
      <c r="I16" s="158">
        <f>I15*(SUM('Exhibit No.__(NCS-14) Page 9'!$G$43:$G$45))</f>
        <v>211.51655424366447</v>
      </c>
      <c r="J16" s="158">
        <f>J15*(SUM('Exhibit No.__(NCS-14) Page 9'!$G$43:$G$45))</f>
        <v>211.51655424366447</v>
      </c>
      <c r="K16" s="158">
        <f>K15*(SUM('Exhibit No.__(NCS-14) Page 9'!$G$43:$G$45))</f>
        <v>211.51655424366447</v>
      </c>
      <c r="L16" s="158">
        <f>L15*(SUM('Exhibit No.__(NCS-14) Page 9'!$G$43:$G$45))</f>
        <v>211.51655424366447</v>
      </c>
      <c r="M16" s="158">
        <f>M15*(SUM('Exhibit No.__(NCS-14) Page 9'!$G$43:$G$45))</f>
        <v>211.51655424366447</v>
      </c>
      <c r="N16" s="158">
        <f>N15*(SUM('Exhibit No.__(NCS-14) Page 9'!$G$21:$G$23))</f>
        <v>2768.3512793637519</v>
      </c>
    </row>
    <row r="17" spans="1:14" s="62" customFormat="1">
      <c r="A17" s="72" t="s">
        <v>110</v>
      </c>
      <c r="B17" s="161">
        <f>SUM(B15:B16)</f>
        <v>4492.895922589415</v>
      </c>
      <c r="C17" s="161">
        <f t="shared" ref="C17:M17" si="1">SUM(C15:C16)</f>
        <v>4492.895922589415</v>
      </c>
      <c r="D17" s="161">
        <f t="shared" si="1"/>
        <v>4492.895922589415</v>
      </c>
      <c r="E17" s="161">
        <f t="shared" si="1"/>
        <v>4492.895922589415</v>
      </c>
      <c r="F17" s="161">
        <f t="shared" si="1"/>
        <v>7094.0461935622343</v>
      </c>
      <c r="G17" s="161">
        <f t="shared" si="1"/>
        <v>7094.0461935622343</v>
      </c>
      <c r="H17" s="161">
        <f t="shared" si="1"/>
        <v>4492.895922589415</v>
      </c>
      <c r="I17" s="161">
        <f t="shared" si="1"/>
        <v>4492.895922589415</v>
      </c>
      <c r="J17" s="161">
        <f t="shared" si="1"/>
        <v>4492.895922589415</v>
      </c>
      <c r="K17" s="161">
        <f t="shared" si="1"/>
        <v>4492.895922589415</v>
      </c>
      <c r="L17" s="161">
        <f t="shared" si="1"/>
        <v>4492.895922589415</v>
      </c>
      <c r="M17" s="161">
        <f t="shared" si="1"/>
        <v>4492.895922589415</v>
      </c>
      <c r="N17" s="159">
        <f>SUM(N15:N16)</f>
        <v>59102.290336544662</v>
      </c>
    </row>
    <row r="18" spans="1:14" s="62" customFormat="1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160"/>
      <c r="N18" s="135" t="s">
        <v>98</v>
      </c>
    </row>
    <row r="19" spans="1:14" s="62" customFormat="1">
      <c r="A19" s="24"/>
      <c r="B19" s="3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4"/>
    </row>
    <row r="20" spans="1:14" s="62" customFormat="1">
      <c r="A20" s="117" t="s">
        <v>83</v>
      </c>
    </row>
    <row r="21" spans="1:14" s="62" customFormat="1"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 s="62" customFormat="1"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</sheetData>
  <mergeCells count="2">
    <mergeCell ref="B5:N5"/>
    <mergeCell ref="B12:N12"/>
  </mergeCells>
  <pageMargins left="0.75" right="0.75" top="0.75" bottom="0.75" header="0.3" footer="0.3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zoomScale="80" zoomScaleNormal="80" workbookViewId="0">
      <selection activeCell="J1" sqref="J1"/>
    </sheetView>
  </sheetViews>
  <sheetFormatPr defaultRowHeight="12.75"/>
  <cols>
    <col min="1" max="1" width="4.7109375" style="80" customWidth="1"/>
    <col min="2" max="5" width="13.7109375" style="80" customWidth="1"/>
    <col min="6" max="6" width="4.7109375" style="80" customWidth="1"/>
    <col min="7" max="7" width="13.7109375" style="80" customWidth="1"/>
    <col min="8" max="8" width="4.7109375" style="80" customWidth="1"/>
    <col min="9" max="10" width="13.7109375" style="80" customWidth="1"/>
    <col min="11" max="16384" width="9.140625" style="80"/>
  </cols>
  <sheetData>
    <row r="1" spans="1:9">
      <c r="A1" s="26" t="s">
        <v>0</v>
      </c>
      <c r="I1" s="127"/>
    </row>
    <row r="2" spans="1:9">
      <c r="A2" s="26" t="s">
        <v>8</v>
      </c>
      <c r="I2" s="31"/>
    </row>
    <row r="3" spans="1:9">
      <c r="A3" s="26" t="s">
        <v>13</v>
      </c>
    </row>
    <row r="4" spans="1:9">
      <c r="A4" s="26" t="s">
        <v>14</v>
      </c>
    </row>
    <row r="5" spans="1:9">
      <c r="A5" s="119" t="s">
        <v>81</v>
      </c>
    </row>
    <row r="8" spans="1:9">
      <c r="B8" s="81" t="s">
        <v>70</v>
      </c>
      <c r="C8" s="82"/>
      <c r="D8" s="82"/>
      <c r="E8" s="82"/>
      <c r="F8" s="82"/>
      <c r="G8" s="82"/>
      <c r="H8" s="82"/>
      <c r="I8" s="82"/>
    </row>
    <row r="9" spans="1:9">
      <c r="B9" s="83"/>
      <c r="C9" s="84"/>
      <c r="D9" s="84"/>
      <c r="E9" s="84"/>
      <c r="F9" s="84"/>
      <c r="G9" s="84"/>
      <c r="H9" s="84"/>
      <c r="I9" s="85" t="s">
        <v>15</v>
      </c>
    </row>
    <row r="10" spans="1:9">
      <c r="B10" s="83"/>
      <c r="C10" s="86" t="s">
        <v>16</v>
      </c>
      <c r="D10" s="86" t="s">
        <v>17</v>
      </c>
      <c r="E10" s="86" t="s">
        <v>18</v>
      </c>
      <c r="F10" s="84"/>
      <c r="G10" s="86" t="s">
        <v>15</v>
      </c>
      <c r="H10" s="84"/>
      <c r="I10" s="85" t="s">
        <v>19</v>
      </c>
    </row>
    <row r="11" spans="1:9">
      <c r="B11" s="83"/>
      <c r="C11" s="87" t="s">
        <v>20</v>
      </c>
      <c r="D11" s="87" t="s">
        <v>21</v>
      </c>
      <c r="E11" s="87" t="s">
        <v>21</v>
      </c>
      <c r="F11" s="84"/>
      <c r="G11" s="88" t="s">
        <v>22</v>
      </c>
      <c r="H11" s="84"/>
      <c r="I11" s="89" t="s">
        <v>23</v>
      </c>
    </row>
    <row r="12" spans="1:9">
      <c r="B12" s="83" t="s">
        <v>24</v>
      </c>
      <c r="C12" s="90">
        <v>0.48250000000000004</v>
      </c>
      <c r="D12" s="90">
        <v>5.1799999999999999E-2</v>
      </c>
      <c r="E12" s="91">
        <v>2.4993500000000002E-2</v>
      </c>
      <c r="F12" s="90"/>
      <c r="G12" s="84"/>
      <c r="H12" s="84"/>
      <c r="I12" s="92">
        <f>E12</f>
        <v>2.4993500000000002E-2</v>
      </c>
    </row>
    <row r="13" spans="1:9">
      <c r="B13" s="83" t="s">
        <v>25</v>
      </c>
      <c r="C13" s="90">
        <v>2.0000000000000001E-4</v>
      </c>
      <c r="D13" s="90">
        <v>6.7500000000000004E-2</v>
      </c>
      <c r="E13" s="91">
        <v>1.3500000000000001E-5</v>
      </c>
      <c r="F13" s="93"/>
      <c r="G13" s="93">
        <f>I18</f>
        <v>1.5384615384615383</v>
      </c>
      <c r="H13" s="84"/>
      <c r="I13" s="92">
        <f>E13*G13</f>
        <v>2.0769230769230768E-5</v>
      </c>
    </row>
    <row r="14" spans="1:9">
      <c r="B14" s="83" t="s">
        <v>26</v>
      </c>
      <c r="C14" s="94">
        <v>0.51729999999999998</v>
      </c>
      <c r="D14" s="90">
        <v>0.1</v>
      </c>
      <c r="E14" s="95">
        <v>5.1729999999999998E-2</v>
      </c>
      <c r="F14" s="90"/>
      <c r="G14" s="93">
        <f>I18</f>
        <v>1.5384615384615383</v>
      </c>
      <c r="H14" s="84"/>
      <c r="I14" s="96">
        <f>E14*G14</f>
        <v>7.9584615384615379E-2</v>
      </c>
    </row>
    <row r="15" spans="1:9">
      <c r="B15" s="83" t="s">
        <v>2</v>
      </c>
      <c r="C15" s="93">
        <f>SUM(C12:C14)</f>
        <v>1</v>
      </c>
      <c r="D15" s="84"/>
      <c r="E15" s="93">
        <f>SUM(E12:E14)</f>
        <v>7.6737E-2</v>
      </c>
      <c r="F15" s="93"/>
      <c r="G15" s="84"/>
      <c r="H15" s="84"/>
      <c r="I15" s="97">
        <f>SUM(I12:I14)</f>
        <v>0.10459888461538461</v>
      </c>
    </row>
    <row r="16" spans="1:9">
      <c r="B16" s="83"/>
      <c r="C16" s="93"/>
      <c r="D16" s="84"/>
      <c r="E16" s="93"/>
      <c r="F16" s="93"/>
      <c r="G16" s="84"/>
      <c r="H16" s="84"/>
      <c r="I16" s="98"/>
    </row>
    <row r="17" spans="2:9">
      <c r="B17" s="83" t="s">
        <v>27</v>
      </c>
      <c r="C17" s="84"/>
      <c r="D17" s="84"/>
      <c r="E17" s="84"/>
      <c r="F17" s="93"/>
      <c r="G17" s="84"/>
      <c r="H17" s="84"/>
      <c r="I17" s="99">
        <v>0.35</v>
      </c>
    </row>
    <row r="18" spans="2:9">
      <c r="B18" s="83" t="s">
        <v>28</v>
      </c>
      <c r="C18" s="93"/>
      <c r="D18" s="84"/>
      <c r="E18" s="84"/>
      <c r="F18" s="93"/>
      <c r="G18" s="100"/>
      <c r="H18" s="84"/>
      <c r="I18" s="97">
        <f>1/(1-I17)</f>
        <v>1.5384615384615383</v>
      </c>
    </row>
    <row r="19" spans="2:9">
      <c r="B19" s="83"/>
      <c r="C19" s="93"/>
      <c r="D19" s="84"/>
      <c r="E19" s="101"/>
      <c r="F19" s="93"/>
      <c r="G19" s="93"/>
      <c r="H19" s="84"/>
      <c r="I19" s="98"/>
    </row>
    <row r="20" spans="2:9">
      <c r="B20" s="102" t="s">
        <v>71</v>
      </c>
      <c r="C20" s="93"/>
      <c r="D20" s="84"/>
      <c r="E20" s="101"/>
      <c r="F20" s="93"/>
      <c r="G20" s="93"/>
      <c r="H20" s="84"/>
      <c r="I20" s="98"/>
    </row>
    <row r="21" spans="2:9">
      <c r="B21" s="83" t="s">
        <v>10</v>
      </c>
      <c r="C21" s="93"/>
      <c r="D21" s="84"/>
      <c r="E21" s="101">
        <v>2E-3</v>
      </c>
      <c r="F21" s="84"/>
      <c r="G21" s="113">
        <f>E21*1/(1-(SUM($E$21:$E$23)))</f>
        <v>2.0982836040119184E-3</v>
      </c>
      <c r="H21" s="84"/>
      <c r="I21" s="98"/>
    </row>
    <row r="22" spans="2:9">
      <c r="B22" s="83" t="s">
        <v>11</v>
      </c>
      <c r="C22" s="93"/>
      <c r="D22" s="84"/>
      <c r="E22" s="101">
        <v>6.11E-3</v>
      </c>
      <c r="F22" s="84"/>
      <c r="G22" s="113">
        <f>E22*1/(1-(SUM($E$21:$E$23)))</f>
        <v>6.41025641025641E-3</v>
      </c>
      <c r="H22" s="84"/>
      <c r="I22" s="98"/>
    </row>
    <row r="23" spans="2:9">
      <c r="B23" s="83" t="s">
        <v>12</v>
      </c>
      <c r="C23" s="93"/>
      <c r="D23" s="84"/>
      <c r="E23" s="101">
        <v>3.8730000000000001E-2</v>
      </c>
      <c r="F23" s="84"/>
      <c r="G23" s="113">
        <f>E23*1/(1-(SUM($E$21:$E$23)))</f>
        <v>4.0633261991690796E-2</v>
      </c>
      <c r="H23" s="84"/>
      <c r="I23" s="98"/>
    </row>
    <row r="24" spans="2:9">
      <c r="B24" s="83"/>
      <c r="C24" s="93"/>
      <c r="D24" s="84"/>
      <c r="E24" s="84"/>
      <c r="F24" s="84"/>
      <c r="G24" s="84"/>
      <c r="H24" s="84"/>
      <c r="I24" s="98"/>
    </row>
    <row r="25" spans="2:9">
      <c r="B25" s="102" t="s">
        <v>72</v>
      </c>
      <c r="C25" s="93"/>
      <c r="D25" s="84"/>
      <c r="E25" s="84"/>
      <c r="F25" s="84"/>
      <c r="G25" s="84"/>
      <c r="H25" s="84"/>
      <c r="I25" s="98"/>
    </row>
    <row r="26" spans="2:9">
      <c r="B26" s="83" t="s">
        <v>29</v>
      </c>
      <c r="C26" s="84"/>
      <c r="D26" s="84"/>
      <c r="E26" s="103">
        <v>0.23084885646883446</v>
      </c>
      <c r="F26" s="84"/>
      <c r="G26" s="104"/>
      <c r="H26" s="84"/>
      <c r="I26" s="98"/>
    </row>
    <row r="27" spans="2:9">
      <c r="B27" s="83" t="s">
        <v>30</v>
      </c>
      <c r="C27" s="84"/>
      <c r="D27" s="84"/>
      <c r="E27" s="103">
        <v>0.22741372946461591</v>
      </c>
      <c r="F27" s="84"/>
      <c r="G27" s="104"/>
      <c r="H27" s="84"/>
      <c r="I27" s="98"/>
    </row>
    <row r="28" spans="2:9">
      <c r="B28" s="105"/>
      <c r="C28" s="106"/>
      <c r="D28" s="106"/>
      <c r="E28" s="106"/>
      <c r="F28" s="106"/>
      <c r="G28" s="106"/>
      <c r="H28" s="106"/>
      <c r="I28" s="107"/>
    </row>
    <row r="29" spans="2:9">
      <c r="I29" s="108"/>
    </row>
    <row r="30" spans="2:9">
      <c r="B30" s="81" t="s">
        <v>31</v>
      </c>
      <c r="C30" s="82"/>
      <c r="D30" s="82"/>
      <c r="E30" s="82"/>
      <c r="F30" s="82"/>
      <c r="G30" s="82"/>
      <c r="H30" s="82"/>
      <c r="I30" s="82"/>
    </row>
    <row r="31" spans="2:9">
      <c r="B31" s="83"/>
      <c r="C31" s="84"/>
      <c r="D31" s="84"/>
      <c r="E31" s="84"/>
      <c r="F31" s="84"/>
      <c r="G31" s="84"/>
      <c r="H31" s="84"/>
      <c r="I31" s="85" t="s">
        <v>15</v>
      </c>
    </row>
    <row r="32" spans="2:9">
      <c r="B32" s="83"/>
      <c r="C32" s="86" t="s">
        <v>16</v>
      </c>
      <c r="D32" s="86" t="s">
        <v>17</v>
      </c>
      <c r="E32" s="86" t="s">
        <v>18</v>
      </c>
      <c r="F32" s="84"/>
      <c r="G32" s="86" t="s">
        <v>15</v>
      </c>
      <c r="H32" s="84"/>
      <c r="I32" s="85" t="s">
        <v>19</v>
      </c>
    </row>
    <row r="33" spans="2:9">
      <c r="B33" s="83"/>
      <c r="C33" s="87" t="s">
        <v>20</v>
      </c>
      <c r="D33" s="87" t="s">
        <v>21</v>
      </c>
      <c r="E33" s="87" t="s">
        <v>21</v>
      </c>
      <c r="F33" s="84"/>
      <c r="G33" s="88" t="s">
        <v>22</v>
      </c>
      <c r="H33" s="84"/>
      <c r="I33" s="89" t="s">
        <v>23</v>
      </c>
    </row>
    <row r="34" spans="2:9">
      <c r="B34" s="83" t="s">
        <v>24</v>
      </c>
      <c r="C34" s="90">
        <v>0.50619999999999998</v>
      </c>
      <c r="D34" s="90">
        <v>5.2900000000000003E-2</v>
      </c>
      <c r="E34" s="91">
        <f>C34*D34</f>
        <v>2.677798E-2</v>
      </c>
      <c r="F34" s="90"/>
      <c r="G34" s="84"/>
      <c r="H34" s="84"/>
      <c r="I34" s="92">
        <f>E34</f>
        <v>2.677798E-2</v>
      </c>
    </row>
    <row r="35" spans="2:9">
      <c r="B35" s="83" t="s">
        <v>25</v>
      </c>
      <c r="C35" s="90">
        <v>2.8E-3</v>
      </c>
      <c r="D35" s="90">
        <v>5.4300000000000001E-2</v>
      </c>
      <c r="E35" s="91">
        <f>C35*D35</f>
        <v>1.5204000000000001E-4</v>
      </c>
      <c r="F35" s="93"/>
      <c r="G35" s="93">
        <f>I40</f>
        <v>1.5384615384615383</v>
      </c>
      <c r="H35" s="84"/>
      <c r="I35" s="92">
        <f>E35*G35</f>
        <v>2.3390769230769232E-4</v>
      </c>
    </row>
    <row r="36" spans="2:9">
      <c r="B36" s="83" t="s">
        <v>26</v>
      </c>
      <c r="C36" s="94">
        <v>0.49099999999999999</v>
      </c>
      <c r="D36" s="90">
        <v>9.5000000000000001E-2</v>
      </c>
      <c r="E36" s="95">
        <f>C36*D36</f>
        <v>4.6644999999999999E-2</v>
      </c>
      <c r="F36" s="90"/>
      <c r="G36" s="93">
        <f>I40</f>
        <v>1.5384615384615383</v>
      </c>
      <c r="H36" s="84"/>
      <c r="I36" s="96">
        <f>E36*G36</f>
        <v>7.176153846153846E-2</v>
      </c>
    </row>
    <row r="37" spans="2:9">
      <c r="B37" s="83" t="s">
        <v>2</v>
      </c>
      <c r="C37" s="93">
        <f>SUM(C34:C36)</f>
        <v>1</v>
      </c>
      <c r="D37" s="84"/>
      <c r="E37" s="93">
        <f>SUM(E34:E36)</f>
        <v>7.3575019999999991E-2</v>
      </c>
      <c r="F37" s="93"/>
      <c r="G37" s="84"/>
      <c r="H37" s="84"/>
      <c r="I37" s="97">
        <f>SUM(I34:I36)</f>
        <v>9.8773426153846156E-2</v>
      </c>
    </row>
    <row r="38" spans="2:9">
      <c r="B38" s="83"/>
      <c r="C38" s="93"/>
      <c r="D38" s="84"/>
      <c r="E38" s="93"/>
      <c r="F38" s="93"/>
      <c r="G38" s="84"/>
      <c r="H38" s="84"/>
      <c r="I38" s="98"/>
    </row>
    <row r="39" spans="2:9">
      <c r="B39" s="83" t="s">
        <v>27</v>
      </c>
      <c r="C39" s="84"/>
      <c r="D39" s="84"/>
      <c r="E39" s="84"/>
      <c r="F39" s="93"/>
      <c r="G39" s="84"/>
      <c r="H39" s="84"/>
      <c r="I39" s="99">
        <v>0.35</v>
      </c>
    </row>
    <row r="40" spans="2:9">
      <c r="B40" s="83" t="s">
        <v>28</v>
      </c>
      <c r="C40" s="93"/>
      <c r="D40" s="84"/>
      <c r="E40" s="84"/>
      <c r="F40" s="93"/>
      <c r="G40" s="100"/>
      <c r="H40" s="84"/>
      <c r="I40" s="97">
        <f>1/(1-I39)</f>
        <v>1.5384615384615383</v>
      </c>
    </row>
    <row r="41" spans="2:9">
      <c r="B41" s="83"/>
      <c r="C41" s="93"/>
      <c r="D41" s="84"/>
      <c r="E41" s="101"/>
      <c r="F41" s="93"/>
      <c r="G41" s="93"/>
      <c r="H41" s="84"/>
      <c r="I41" s="98"/>
    </row>
    <row r="42" spans="2:9">
      <c r="B42" s="102" t="s">
        <v>32</v>
      </c>
      <c r="C42" s="93"/>
      <c r="D42" s="84"/>
      <c r="E42" s="101"/>
      <c r="F42" s="93"/>
      <c r="G42" s="93"/>
      <c r="H42" s="84"/>
      <c r="I42" s="98"/>
    </row>
    <row r="43" spans="2:9">
      <c r="B43" s="83" t="s">
        <v>10</v>
      </c>
      <c r="C43" s="93"/>
      <c r="D43" s="84"/>
      <c r="E43" s="101">
        <v>2E-3</v>
      </c>
      <c r="F43" s="84"/>
      <c r="G43" s="113">
        <f>E43*1/(1-(SUM($E$43:$E$45)))</f>
        <v>2.0988076673641703E-3</v>
      </c>
      <c r="H43" s="84"/>
      <c r="I43" s="98"/>
    </row>
    <row r="44" spans="2:9">
      <c r="B44" s="83" t="s">
        <v>11</v>
      </c>
      <c r="C44" s="93"/>
      <c r="D44" s="84"/>
      <c r="E44" s="101">
        <v>6.6E-3</v>
      </c>
      <c r="F44" s="84"/>
      <c r="G44" s="113">
        <f>E44*1/(1-(SUM($E$43:$E$45)))</f>
        <v>6.9260653023017621E-3</v>
      </c>
      <c r="H44" s="84"/>
      <c r="I44" s="98"/>
    </row>
    <row r="45" spans="2:9">
      <c r="B45" s="83" t="s">
        <v>12</v>
      </c>
      <c r="C45" s="93"/>
      <c r="D45" s="84"/>
      <c r="E45" s="101">
        <v>3.8477999999999998E-2</v>
      </c>
      <c r="F45" s="84"/>
      <c r="G45" s="113">
        <f>E45*1/(1-(SUM($E$43:$E$45)))</f>
        <v>4.0378960712419268E-2</v>
      </c>
      <c r="H45" s="84"/>
      <c r="I45" s="98"/>
    </row>
    <row r="46" spans="2:9">
      <c r="B46" s="83"/>
      <c r="C46" s="93"/>
      <c r="D46" s="84"/>
      <c r="E46" s="84"/>
      <c r="F46" s="84"/>
      <c r="G46" s="84"/>
      <c r="H46" s="84"/>
      <c r="I46" s="98"/>
    </row>
    <row r="47" spans="2:9">
      <c r="B47" s="102" t="s">
        <v>33</v>
      </c>
      <c r="C47" s="93"/>
      <c r="D47" s="84"/>
      <c r="E47" s="84"/>
      <c r="F47" s="84"/>
      <c r="G47" s="84"/>
      <c r="H47" s="84"/>
      <c r="I47" s="98"/>
    </row>
    <row r="48" spans="2:9">
      <c r="B48" s="83" t="s">
        <v>29</v>
      </c>
      <c r="C48" s="84"/>
      <c r="D48" s="84"/>
      <c r="E48" s="103">
        <v>0.2253357562287237</v>
      </c>
      <c r="F48" s="84"/>
      <c r="G48" s="104"/>
      <c r="H48" s="84"/>
      <c r="I48" s="98"/>
    </row>
    <row r="49" spans="2:9">
      <c r="B49" s="83" t="s">
        <v>30</v>
      </c>
      <c r="C49" s="84"/>
      <c r="D49" s="84"/>
      <c r="E49" s="103">
        <v>0.22648067236840891</v>
      </c>
      <c r="F49" s="84"/>
      <c r="G49" s="104"/>
      <c r="H49" s="84"/>
      <c r="I49" s="98"/>
    </row>
    <row r="50" spans="2:9">
      <c r="B50" s="105"/>
      <c r="C50" s="106"/>
      <c r="D50" s="106"/>
      <c r="E50" s="106"/>
      <c r="F50" s="106"/>
      <c r="G50" s="106"/>
      <c r="H50" s="106"/>
      <c r="I50" s="109"/>
    </row>
    <row r="52" spans="2:9">
      <c r="B52" s="81" t="s">
        <v>34</v>
      </c>
      <c r="C52" s="82"/>
      <c r="D52" s="82"/>
      <c r="E52" s="82"/>
      <c r="F52" s="82"/>
      <c r="G52" s="82"/>
      <c r="H52" s="82"/>
      <c r="I52" s="82"/>
    </row>
    <row r="53" spans="2:9">
      <c r="B53" s="110"/>
      <c r="C53" s="111"/>
      <c r="D53" s="111"/>
      <c r="E53" s="111"/>
      <c r="F53" s="111"/>
      <c r="G53" s="111"/>
      <c r="H53" s="111"/>
      <c r="I53" s="112"/>
    </row>
    <row r="54" spans="2:9">
      <c r="B54" s="83"/>
      <c r="C54" s="84"/>
      <c r="D54" s="84"/>
      <c r="E54" s="84"/>
      <c r="F54" s="84"/>
      <c r="G54" s="84"/>
      <c r="H54" s="84"/>
      <c r="I54" s="85" t="s">
        <v>15</v>
      </c>
    </row>
    <row r="55" spans="2:9">
      <c r="B55" s="83"/>
      <c r="C55" s="86" t="s">
        <v>16</v>
      </c>
      <c r="D55" s="86" t="s">
        <v>17</v>
      </c>
      <c r="E55" s="86" t="s">
        <v>18</v>
      </c>
      <c r="F55" s="84"/>
      <c r="G55" s="86" t="s">
        <v>15</v>
      </c>
      <c r="H55" s="84"/>
      <c r="I55" s="85" t="s">
        <v>19</v>
      </c>
    </row>
    <row r="56" spans="2:9">
      <c r="B56" s="83"/>
      <c r="C56" s="87" t="s">
        <v>20</v>
      </c>
      <c r="D56" s="87" t="s">
        <v>21</v>
      </c>
      <c r="E56" s="87" t="s">
        <v>21</v>
      </c>
      <c r="F56" s="84"/>
      <c r="G56" s="88" t="s">
        <v>22</v>
      </c>
      <c r="H56" s="84"/>
      <c r="I56" s="89" t="s">
        <v>23</v>
      </c>
    </row>
    <row r="57" spans="2:9">
      <c r="B57" s="83" t="s">
        <v>24</v>
      </c>
      <c r="C57" s="90">
        <v>0.50600000000000001</v>
      </c>
      <c r="D57" s="90">
        <v>5.7599999999999998E-2</v>
      </c>
      <c r="E57" s="91">
        <f>C57*D57</f>
        <v>2.9145600000000001E-2</v>
      </c>
      <c r="F57" s="90"/>
      <c r="G57" s="84"/>
      <c r="H57" s="84"/>
      <c r="I57" s="92">
        <f>E57</f>
        <v>2.9145600000000001E-2</v>
      </c>
    </row>
    <row r="58" spans="2:9">
      <c r="B58" s="83" t="s">
        <v>25</v>
      </c>
      <c r="C58" s="90">
        <v>3.0000000000000001E-3</v>
      </c>
      <c r="D58" s="90">
        <v>5.4300000000000001E-2</v>
      </c>
      <c r="E58" s="91">
        <f>C58*D58</f>
        <v>1.629E-4</v>
      </c>
      <c r="F58" s="93"/>
      <c r="G58" s="93">
        <f>I63</f>
        <v>1.5384615384615383</v>
      </c>
      <c r="H58" s="84"/>
      <c r="I58" s="92">
        <f>E58*G58</f>
        <v>2.5061538461538461E-4</v>
      </c>
    </row>
    <row r="59" spans="2:9">
      <c r="B59" s="83" t="s">
        <v>26</v>
      </c>
      <c r="C59" s="94">
        <v>0.49099999999999999</v>
      </c>
      <c r="D59" s="90">
        <v>9.8000000000000004E-2</v>
      </c>
      <c r="E59" s="95">
        <f>C59*D59</f>
        <v>4.8118000000000001E-2</v>
      </c>
      <c r="F59" s="90"/>
      <c r="G59" s="93">
        <f>I63</f>
        <v>1.5384615384615383</v>
      </c>
      <c r="H59" s="84"/>
      <c r="I59" s="96">
        <f>E59*G59</f>
        <v>7.4027692307692308E-2</v>
      </c>
    </row>
    <row r="60" spans="2:9">
      <c r="B60" s="83" t="s">
        <v>2</v>
      </c>
      <c r="C60" s="93">
        <f>SUM(C57:C59)</f>
        <v>1</v>
      </c>
      <c r="D60" s="84"/>
      <c r="E60" s="93">
        <f>SUM(E57:E59)</f>
        <v>7.7426500000000009E-2</v>
      </c>
      <c r="F60" s="93"/>
      <c r="G60" s="84"/>
      <c r="H60" s="84"/>
      <c r="I60" s="97">
        <f>SUM(I57:I59)</f>
        <v>0.10342390769230769</v>
      </c>
    </row>
    <row r="61" spans="2:9">
      <c r="B61" s="83"/>
      <c r="C61" s="93"/>
      <c r="D61" s="84"/>
      <c r="E61" s="93"/>
      <c r="F61" s="93"/>
      <c r="G61" s="84"/>
      <c r="H61" s="84"/>
      <c r="I61" s="98"/>
    </row>
    <row r="62" spans="2:9">
      <c r="B62" s="83" t="s">
        <v>27</v>
      </c>
      <c r="C62" s="84"/>
      <c r="D62" s="84"/>
      <c r="E62" s="84"/>
      <c r="F62" s="93"/>
      <c r="G62" s="84"/>
      <c r="H62" s="84"/>
      <c r="I62" s="99">
        <v>0.35</v>
      </c>
    </row>
    <row r="63" spans="2:9">
      <c r="B63" s="83" t="s">
        <v>28</v>
      </c>
      <c r="C63" s="93"/>
      <c r="D63" s="84"/>
      <c r="E63" s="84"/>
      <c r="F63" s="93"/>
      <c r="G63" s="100"/>
      <c r="H63" s="84"/>
      <c r="I63" s="97">
        <f>1/(1-I62)</f>
        <v>1.5384615384615383</v>
      </c>
    </row>
    <row r="64" spans="2:9">
      <c r="B64" s="83"/>
      <c r="C64" s="93"/>
      <c r="D64" s="84"/>
      <c r="E64" s="101"/>
      <c r="F64" s="93"/>
      <c r="G64" s="93"/>
      <c r="H64" s="84"/>
      <c r="I64" s="98"/>
    </row>
    <row r="65" spans="2:9">
      <c r="B65" s="102" t="s">
        <v>35</v>
      </c>
      <c r="C65" s="93"/>
      <c r="D65" s="84"/>
      <c r="E65" s="101"/>
      <c r="F65" s="93"/>
      <c r="G65" s="93"/>
      <c r="H65" s="84"/>
      <c r="I65" s="98"/>
    </row>
    <row r="66" spans="2:9">
      <c r="B66" s="83" t="s">
        <v>10</v>
      </c>
      <c r="C66" s="93"/>
      <c r="D66" s="84"/>
      <c r="E66" s="101">
        <v>2E-3</v>
      </c>
      <c r="F66" s="84"/>
      <c r="G66" s="113">
        <f>E66*1/(1-(SUM($E$66:$E$68)))</f>
        <v>2.0959966464053656E-3</v>
      </c>
      <c r="H66" s="84"/>
      <c r="I66" s="98"/>
    </row>
    <row r="67" spans="2:9">
      <c r="B67" s="83" t="s">
        <v>11</v>
      </c>
      <c r="C67" s="93"/>
      <c r="D67" s="84"/>
      <c r="E67" s="101">
        <v>5.0699999999999999E-3</v>
      </c>
      <c r="F67" s="84"/>
      <c r="G67" s="113">
        <f>E67*1/(1-(SUM($E$66:$E$68)))</f>
        <v>5.3133514986376017E-3</v>
      </c>
      <c r="H67" s="84"/>
      <c r="I67" s="98"/>
    </row>
    <row r="68" spans="2:9">
      <c r="B68" s="83" t="s">
        <v>12</v>
      </c>
      <c r="C68" s="93"/>
      <c r="D68" s="84"/>
      <c r="E68" s="101">
        <v>3.8730000000000001E-2</v>
      </c>
      <c r="F68" s="84"/>
      <c r="G68" s="113">
        <f>E68*1/(1-(SUM($E$66:$E$68)))</f>
        <v>4.0588975057639906E-2</v>
      </c>
      <c r="H68" s="84"/>
      <c r="I68" s="98"/>
    </row>
    <row r="69" spans="2:9">
      <c r="B69" s="83"/>
      <c r="C69" s="93"/>
      <c r="D69" s="84"/>
      <c r="E69" s="84"/>
      <c r="F69" s="84"/>
      <c r="G69" s="84"/>
      <c r="H69" s="84"/>
      <c r="I69" s="98"/>
    </row>
    <row r="70" spans="2:9">
      <c r="B70" s="102" t="s">
        <v>36</v>
      </c>
      <c r="C70" s="93"/>
      <c r="D70" s="84"/>
      <c r="E70" s="84"/>
      <c r="F70" s="84"/>
      <c r="G70" s="84"/>
      <c r="H70" s="84"/>
      <c r="I70" s="98"/>
    </row>
    <row r="71" spans="2:9">
      <c r="B71" s="83" t="s">
        <v>29</v>
      </c>
      <c r="C71" s="84"/>
      <c r="D71" s="84"/>
      <c r="E71" s="103">
        <v>0.22474202685414957</v>
      </c>
      <c r="F71" s="84"/>
      <c r="G71" s="84"/>
      <c r="H71" s="84"/>
      <c r="I71" s="98"/>
    </row>
    <row r="72" spans="2:9">
      <c r="B72" s="83" t="s">
        <v>30</v>
      </c>
      <c r="C72" s="84"/>
      <c r="D72" s="84"/>
      <c r="E72" s="103">
        <v>0.22324454439353322</v>
      </c>
      <c r="F72" s="84"/>
      <c r="G72" s="84"/>
      <c r="H72" s="84"/>
      <c r="I72" s="98"/>
    </row>
    <row r="73" spans="2:9">
      <c r="B73" s="105"/>
      <c r="C73" s="106"/>
      <c r="D73" s="106"/>
      <c r="E73" s="106"/>
      <c r="F73" s="106"/>
      <c r="G73" s="106"/>
      <c r="H73" s="106"/>
      <c r="I73" s="109"/>
    </row>
  </sheetData>
  <printOptions horizontalCentered="1"/>
  <pageMargins left="0.5" right="0.5" top="0.5" bottom="0.5" header="0.25" footer="0.25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9EE54A8-17D9-49CB-94EA-51C353A886AF}"/>
</file>

<file path=customXml/itemProps2.xml><?xml version="1.0" encoding="utf-8"?>
<ds:datastoreItem xmlns:ds="http://schemas.openxmlformats.org/officeDocument/2006/customXml" ds:itemID="{ADA477DB-B425-4062-9E01-65D97654CAEE}"/>
</file>

<file path=customXml/itemProps3.xml><?xml version="1.0" encoding="utf-8"?>
<ds:datastoreItem xmlns:ds="http://schemas.openxmlformats.org/officeDocument/2006/customXml" ds:itemID="{21433FD4-6D0B-431A-B7F0-626AB8BC0351}"/>
</file>

<file path=customXml/itemProps4.xml><?xml version="1.0" encoding="utf-8"?>
<ds:datastoreItem xmlns:ds="http://schemas.openxmlformats.org/officeDocument/2006/customXml" ds:itemID="{5850CEA4-C1E4-45E5-9E2E-B07DF96D36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Exhibit No.__(NCS-14) Page 1</vt:lpstr>
      <vt:lpstr>Exhibit No. (NCS-14) Page 2</vt:lpstr>
      <vt:lpstr>Exhibit No.__(NCS-14) Page 3</vt:lpstr>
      <vt:lpstr>Exhibit No.__(NCS-14) Page 4</vt:lpstr>
      <vt:lpstr>Exhibit No.__(NCS-14) Page 5</vt:lpstr>
      <vt:lpstr>Exhibit No.__(NCS-14) Page 6</vt:lpstr>
      <vt:lpstr>Exhibit No.__(NCS-14) Page 7</vt:lpstr>
      <vt:lpstr>Exhibit No.(NCS-14) Page 8</vt:lpstr>
      <vt:lpstr>Exhibit No.__(NCS-14) Page 9</vt:lpstr>
      <vt:lpstr>'Exhibit No. (NCS-14) Page 2'!Print_Area</vt:lpstr>
      <vt:lpstr>'Exhibit No.(NCS-14) Page 8'!Print_Area</vt:lpstr>
      <vt:lpstr>'Exhibit No.__(NCS-14) Page 1'!Print_Area</vt:lpstr>
      <vt:lpstr>'Exhibit No.__(NCS-14) Page 3'!Print_Area</vt:lpstr>
      <vt:lpstr>'Exhibit No.__(NCS-14) Page 4'!Print_Area</vt:lpstr>
      <vt:lpstr>'Exhibit No.__(NCS-14) Page 5'!Print_Area</vt:lpstr>
      <vt:lpstr>'Exhibit No.__(NCS-14) Page 6'!Print_Area</vt:lpstr>
      <vt:lpstr>'Exhibit No.__(NCS-14) Page 7'!Print_Area</vt:lpstr>
      <vt:lpstr>'Exhibit No.__(NCS-14) Page 9'!Print_Area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2014-11-12T21:53:16Z</dcterms:created>
  <dcterms:modified xsi:type="dcterms:W3CDTF">2014-11-14T15:00:02Z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