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Q4_2015 " sheetId="1" r:id="rId1"/>
    <sheet name="Q3_2015" sheetId="2" r:id="rId2"/>
    <sheet name="Q2_2015" sheetId="3" r:id="rId3"/>
    <sheet name="Amortization Table" sheetId="4" r:id="rId4"/>
    <sheet name="Q1_2015" sheetId="5" r:id="rId5"/>
    <sheet name="Q4_2014" sheetId="6" r:id="rId6"/>
  </sheets>
  <externalReferences>
    <externalReference r:id="rId9"/>
  </externalReferences>
  <definedNames>
    <definedName name="Beginning_Balance" localSheetId="4">-FV('Q1_2015'!Interest_Rate/12,'Q1_2015'!Payment_Number-1,-'Q1_2015'!Monthly_Payment,'Q1_2015'!Loan_Amount)</definedName>
    <definedName name="Beginning_Balance" localSheetId="2">-FV('Q2_2015'!Interest_Rate/12,'Q2_2015'!Payment_Number-1,-'Q2_2015'!Monthly_Payment,'Q2_2015'!Loan_Amount)</definedName>
    <definedName name="Beginning_Balance" localSheetId="1">-FV('Q3_2015'!Interest_Rate/12,'Q3_2015'!Payment_Number-1,-'Q3_2015'!Monthly_Payment,'Q3_2015'!Loan_Amount)</definedName>
    <definedName name="Beginning_Balance" localSheetId="0">-FV('Q4_2015 '!Interest_Rate/12,'Q4_2015 '!Payment_Number-1,-'Q4_2015 '!Monthly_Payment,'Q4_2015 '!Loan_Amount)</definedName>
    <definedName name="Beginning_Balance">-FV(Interest_Rate/12,Payment_Number-1,-Monthly_Payment,Loan_Amount)</definedName>
    <definedName name="Ending_Balance" localSheetId="4">-FV('Q1_2015'!Interest_Rate/12,'Q1_2015'!Payment_Number,-'Q1_2015'!Monthly_Payment,'Q1_2015'!Loan_Amount)</definedName>
    <definedName name="Ending_Balance" localSheetId="2">-FV('Q2_2015'!Interest_Rate/12,'Q2_2015'!Payment_Number,-'Q2_2015'!Monthly_Payment,'Q2_2015'!Loan_Amount)</definedName>
    <definedName name="Ending_Balance" localSheetId="1">-FV('Q3_2015'!Interest_Rate/12,'Q3_2015'!Payment_Number,-'Q3_2015'!Monthly_Payment,'Q3_2015'!Loan_Amount)</definedName>
    <definedName name="Ending_Balance" localSheetId="0">-FV('Q4_2015 '!Interest_Rate/12,'Q4_2015 '!Payment_Number,-'Q4_2015 '!Monthly_Payment,'Q4_2015 '!Loan_Amount)</definedName>
    <definedName name="Ending_Balance">-FV(Interest_Rate/12,Payment_Number,-Monthly_Payment,Loan_Amount)</definedName>
    <definedName name="Full_Print">'Amortization Table'!$B$5:$I$382</definedName>
    <definedName name="Header_Row" localSheetId="4">ROW('[1]Amortization Table'!$22:$22)</definedName>
    <definedName name="Header_Row" localSheetId="2">ROW('[1]Amortization Table'!$22:$22)</definedName>
    <definedName name="Header_Row" localSheetId="1">ROW('[1]Amortization Table'!$22:$22)</definedName>
    <definedName name="Header_Row" localSheetId="0">ROW('[1]Amortization Table'!$22:$22)</definedName>
    <definedName name="Header_Row">ROW('Amortization Table'!$22:$22)</definedName>
    <definedName name="Header_Row_Back" localSheetId="4">ROW('[1]Amortization Table'!$22:$22)</definedName>
    <definedName name="Header_Row_Back" localSheetId="2">ROW('[1]Amortization Table'!$22:$22)</definedName>
    <definedName name="Header_Row_Back" localSheetId="1">ROW('[1]Amortization Table'!$22:$22)</definedName>
    <definedName name="Header_Row_Back" localSheetId="0">ROW('[1]Amortization Table'!$22:$22)</definedName>
    <definedName name="Header_Row_Back">ROW('Amortization Table'!$22:$22)</definedName>
    <definedName name="Interest" localSheetId="4">-IPMT('Q1_2015'!Interest_Rate/12,'Q1_2015'!Payment_Number,'Q1_2015'!Number_of_Payments,'Q1_2015'!Loan_Amount)</definedName>
    <definedName name="Interest" localSheetId="2">-IPMT('Q2_2015'!Interest_Rate/12,'Q2_2015'!Payment_Number,'Q2_2015'!Number_of_Payments,'Q2_2015'!Loan_Amount)</definedName>
    <definedName name="Interest" localSheetId="1">-IPMT('Q3_2015'!Interest_Rate/12,'Q3_2015'!Payment_Number,'Q3_2015'!Number_of_Payments,'Q3_2015'!Loan_Amount)</definedName>
    <definedName name="Interest" localSheetId="0">-IPMT('Q4_2015 '!Interest_Rate/12,'Q4_2015 '!Payment_Number,'Q4_2015 '!Number_of_Payments,'Q4_2015 '!Loan_Amount)</definedName>
    <definedName name="Interest">-IPMT(Interest_Rate/12,Payment_Number,Number_of_Payments,Loan_Amount)</definedName>
    <definedName name="Interest_Rate" localSheetId="4">'[1]Amortization Table'!$F$10</definedName>
    <definedName name="Interest_Rate" localSheetId="2">'[1]Amortization Table'!$F$10</definedName>
    <definedName name="Interest_Rate" localSheetId="1">'[1]Amortization Table'!$F$10</definedName>
    <definedName name="Interest_Rate" localSheetId="0">'[1]Amortization Table'!$F$10</definedName>
    <definedName name="Interest_Rate">'Amortization Table'!$F$10</definedName>
    <definedName name="Last_Row" localSheetId="4">IF('Q1_2015'!Values_Entered,'Q1_2015'!Header_Row+'Q1_2015'!Number_of_Payments,'Q1_2015'!Header_Row)</definedName>
    <definedName name="Last_Row" localSheetId="2">IF('Q2_2015'!Values_Entered,'Q2_2015'!Header_Row+'Q2_2015'!Number_of_Payments,'Q2_2015'!Header_Row)</definedName>
    <definedName name="Last_Row" localSheetId="1">IF('Q3_2015'!Values_Entered,'Q3_2015'!Header_Row+'Q3_2015'!Number_of_Payments,'Q3_2015'!Header_Row)</definedName>
    <definedName name="Last_Row" localSheetId="0">IF('Q4_2015 '!Values_Entered,'Q4_2015 '!Header_Row+'Q4_2015 '!Number_of_Payments,'Q4_2015 '!Header_Row)</definedName>
    <definedName name="Last_Row">IF(Values_Entered,Header_Row+Number_of_Payments,Header_Row)</definedName>
    <definedName name="Loan_Amount" localSheetId="4">'[1]Amortization Table'!$F$9</definedName>
    <definedName name="Loan_Amount" localSheetId="2">'[1]Amortization Table'!$F$9</definedName>
    <definedName name="Loan_Amount" localSheetId="1">'[1]Amortization Table'!$F$9</definedName>
    <definedName name="Loan_Amount" localSheetId="0">'[1]Amortization Table'!$F$9</definedName>
    <definedName name="Loan_Amount">'Amortization Table'!$F$9</definedName>
    <definedName name="Loan_Not_Paid" localSheetId="4">IF('Q1_2015'!Payment_Number&lt;='Q1_2015'!Number_of_Payments,1,0)</definedName>
    <definedName name="Loan_Not_Paid" localSheetId="2">IF('Q2_2015'!Payment_Number&lt;='Q2_2015'!Number_of_Payments,1,0)</definedName>
    <definedName name="Loan_Not_Paid" localSheetId="1">IF('Q3_2015'!Payment_Number&lt;='Q3_2015'!Number_of_Payments,1,0)</definedName>
    <definedName name="Loan_Not_Paid" localSheetId="0">IF('Q4_2015 '!Payment_Number&lt;='Q4_2015 '!Number_of_Payments,1,0)</definedName>
    <definedName name="Loan_Not_Paid">IF(Payment_Number&lt;=Number_of_Payments,1,0)</definedName>
    <definedName name="Loan_Start" localSheetId="4">'[1]Amortization Table'!$F$12</definedName>
    <definedName name="Loan_Start" localSheetId="2">'[1]Amortization Table'!$F$12</definedName>
    <definedName name="Loan_Start" localSheetId="1">'[1]Amortization Table'!$F$12</definedName>
    <definedName name="Loan_Start" localSheetId="0">'[1]Amortization Table'!$F$12</definedName>
    <definedName name="Loan_Start">'Amortization Table'!$F$12</definedName>
    <definedName name="Loan_Years" localSheetId="4">'[1]Amortization Table'!$F$11</definedName>
    <definedName name="Loan_Years" localSheetId="2">'[1]Amortization Table'!$F$11</definedName>
    <definedName name="Loan_Years" localSheetId="1">'[1]Amortization Table'!$F$11</definedName>
    <definedName name="Loan_Years" localSheetId="0">'[1]Amortization Table'!$F$11</definedName>
    <definedName name="Loan_Years">'Amortization Table'!$F$11</definedName>
    <definedName name="Monthly_Payment" localSheetId="4">-PMT('Q1_2015'!Interest_Rate/12,'Q1_2015'!Number_of_Payments,'Q1_2015'!Loan_Amount)</definedName>
    <definedName name="Monthly_Payment" localSheetId="2">-PMT('Q2_2015'!Interest_Rate/12,'Q2_2015'!Number_of_Payments,'Q2_2015'!Loan_Amount)</definedName>
    <definedName name="Monthly_Payment" localSheetId="1">-PMT('Q3_2015'!Interest_Rate/12,'Q3_2015'!Number_of_Payments,'Q3_2015'!Loan_Amount)</definedName>
    <definedName name="Monthly_Payment" localSheetId="0">-PMT('Q4_2015 '!Interest_Rate/12,'Q4_2015 '!Number_of_Payments,'Q4_2015 '!Loan_Amount)</definedName>
    <definedName name="Monthly_Payment">-PMT(Interest_Rate/12,Number_of_Payments,Loan_Amount)</definedName>
    <definedName name="Number_of_Payments" localSheetId="4">'[1]Amortization Table'!$F$17</definedName>
    <definedName name="Number_of_Payments" localSheetId="2">'[1]Amortization Table'!$F$17</definedName>
    <definedName name="Number_of_Payments" localSheetId="1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4">DATE(YEAR('Q1_2015'!Loan_Start),MONTH('Q1_2015'!Loan_Start)+'Q1_2015'!Payment_Number,DAY('Q1_2015'!Loan_Start))</definedName>
    <definedName name="Payment_Date" localSheetId="2">DATE(YEAR('Q2_2015'!Loan_Start),MONTH('Q2_2015'!Loan_Start)+'Q2_2015'!Payment_Number,DAY('Q2_2015'!Loan_Start))</definedName>
    <definedName name="Payment_Date" localSheetId="1">DATE(YEAR('Q3_2015'!Loan_Start),MONTH('Q3_2015'!Loan_Start)+'Q3_2015'!Payment_Number,DAY('Q3_2015'!Loan_Start))</definedName>
    <definedName name="Payment_Date" localSheetId="0">DATE(YEAR('Q4_2015 '!Loan_Start),MONTH('Q4_2015 '!Loan_Start)+'Q4_2015 '!Payment_Number,DAY('Q4_2015 '!Loan_Start))</definedName>
    <definedName name="Payment_Date">DATE(YEAR(Loan_Start),MONTH(Loan_Start)+Payment_Number,DAY(Loan_Start))</definedName>
    <definedName name="Payment_Number" localSheetId="4">ROW()-'Q1_2015'!Header_Row</definedName>
    <definedName name="Payment_Number" localSheetId="2">ROW()-'Q2_2015'!Header_Row</definedName>
    <definedName name="Payment_Number" localSheetId="1">ROW()-'Q3_2015'!Header_Row</definedName>
    <definedName name="Payment_Number" localSheetId="0">ROW()-'Q4_2015 '!Header_Row</definedName>
    <definedName name="Payment_Number">ROW()-Header_Row</definedName>
    <definedName name="Principal" localSheetId="4">-PPMT('Q1_2015'!Interest_Rate/12,'Q1_2015'!Payment_Number,'Q1_2015'!Number_of_Payments,'Q1_2015'!Loan_Amount)</definedName>
    <definedName name="Principal" localSheetId="2">-PPMT('Q2_2015'!Interest_Rate/12,'Q2_2015'!Payment_Number,'Q2_2015'!Number_of_Payments,'Q2_2015'!Loan_Amount)</definedName>
    <definedName name="Principal" localSheetId="1">-PPMT('Q3_2015'!Interest_Rate/12,'Q3_2015'!Payment_Number,'Q3_2015'!Number_of_Payments,'Q3_2015'!Loan_Amount)</definedName>
    <definedName name="Principal" localSheetId="0">-PPMT('Q4_2015 '!Interest_Rate/12,'Q4_2015 '!Payment_Number,'Q4_2015 '!Number_of_Payments,'Q4_2015 '!Loan_Amount)</definedName>
    <definedName name="Principal">-PPMT(Interest_Rate/12,Payment_Number,Number_of_Payments,Loan_Amount)</definedName>
    <definedName name="_xlnm.Print_Area" localSheetId="3">'Amortization Table'!$B$5:$J$83</definedName>
    <definedName name="_xlnm.Print_Area" localSheetId="4">'Q1_2015'!$B$3:$N$46</definedName>
    <definedName name="_xlnm.Print_Area" localSheetId="2">'Q2_2015'!$B$3:$N$46</definedName>
    <definedName name="_xlnm.Print_Area" localSheetId="1">'Q3_2015'!$B$3:$N$46</definedName>
    <definedName name="_xlnm.Print_Area" localSheetId="5">'Q4_2014'!$B$3:$N$46</definedName>
    <definedName name="_xlnm.Print_Area" localSheetId="0">'Q4_2015 '!$B$3:$N$46</definedName>
    <definedName name="_xlnm.Print_Titles" localSheetId="3">'Amortization Table'!$22:$22</definedName>
    <definedName name="Total_Cost" localSheetId="4">'[1]Amortization Table'!$F$19</definedName>
    <definedName name="Total_Cost" localSheetId="2">'[1]Amortization Table'!$F$19</definedName>
    <definedName name="Total_Cost" localSheetId="1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4">IF('Q1_2015'!Loan_Amount*'Q1_2015'!Interest_Rate*'Q1_2015'!Loan_Years*'Q1_2015'!Loan_Start&gt;0,1,0)</definedName>
    <definedName name="Values_Entered" localSheetId="2">IF('Q2_2015'!Loan_Amount*'Q2_2015'!Interest_Rate*'Q2_2015'!Loan_Years*'Q2_2015'!Loan_Start&gt;0,1,0)</definedName>
    <definedName name="Values_Entered" localSheetId="1">IF('Q3_2015'!Loan_Amount*'Q3_2015'!Interest_Rate*'Q3_2015'!Loan_Years*'Q3_2015'!Loan_Start&gt;0,1,0)</definedName>
    <definedName name="Values_Entered" localSheetId="0">IF('Q4_2015 '!Loan_Amount*'Q4_2015 '!Interest_Rate*'Q4_2015 '!Loan_Years*'Q4_2015 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<sst xmlns="http://schemas.openxmlformats.org/spreadsheetml/2006/main" count="213" uniqueCount="62">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</sst>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  <xf numFmtId="172" fontId="2" fillId="0" borderId="24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R17" sqref="R1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42369</v>
      </c>
      <c r="F7" s="116"/>
      <c r="G7" s="116"/>
      <c r="H7" s="116"/>
    </row>
    <row r="9" spans="2:13" ht="15.75" thickBot="1">
      <c r="B9" s="117" t="s">
        <v>28</v>
      </c>
      <c r="L9" s="147">
        <v>42277</v>
      </c>
      <c r="M9" s="124">
        <v>32969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3:11" ht="15.75" thickBot="1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3:11" ht="15.75" thickBot="1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/>
      <c r="D19" s="116"/>
      <c r="E19" s="116"/>
      <c r="I19" s="132"/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0</v>
      </c>
    </row>
    <row r="30" spans="2:13" ht="15.75" thickBot="1">
      <c r="B30" s="125" t="s">
        <v>38</v>
      </c>
      <c r="L30" s="123" t="s">
        <v>29</v>
      </c>
      <c r="M30" s="139">
        <f>+K16+M9+K28</f>
        <v>41129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409315.8</v>
      </c>
    </row>
    <row r="36" spans="3:9" ht="15.75" thickBot="1">
      <c r="C36" s="125" t="s">
        <v>41</v>
      </c>
      <c r="H36" s="118"/>
      <c r="I36" s="132"/>
    </row>
    <row r="37" spans="3:9" ht="15.75" thickBot="1">
      <c r="C37" s="117" t="s">
        <v>42</v>
      </c>
      <c r="H37" s="118"/>
      <c r="I37" s="132"/>
    </row>
    <row r="38" spans="2:11" ht="15.75" thickBot="1">
      <c r="B38" s="125" t="s">
        <v>43</v>
      </c>
      <c r="J38" s="136" t="s">
        <v>29</v>
      </c>
      <c r="K38" s="138">
        <f>K35-I36</f>
        <v>409315.8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9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42277</v>
      </c>
      <c r="F7" s="116"/>
      <c r="G7" s="116"/>
      <c r="H7" s="116"/>
    </row>
    <row r="9" spans="2:13" ht="15.75" thickBot="1">
      <c r="B9" s="117" t="s">
        <v>28</v>
      </c>
      <c r="L9" s="147">
        <v>42185</v>
      </c>
      <c r="M9" s="124">
        <v>24777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3:11" ht="15.75" thickBot="1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3:11" ht="15.75" thickBot="1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8192</v>
      </c>
    </row>
    <row r="18" ht="15">
      <c r="B18" s="125" t="s">
        <v>36</v>
      </c>
    </row>
    <row r="19" spans="3:11" ht="15.75" thickBot="1">
      <c r="C19" s="116"/>
      <c r="D19" s="116"/>
      <c r="E19" s="116"/>
      <c r="I19" s="132"/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0</v>
      </c>
    </row>
    <row r="30" spans="2:13" ht="15.75" thickBot="1">
      <c r="B30" s="125" t="s">
        <v>38</v>
      </c>
      <c r="L30" s="123" t="s">
        <v>29</v>
      </c>
      <c r="M30" s="139">
        <f>+K16+M9+K28</f>
        <v>32969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438552.64</v>
      </c>
    </row>
    <row r="36" spans="3:9" ht="15.75" thickBot="1">
      <c r="C36" s="125" t="s">
        <v>41</v>
      </c>
      <c r="H36" s="118"/>
      <c r="I36" s="132">
        <v>29236.84</v>
      </c>
    </row>
    <row r="37" spans="3:9" ht="15.75" thickBot="1">
      <c r="C37" s="117" t="s">
        <v>42</v>
      </c>
      <c r="H37" s="118"/>
      <c r="I37" s="132">
        <v>6578.29</v>
      </c>
    </row>
    <row r="38" spans="2:11" ht="15.75" thickBot="1">
      <c r="B38" s="125" t="s">
        <v>43</v>
      </c>
      <c r="J38" s="136" t="s">
        <v>29</v>
      </c>
      <c r="K38" s="138">
        <f>K35-I36</f>
        <v>409315.8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42185</v>
      </c>
      <c r="F7" s="116"/>
      <c r="G7" s="116"/>
      <c r="H7" s="116"/>
    </row>
    <row r="9" spans="2:13" ht="15.75" thickBot="1">
      <c r="B9" s="117" t="s">
        <v>28</v>
      </c>
      <c r="L9" s="123" t="s">
        <v>29</v>
      </c>
      <c r="M9" s="124">
        <v>16617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5.7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5.7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/>
      <c r="D19" s="116"/>
      <c r="E19" s="116"/>
      <c r="I19" s="132"/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0</v>
      </c>
    </row>
    <row r="30" spans="2:13" ht="15.75" thickBot="1">
      <c r="B30" s="125" t="s">
        <v>38</v>
      </c>
      <c r="L30" s="123" t="s">
        <v>29</v>
      </c>
      <c r="M30" s="139">
        <f>+K16+M9+K28</f>
        <v>24777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438552.64</v>
      </c>
    </row>
    <row r="36" spans="3:9" ht="15.75" thickBot="1">
      <c r="C36" s="125" t="s">
        <v>41</v>
      </c>
      <c r="H36" s="118"/>
      <c r="I36" s="132">
        <v>0</v>
      </c>
    </row>
    <row r="37" spans="3:9" ht="15.75" thickBot="1">
      <c r="C37" s="117" t="s">
        <v>42</v>
      </c>
      <c r="H37" s="118"/>
      <c r="I37" s="132">
        <v>0</v>
      </c>
    </row>
    <row r="38" spans="2:11" ht="15.75" thickBot="1">
      <c r="B38" s="125" t="s">
        <v>43</v>
      </c>
      <c r="J38" s="136" t="s">
        <v>29</v>
      </c>
      <c r="K38" s="138">
        <f>K35-I36</f>
        <v>438552.64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">
      <c r="C4" s="15"/>
      <c r="D4" s="15"/>
      <c r="E4" s="59"/>
      <c r="F4" s="15"/>
      <c r="G4" s="15"/>
      <c r="H4" s="15"/>
      <c r="I4" s="15"/>
      <c r="J4" s="72"/>
      <c r="K4" s="16"/>
    </row>
    <row r="5" spans="3:11" ht="17.2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">
      <c r="C6" s="49"/>
      <c r="D6" s="18"/>
      <c r="E6" s="60"/>
      <c r="F6" s="15"/>
      <c r="G6" s="15"/>
      <c r="H6" s="50">
        <f ca="1">NOW()</f>
        <v>42398.49618101852</v>
      </c>
      <c r="I6" s="15"/>
      <c r="J6" s="72"/>
      <c r="K6" s="16"/>
    </row>
    <row r="7" spans="2:11" ht="1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">
      <c r="B12" s="4"/>
      <c r="C12" s="26"/>
      <c r="D12" s="17" t="s">
        <v>6</v>
      </c>
      <c r="E12" s="59"/>
      <c r="F12" s="82">
        <f ca="1">NOW()</f>
        <v>42398.49618101852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">
      <c r="B15" s="4"/>
      <c r="C15" s="21"/>
      <c r="D15" s="22" t="s">
        <v>22</v>
      </c>
      <c r="E15" s="61"/>
      <c r="F15" s="86">
        <f>+F16*12</f>
        <v>11944.364185226648</v>
      </c>
      <c r="G15" s="23"/>
      <c r="H15" s="23"/>
      <c r="I15" s="25"/>
      <c r="J15" s="73"/>
      <c r="K15" s="16"/>
      <c r="L15" s="48"/>
      <c r="N15" s="70"/>
    </row>
    <row r="16" spans="2:14" ht="15">
      <c r="B16" s="4"/>
      <c r="C16" s="26"/>
      <c r="D16" s="17" t="s">
        <v>4</v>
      </c>
      <c r="E16" s="59"/>
      <c r="F16" s="39">
        <f>IF(Values_Entered,Monthly_Payment,"")</f>
        <v>995.3636821022208</v>
      </c>
      <c r="G16" s="15"/>
      <c r="I16" s="56"/>
      <c r="J16" s="73"/>
      <c r="K16" s="16"/>
      <c r="N16" s="71"/>
    </row>
    <row r="17" spans="2:14" ht="1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6.505644981060266</v>
      </c>
      <c r="J17" s="73"/>
      <c r="K17" s="16"/>
      <c r="N17" s="71"/>
    </row>
    <row r="18" spans="2:14" ht="15">
      <c r="B18" s="4"/>
      <c r="C18" s="26"/>
      <c r="D18" s="17" t="s">
        <v>2</v>
      </c>
      <c r="E18" s="59"/>
      <c r="F18" s="39">
        <f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">
      <c r="B19" s="4"/>
      <c r="C19" s="26"/>
      <c r="D19" s="17" t="s">
        <v>3</v>
      </c>
      <c r="E19" s="59"/>
      <c r="F19" s="39">
        <f>IF(Values_Entered,Monthly_Payment*Number_of_Payments,"")</f>
        <v>238887.28370453298</v>
      </c>
      <c r="G19" s="15"/>
      <c r="H19" s="51" t="s">
        <v>20</v>
      </c>
      <c r="I19" s="54">
        <f>+I17*0.05029</f>
        <v>0.3271688860975208</v>
      </c>
      <c r="J19" s="85" t="s">
        <v>18</v>
      </c>
      <c r="K19" s="16"/>
      <c r="M19" s="7"/>
      <c r="N19" s="7"/>
    </row>
    <row r="20" spans="2:14" ht="17.2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6.832813867157787</v>
      </c>
      <c r="J20" s="84">
        <f>+Loan_Amount/F13</f>
        <v>777.7777777777778</v>
      </c>
      <c r="K20" s="16"/>
      <c r="M20" s="7"/>
      <c r="N20" s="7"/>
    </row>
    <row r="21" spans="3:14" ht="1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">
      <c r="C23" s="45">
        <f>IF(Loan_Not_Paid*Values_Entered,Payment_Number,"")</f>
        <v>1</v>
      </c>
      <c r="D23" s="46">
        <f aca="true" t="shared" si="0" ref="D23:D86">IF(Loan_Not_Paid*Values_Entered,Payment_Date,"")</f>
        <v>42429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995.3636821022208</v>
      </c>
      <c r="G23" s="47">
        <f aca="true" t="shared" si="3" ref="G23:G86">IF(Loan_Not_Paid*Values_Entered,Principal,"")</f>
        <v>202.0303487688874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">
      <c r="C24" s="45">
        <f aca="true" t="shared" si="6" ref="C24:C87">IF(Loan_Not_Paid*Values_Entered,Payment_Number,"")</f>
        <v>2</v>
      </c>
      <c r="D24" s="46">
        <f t="shared" si="0"/>
        <v>42458</v>
      </c>
      <c r="E24" s="64">
        <f t="shared" si="1"/>
        <v>118797.96965123112</v>
      </c>
      <c r="F24" s="48">
        <f t="shared" si="2"/>
        <v>995.3636821022208</v>
      </c>
      <c r="G24" s="48">
        <f t="shared" si="3"/>
        <v>203.37721776068</v>
      </c>
      <c r="H24" s="48">
        <f t="shared" si="4"/>
        <v>791.9864643415408</v>
      </c>
      <c r="I24" s="57">
        <f t="shared" si="5"/>
        <v>118594.59243347043</v>
      </c>
      <c r="J24" s="74">
        <f>+I$20*C23</f>
        <v>6.832813867157787</v>
      </c>
      <c r="K24" s="44"/>
      <c r="M24" s="8"/>
      <c r="N24" s="8"/>
    </row>
    <row r="25" spans="3:14" s="3" customFormat="1" ht="15">
      <c r="C25" s="45">
        <f t="shared" si="6"/>
        <v>3</v>
      </c>
      <c r="D25" s="46">
        <f t="shared" si="0"/>
        <v>42489</v>
      </c>
      <c r="E25" s="64">
        <f t="shared" si="1"/>
        <v>118594.59243347043</v>
      </c>
      <c r="F25" s="48">
        <f t="shared" si="2"/>
        <v>995.3636821022208</v>
      </c>
      <c r="G25" s="48">
        <f t="shared" si="3"/>
        <v>204.73306587908453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13.665627734315574</v>
      </c>
      <c r="K25" s="44"/>
      <c r="M25" s="8"/>
      <c r="N25" s="8"/>
    </row>
    <row r="26" spans="3:14" s="3" customFormat="1" ht="15">
      <c r="C26" s="45">
        <f t="shared" si="6"/>
        <v>4</v>
      </c>
      <c r="D26" s="46">
        <f t="shared" si="0"/>
        <v>42519</v>
      </c>
      <c r="E26" s="64">
        <f t="shared" si="1"/>
        <v>118389.85936759134</v>
      </c>
      <c r="F26" s="48">
        <f t="shared" si="2"/>
        <v>995.3636821022208</v>
      </c>
      <c r="G26" s="48">
        <f t="shared" si="3"/>
        <v>206.09795298494512</v>
      </c>
      <c r="H26" s="48">
        <f t="shared" si="4"/>
        <v>789.2657291172757</v>
      </c>
      <c r="I26" s="57">
        <f t="shared" si="5"/>
        <v>118183.76141460642</v>
      </c>
      <c r="J26" s="74">
        <f t="shared" si="7"/>
        <v>20.49844160147336</v>
      </c>
      <c r="K26" s="44"/>
      <c r="M26" s="8"/>
      <c r="N26" s="8"/>
    </row>
    <row r="27" spans="3:14" s="3" customFormat="1" ht="15">
      <c r="C27" s="45">
        <f t="shared" si="6"/>
        <v>5</v>
      </c>
      <c r="D27" s="46">
        <f t="shared" si="0"/>
        <v>42550</v>
      </c>
      <c r="E27" s="64">
        <f t="shared" si="1"/>
        <v>118183.76141460642</v>
      </c>
      <c r="F27" s="48">
        <f t="shared" si="2"/>
        <v>995.3636821022208</v>
      </c>
      <c r="G27" s="48">
        <f t="shared" si="3"/>
        <v>207.47193933817803</v>
      </c>
      <c r="H27" s="48">
        <f t="shared" si="4"/>
        <v>787.8917427640426</v>
      </c>
      <c r="I27" s="57">
        <f t="shared" si="5"/>
        <v>117976.28947526823</v>
      </c>
      <c r="J27" s="74">
        <f t="shared" si="7"/>
        <v>27.33125546863115</v>
      </c>
      <c r="K27" s="44"/>
      <c r="M27" s="8"/>
      <c r="N27" s="8"/>
    </row>
    <row r="28" spans="3:14" s="3" customFormat="1" ht="15">
      <c r="C28" s="45">
        <f t="shared" si="6"/>
        <v>6</v>
      </c>
      <c r="D28" s="46">
        <f t="shared" si="0"/>
        <v>42580</v>
      </c>
      <c r="E28" s="64">
        <f t="shared" si="1"/>
        <v>117976.28947526823</v>
      </c>
      <c r="F28" s="48">
        <f t="shared" si="2"/>
        <v>995.3636821022208</v>
      </c>
      <c r="G28" s="48">
        <f t="shared" si="3"/>
        <v>208.85508560043257</v>
      </c>
      <c r="H28" s="48">
        <f t="shared" si="4"/>
        <v>786.5085965017881</v>
      </c>
      <c r="I28" s="57">
        <f t="shared" si="5"/>
        <v>117767.4343896678</v>
      </c>
      <c r="J28" s="74">
        <f t="shared" si="7"/>
        <v>34.16406933578894</v>
      </c>
      <c r="K28" s="44"/>
      <c r="M28" s="8"/>
      <c r="N28" s="8"/>
    </row>
    <row r="29" spans="3:14" ht="15">
      <c r="C29" s="45">
        <f t="shared" si="6"/>
        <v>7</v>
      </c>
      <c r="D29" s="46">
        <f t="shared" si="0"/>
        <v>42611</v>
      </c>
      <c r="E29" s="64">
        <f t="shared" si="1"/>
        <v>117767.4343896678</v>
      </c>
      <c r="F29" s="48">
        <f t="shared" si="2"/>
        <v>995.3636821022208</v>
      </c>
      <c r="G29" s="48">
        <f t="shared" si="3"/>
        <v>210.24745283776878</v>
      </c>
      <c r="H29" s="48">
        <f t="shared" si="4"/>
        <v>785.1162292644519</v>
      </c>
      <c r="I29" s="57">
        <f t="shared" si="5"/>
        <v>117557.18693683004</v>
      </c>
      <c r="J29" s="74">
        <f t="shared" si="7"/>
        <v>40.99688320294672</v>
      </c>
      <c r="K29" s="44"/>
      <c r="L29" s="3"/>
      <c r="M29" s="7"/>
      <c r="N29" s="7"/>
    </row>
    <row r="30" spans="3:14" ht="15">
      <c r="C30" s="45">
        <f t="shared" si="6"/>
        <v>8</v>
      </c>
      <c r="D30" s="46">
        <f t="shared" si="0"/>
        <v>42642</v>
      </c>
      <c r="E30" s="64">
        <f t="shared" si="1"/>
        <v>117557.18693683004</v>
      </c>
      <c r="F30" s="48">
        <f t="shared" si="2"/>
        <v>995.3636821022208</v>
      </c>
      <c r="G30" s="48">
        <f t="shared" si="3"/>
        <v>211.64910252335395</v>
      </c>
      <c r="H30" s="48">
        <f t="shared" si="4"/>
        <v>783.7145795788667</v>
      </c>
      <c r="I30" s="57">
        <f t="shared" si="5"/>
        <v>117345.53783430668</v>
      </c>
      <c r="J30" s="74">
        <f t="shared" si="7"/>
        <v>47.82969707010451</v>
      </c>
      <c r="K30" s="44"/>
      <c r="L30" s="3"/>
      <c r="M30" s="7"/>
      <c r="N30" s="7"/>
    </row>
    <row r="31" spans="3:14" ht="15">
      <c r="C31" s="45">
        <f t="shared" si="6"/>
        <v>9</v>
      </c>
      <c r="D31" s="46">
        <f t="shared" si="0"/>
        <v>42672</v>
      </c>
      <c r="E31" s="64">
        <f t="shared" si="1"/>
        <v>117345.53783430668</v>
      </c>
      <c r="F31" s="48">
        <f t="shared" si="2"/>
        <v>995.3636821022208</v>
      </c>
      <c r="G31" s="48">
        <f t="shared" si="3"/>
        <v>213.0600965401763</v>
      </c>
      <c r="H31" s="48">
        <f t="shared" si="4"/>
        <v>782.3035855620444</v>
      </c>
      <c r="I31" s="57">
        <f t="shared" si="5"/>
        <v>117132.47773776652</v>
      </c>
      <c r="J31" s="74">
        <f t="shared" si="7"/>
        <v>54.6625109372623</v>
      </c>
      <c r="K31" s="44"/>
      <c r="L31" s="3"/>
      <c r="M31" s="7"/>
      <c r="N31" s="7"/>
    </row>
    <row r="32" spans="3:14" ht="15">
      <c r="C32" s="45">
        <f t="shared" si="6"/>
        <v>10</v>
      </c>
      <c r="D32" s="46">
        <f t="shared" si="0"/>
        <v>42703</v>
      </c>
      <c r="E32" s="64">
        <f t="shared" si="1"/>
        <v>117132.47773776652</v>
      </c>
      <c r="F32" s="48">
        <f t="shared" si="2"/>
        <v>995.3636821022208</v>
      </c>
      <c r="G32" s="48">
        <f t="shared" si="3"/>
        <v>214.48049718377746</v>
      </c>
      <c r="H32" s="48">
        <f t="shared" si="4"/>
        <v>780.8831849184432</v>
      </c>
      <c r="I32" s="57">
        <f t="shared" si="5"/>
        <v>116917.99724058274</v>
      </c>
      <c r="J32" s="74">
        <f t="shared" si="7"/>
        <v>61.495324804420086</v>
      </c>
      <c r="K32" s="44"/>
      <c r="L32" s="3"/>
      <c r="M32" s="7"/>
      <c r="N32" s="7"/>
    </row>
    <row r="33" spans="3:14" ht="15">
      <c r="C33" s="45">
        <f t="shared" si="6"/>
        <v>11</v>
      </c>
      <c r="D33" s="46">
        <f t="shared" si="0"/>
        <v>42733</v>
      </c>
      <c r="E33" s="64">
        <f t="shared" si="1"/>
        <v>116917.99724058274</v>
      </c>
      <c r="F33" s="48">
        <f t="shared" si="2"/>
        <v>995.3636821022208</v>
      </c>
      <c r="G33" s="48">
        <f t="shared" si="3"/>
        <v>215.91036716500264</v>
      </c>
      <c r="H33" s="48">
        <f t="shared" si="4"/>
        <v>779.453314937218</v>
      </c>
      <c r="I33" s="57">
        <f t="shared" si="5"/>
        <v>116702.08687341773</v>
      </c>
      <c r="J33" s="74">
        <f t="shared" si="7"/>
        <v>68.32813867157788</v>
      </c>
      <c r="K33" s="44"/>
      <c r="L33" s="3"/>
      <c r="M33" s="7"/>
      <c r="N33" s="7"/>
    </row>
    <row r="34" spans="3:14" ht="15">
      <c r="C34" s="45">
        <f t="shared" si="6"/>
        <v>12</v>
      </c>
      <c r="D34" s="46">
        <f t="shared" si="0"/>
        <v>42764</v>
      </c>
      <c r="E34" s="64">
        <f t="shared" si="1"/>
        <v>116702.08687341773</v>
      </c>
      <c r="F34" s="48">
        <f t="shared" si="2"/>
        <v>995.3636821022208</v>
      </c>
      <c r="G34" s="48">
        <f t="shared" si="3"/>
        <v>217.3497696127693</v>
      </c>
      <c r="H34" s="48">
        <f t="shared" si="4"/>
        <v>778.0139124894514</v>
      </c>
      <c r="I34" s="57">
        <f t="shared" si="5"/>
        <v>116484.73710380498</v>
      </c>
      <c r="J34" s="74">
        <f t="shared" si="7"/>
        <v>75.16095253873566</v>
      </c>
      <c r="K34" s="44"/>
      <c r="L34" s="3"/>
      <c r="M34" s="7"/>
      <c r="N34" s="7"/>
    </row>
    <row r="35" spans="3:14" ht="15">
      <c r="C35" s="45">
        <f t="shared" si="6"/>
        <v>13</v>
      </c>
      <c r="D35" s="46">
        <f t="shared" si="0"/>
        <v>42795</v>
      </c>
      <c r="E35" s="64">
        <f t="shared" si="1"/>
        <v>116484.73710380498</v>
      </c>
      <c r="F35" s="48">
        <f t="shared" si="2"/>
        <v>995.3636821022208</v>
      </c>
      <c r="G35" s="48">
        <f t="shared" si="3"/>
        <v>218.79876807685443</v>
      </c>
      <c r="H35" s="48">
        <f t="shared" si="4"/>
        <v>776.5649140253663</v>
      </c>
      <c r="I35" s="57">
        <f t="shared" si="5"/>
        <v>116265.93833572812</v>
      </c>
      <c r="J35" s="74">
        <f t="shared" si="7"/>
        <v>81.99376640589344</v>
      </c>
      <c r="K35" s="44"/>
      <c r="L35" s="3"/>
      <c r="M35" s="7"/>
      <c r="N35" s="7"/>
    </row>
    <row r="36" spans="3:14" ht="15">
      <c r="C36" s="45">
        <f t="shared" si="6"/>
        <v>14</v>
      </c>
      <c r="D36" s="46">
        <f t="shared" si="0"/>
        <v>42823</v>
      </c>
      <c r="E36" s="64">
        <f t="shared" si="1"/>
        <v>116265.93833572812</v>
      </c>
      <c r="F36" s="48">
        <f t="shared" si="2"/>
        <v>995.3636821022208</v>
      </c>
      <c r="G36" s="48">
        <f t="shared" si="3"/>
        <v>220.2574265307002</v>
      </c>
      <c r="H36" s="48">
        <f t="shared" si="4"/>
        <v>775.1062555715206</v>
      </c>
      <c r="I36" s="57">
        <f t="shared" si="5"/>
        <v>116045.68090919743</v>
      </c>
      <c r="J36" s="74">
        <f t="shared" si="7"/>
        <v>88.82658027305123</v>
      </c>
      <c r="K36" s="44"/>
      <c r="L36" s="3"/>
      <c r="M36" s="7"/>
      <c r="N36" s="7"/>
    </row>
    <row r="37" spans="3:14" ht="15">
      <c r="C37" s="45">
        <f t="shared" si="6"/>
        <v>15</v>
      </c>
      <c r="D37" s="46">
        <f t="shared" si="0"/>
        <v>42854</v>
      </c>
      <c r="E37" s="64">
        <f t="shared" si="1"/>
        <v>116045.68090919743</v>
      </c>
      <c r="F37" s="48">
        <f t="shared" si="2"/>
        <v>995.3636821022208</v>
      </c>
      <c r="G37" s="48">
        <f t="shared" si="3"/>
        <v>221.72580937423817</v>
      </c>
      <c r="H37" s="48">
        <f t="shared" si="4"/>
        <v>773.6378727279827</v>
      </c>
      <c r="I37" s="57">
        <f t="shared" si="5"/>
        <v>115823.95509982317</v>
      </c>
      <c r="J37" s="74">
        <f t="shared" si="7"/>
        <v>95.65939414020902</v>
      </c>
      <c r="K37" s="44"/>
      <c r="L37" s="3"/>
      <c r="M37" s="7"/>
      <c r="N37" s="7"/>
    </row>
    <row r="38" spans="3:13" ht="15">
      <c r="C38" s="45">
        <f t="shared" si="6"/>
        <v>16</v>
      </c>
      <c r="D38" s="46">
        <f t="shared" si="0"/>
        <v>42884</v>
      </c>
      <c r="E38" s="64">
        <f t="shared" si="1"/>
        <v>115823.95509982317</v>
      </c>
      <c r="F38" s="48">
        <f t="shared" si="2"/>
        <v>995.3636821022208</v>
      </c>
      <c r="G38" s="48">
        <f t="shared" si="3"/>
        <v>223.20398143673307</v>
      </c>
      <c r="H38" s="48">
        <f t="shared" si="4"/>
        <v>772.1597006654877</v>
      </c>
      <c r="I38" s="57">
        <f t="shared" si="5"/>
        <v>115600.75111838646</v>
      </c>
      <c r="J38" s="74">
        <f t="shared" si="7"/>
        <v>102.49220800736681</v>
      </c>
      <c r="K38" s="44"/>
      <c r="L38" s="3"/>
      <c r="M38" s="7"/>
    </row>
    <row r="39" spans="3:13" ht="15">
      <c r="C39" s="45">
        <f t="shared" si="6"/>
        <v>17</v>
      </c>
      <c r="D39" s="46">
        <f t="shared" si="0"/>
        <v>42915</v>
      </c>
      <c r="E39" s="64">
        <f t="shared" si="1"/>
        <v>115600.75111838646</v>
      </c>
      <c r="F39" s="48">
        <f t="shared" si="2"/>
        <v>995.3636821022208</v>
      </c>
      <c r="G39" s="48">
        <f t="shared" si="3"/>
        <v>224.69200797964461</v>
      </c>
      <c r="H39" s="48">
        <f t="shared" si="4"/>
        <v>770.6716741225761</v>
      </c>
      <c r="I39" s="57">
        <f t="shared" si="5"/>
        <v>115376.05911040682</v>
      </c>
      <c r="J39" s="74">
        <f t="shared" si="7"/>
        <v>109.3250218745246</v>
      </c>
      <c r="K39" s="44"/>
      <c r="L39" s="3"/>
      <c r="M39" s="7"/>
    </row>
    <row r="40" spans="3:13" ht="15">
      <c r="C40" s="45">
        <f t="shared" si="6"/>
        <v>18</v>
      </c>
      <c r="D40" s="46">
        <f t="shared" si="0"/>
        <v>42945</v>
      </c>
      <c r="E40" s="64">
        <f t="shared" si="1"/>
        <v>115376.05911040682</v>
      </c>
      <c r="F40" s="48">
        <f t="shared" si="2"/>
        <v>995.3636821022208</v>
      </c>
      <c r="G40" s="48">
        <f t="shared" si="3"/>
        <v>226.18995469950892</v>
      </c>
      <c r="H40" s="48">
        <f t="shared" si="4"/>
        <v>769.1737274027118</v>
      </c>
      <c r="I40" s="57">
        <f t="shared" si="5"/>
        <v>115149.86915570727</v>
      </c>
      <c r="J40" s="74">
        <f t="shared" si="7"/>
        <v>116.15783574168238</v>
      </c>
      <c r="K40" s="44"/>
      <c r="L40" s="3"/>
      <c r="M40" s="7"/>
    </row>
    <row r="41" spans="3:13" ht="15">
      <c r="C41" s="45">
        <f t="shared" si="6"/>
        <v>19</v>
      </c>
      <c r="D41" s="46">
        <f t="shared" si="0"/>
        <v>42976</v>
      </c>
      <c r="E41" s="64">
        <f t="shared" si="1"/>
        <v>115149.86915570727</v>
      </c>
      <c r="F41" s="48">
        <f t="shared" si="2"/>
        <v>995.3636821022208</v>
      </c>
      <c r="G41" s="48">
        <f t="shared" si="3"/>
        <v>227.69788773083897</v>
      </c>
      <c r="H41" s="48">
        <f t="shared" si="4"/>
        <v>767.6657943713818</v>
      </c>
      <c r="I41" s="57">
        <f t="shared" si="5"/>
        <v>114922.17126797646</v>
      </c>
      <c r="J41" s="74">
        <f t="shared" si="7"/>
        <v>122.99064960884017</v>
      </c>
      <c r="K41" s="44"/>
      <c r="L41" s="3"/>
      <c r="M41" s="7"/>
    </row>
    <row r="42" spans="3:13" ht="15">
      <c r="C42" s="45">
        <f t="shared" si="6"/>
        <v>20</v>
      </c>
      <c r="D42" s="46">
        <f t="shared" si="0"/>
        <v>43007</v>
      </c>
      <c r="E42" s="64">
        <f t="shared" si="1"/>
        <v>114922.17126797646</v>
      </c>
      <c r="F42" s="48">
        <f t="shared" si="2"/>
        <v>995.3636821022208</v>
      </c>
      <c r="G42" s="48">
        <f t="shared" si="3"/>
        <v>229.21587364904457</v>
      </c>
      <c r="H42" s="48">
        <f t="shared" si="4"/>
        <v>766.1478084531761</v>
      </c>
      <c r="I42" s="57">
        <f t="shared" si="5"/>
        <v>114692.95539432741</v>
      </c>
      <c r="J42" s="74">
        <f t="shared" si="7"/>
        <v>129.82346347599795</v>
      </c>
      <c r="K42" s="44"/>
      <c r="L42" s="3"/>
      <c r="M42" s="7"/>
    </row>
    <row r="43" spans="3:13" ht="15">
      <c r="C43" s="45">
        <f t="shared" si="6"/>
        <v>21</v>
      </c>
      <c r="D43" s="46">
        <f t="shared" si="0"/>
        <v>43037</v>
      </c>
      <c r="E43" s="64">
        <f t="shared" si="1"/>
        <v>114692.95539432741</v>
      </c>
      <c r="F43" s="48">
        <f t="shared" si="2"/>
        <v>995.3636821022208</v>
      </c>
      <c r="G43" s="48">
        <f t="shared" si="3"/>
        <v>230.74397947337155</v>
      </c>
      <c r="H43" s="48">
        <f t="shared" si="4"/>
        <v>764.6197026288493</v>
      </c>
      <c r="I43" s="57">
        <f t="shared" si="5"/>
        <v>114462.21141485406</v>
      </c>
      <c r="J43" s="74">
        <f t="shared" si="7"/>
        <v>136.65627734315575</v>
      </c>
      <c r="K43" s="44"/>
      <c r="L43" s="3"/>
      <c r="M43" s="7"/>
    </row>
    <row r="44" spans="3:12" ht="15">
      <c r="C44" s="45">
        <f t="shared" si="6"/>
        <v>22</v>
      </c>
      <c r="D44" s="46">
        <f t="shared" si="0"/>
        <v>43068</v>
      </c>
      <c r="E44" s="64">
        <f t="shared" si="1"/>
        <v>114462.21141485406</v>
      </c>
      <c r="F44" s="48">
        <f t="shared" si="2"/>
        <v>995.3636821022208</v>
      </c>
      <c r="G44" s="48">
        <f t="shared" si="3"/>
        <v>232.2822726698607</v>
      </c>
      <c r="H44" s="48">
        <f t="shared" si="4"/>
        <v>763.08140943236</v>
      </c>
      <c r="I44" s="57">
        <f t="shared" si="5"/>
        <v>114229.92914218418</v>
      </c>
      <c r="J44" s="74">
        <f t="shared" si="7"/>
        <v>143.48909121031352</v>
      </c>
      <c r="K44" s="44"/>
      <c r="L44" s="3"/>
    </row>
    <row r="45" spans="3:12" ht="15">
      <c r="C45" s="45">
        <f t="shared" si="6"/>
        <v>23</v>
      </c>
      <c r="D45" s="46">
        <f t="shared" si="0"/>
        <v>43098</v>
      </c>
      <c r="E45" s="64">
        <f t="shared" si="1"/>
        <v>114229.92914218418</v>
      </c>
      <c r="F45" s="48">
        <f t="shared" si="2"/>
        <v>995.3636821022208</v>
      </c>
      <c r="G45" s="48">
        <f t="shared" si="3"/>
        <v>233.83082115432643</v>
      </c>
      <c r="H45" s="48">
        <f t="shared" si="4"/>
        <v>761.5328609478944</v>
      </c>
      <c r="I45" s="57">
        <f t="shared" si="5"/>
        <v>113996.09832102987</v>
      </c>
      <c r="J45" s="74">
        <f t="shared" si="7"/>
        <v>150.3219050774713</v>
      </c>
      <c r="K45" s="44"/>
      <c r="L45" s="3"/>
    </row>
    <row r="46" spans="3:12" ht="15">
      <c r="C46" s="45">
        <f t="shared" si="6"/>
        <v>24</v>
      </c>
      <c r="D46" s="46">
        <f t="shared" si="0"/>
        <v>43129</v>
      </c>
      <c r="E46" s="64">
        <f t="shared" si="1"/>
        <v>113996.09832102987</v>
      </c>
      <c r="F46" s="48">
        <f t="shared" si="2"/>
        <v>995.3636821022208</v>
      </c>
      <c r="G46" s="48">
        <f t="shared" si="3"/>
        <v>235.38969329535527</v>
      </c>
      <c r="H46" s="48">
        <f t="shared" si="4"/>
        <v>759.9739888068655</v>
      </c>
      <c r="I46" s="57">
        <f t="shared" si="5"/>
        <v>113760.70862773452</v>
      </c>
      <c r="J46" s="74">
        <f t="shared" si="7"/>
        <v>157.1547189446291</v>
      </c>
      <c r="K46" s="44"/>
      <c r="L46" s="3"/>
    </row>
    <row r="47" spans="3:12" ht="15">
      <c r="C47" s="45">
        <f t="shared" si="6"/>
        <v>25</v>
      </c>
      <c r="D47" s="46">
        <f t="shared" si="0"/>
        <v>43160</v>
      </c>
      <c r="E47" s="64">
        <f t="shared" si="1"/>
        <v>113760.70862773452</v>
      </c>
      <c r="F47" s="48">
        <f t="shared" si="2"/>
        <v>995.3636821022208</v>
      </c>
      <c r="G47" s="48">
        <f t="shared" si="3"/>
        <v>236.9589579173243</v>
      </c>
      <c r="H47" s="48">
        <f t="shared" si="4"/>
        <v>758.4047241848965</v>
      </c>
      <c r="I47" s="57">
        <f t="shared" si="5"/>
        <v>113523.74966981719</v>
      </c>
      <c r="J47" s="74">
        <f t="shared" si="7"/>
        <v>163.98753281178688</v>
      </c>
      <c r="K47" s="44"/>
      <c r="L47" s="3"/>
    </row>
    <row r="48" spans="3:12" ht="15">
      <c r="C48" s="45">
        <f t="shared" si="6"/>
        <v>26</v>
      </c>
      <c r="D48" s="46">
        <f t="shared" si="0"/>
        <v>43188</v>
      </c>
      <c r="E48" s="64">
        <f t="shared" si="1"/>
        <v>113523.74966981719</v>
      </c>
      <c r="F48" s="48">
        <f t="shared" si="2"/>
        <v>995.3636821022208</v>
      </c>
      <c r="G48" s="48">
        <f t="shared" si="3"/>
        <v>238.53868430343977</v>
      </c>
      <c r="H48" s="48">
        <f t="shared" si="4"/>
        <v>756.8249977987809</v>
      </c>
      <c r="I48" s="57">
        <f t="shared" si="5"/>
        <v>113285.21098551375</v>
      </c>
      <c r="J48" s="74">
        <f t="shared" si="7"/>
        <v>170.82034667894467</v>
      </c>
      <c r="K48" s="44"/>
      <c r="L48" s="3"/>
    </row>
    <row r="49" spans="3:12" ht="15">
      <c r="C49" s="45">
        <f t="shared" si="6"/>
        <v>27</v>
      </c>
      <c r="D49" s="46">
        <f t="shared" si="0"/>
        <v>43219</v>
      </c>
      <c r="E49" s="64">
        <f t="shared" si="1"/>
        <v>113285.21098551375</v>
      </c>
      <c r="F49" s="48">
        <f t="shared" si="2"/>
        <v>995.3636821022208</v>
      </c>
      <c r="G49" s="48">
        <f t="shared" si="3"/>
        <v>240.1289421987961</v>
      </c>
      <c r="H49" s="48">
        <f t="shared" si="4"/>
        <v>755.2347399034246</v>
      </c>
      <c r="I49" s="57">
        <f t="shared" si="5"/>
        <v>113045.08204331496</v>
      </c>
      <c r="J49" s="74">
        <f t="shared" si="7"/>
        <v>177.65316054610247</v>
      </c>
      <c r="K49" s="44"/>
      <c r="L49" s="3"/>
    </row>
    <row r="50" spans="3:12" ht="15">
      <c r="C50" s="45">
        <f t="shared" si="6"/>
        <v>28</v>
      </c>
      <c r="D50" s="46">
        <f t="shared" si="0"/>
        <v>43249</v>
      </c>
      <c r="E50" s="64">
        <f t="shared" si="1"/>
        <v>113045.08204331496</v>
      </c>
      <c r="F50" s="48">
        <f t="shared" si="2"/>
        <v>995.3636821022208</v>
      </c>
      <c r="G50" s="48">
        <f t="shared" si="3"/>
        <v>241.7298018134547</v>
      </c>
      <c r="H50" s="48">
        <f t="shared" si="4"/>
        <v>753.633880288766</v>
      </c>
      <c r="I50" s="57">
        <f t="shared" si="5"/>
        <v>112803.3522415015</v>
      </c>
      <c r="J50" s="74">
        <f t="shared" si="7"/>
        <v>184.48597441326027</v>
      </c>
      <c r="K50" s="44"/>
      <c r="L50" s="3"/>
    </row>
    <row r="51" spans="3:12" ht="15">
      <c r="C51" s="45">
        <f t="shared" si="6"/>
        <v>29</v>
      </c>
      <c r="D51" s="46">
        <f t="shared" si="0"/>
        <v>43280</v>
      </c>
      <c r="E51" s="64">
        <f t="shared" si="1"/>
        <v>112803.3522415015</v>
      </c>
      <c r="F51" s="48">
        <f t="shared" si="2"/>
        <v>995.3636821022208</v>
      </c>
      <c r="G51" s="48">
        <f t="shared" si="3"/>
        <v>243.34133382554438</v>
      </c>
      <c r="H51" s="48">
        <f t="shared" si="4"/>
        <v>752.0223482766763</v>
      </c>
      <c r="I51" s="57">
        <f t="shared" si="5"/>
        <v>112560.01090767597</v>
      </c>
      <c r="J51" s="74">
        <f t="shared" si="7"/>
        <v>191.31878828041803</v>
      </c>
      <c r="K51" s="44"/>
      <c r="L51" s="3"/>
    </row>
    <row r="52" spans="3:12" ht="15">
      <c r="C52" s="45">
        <f t="shared" si="6"/>
        <v>30</v>
      </c>
      <c r="D52" s="46">
        <f t="shared" si="0"/>
        <v>43310</v>
      </c>
      <c r="E52" s="64">
        <f t="shared" si="1"/>
        <v>112560.01090767597</v>
      </c>
      <c r="F52" s="48">
        <f t="shared" si="2"/>
        <v>995.3636821022208</v>
      </c>
      <c r="G52" s="48">
        <f t="shared" si="3"/>
        <v>244.96360938438133</v>
      </c>
      <c r="H52" s="48">
        <f t="shared" si="4"/>
        <v>750.4000727178394</v>
      </c>
      <c r="I52" s="57">
        <f t="shared" si="5"/>
        <v>112315.0472982916</v>
      </c>
      <c r="J52" s="74">
        <f t="shared" si="7"/>
        <v>198.15160214757583</v>
      </c>
      <c r="K52" s="44"/>
      <c r="L52" s="3"/>
    </row>
    <row r="53" spans="3:12" ht="15">
      <c r="C53" s="45">
        <f t="shared" si="6"/>
        <v>31</v>
      </c>
      <c r="D53" s="46">
        <f t="shared" si="0"/>
        <v>43341</v>
      </c>
      <c r="E53" s="64">
        <f t="shared" si="1"/>
        <v>112315.0472982916</v>
      </c>
      <c r="F53" s="48">
        <f t="shared" si="2"/>
        <v>995.3636821022208</v>
      </c>
      <c r="G53" s="48">
        <f t="shared" si="3"/>
        <v>246.59670011361058</v>
      </c>
      <c r="H53" s="48">
        <f t="shared" si="4"/>
        <v>748.7669819886102</v>
      </c>
      <c r="I53" s="57">
        <f t="shared" si="5"/>
        <v>112068.450598178</v>
      </c>
      <c r="J53" s="74">
        <f t="shared" si="7"/>
        <v>204.98441601473363</v>
      </c>
      <c r="K53" s="44"/>
      <c r="L53" s="3"/>
    </row>
    <row r="54" spans="3:12" ht="15">
      <c r="C54" s="45">
        <f t="shared" si="6"/>
        <v>32</v>
      </c>
      <c r="D54" s="46">
        <f t="shared" si="0"/>
        <v>43372</v>
      </c>
      <c r="E54" s="64">
        <f t="shared" si="1"/>
        <v>112068.450598178</v>
      </c>
      <c r="F54" s="48">
        <f t="shared" si="2"/>
        <v>995.3636821022208</v>
      </c>
      <c r="G54" s="48">
        <f t="shared" si="3"/>
        <v>248.24067811436794</v>
      </c>
      <c r="H54" s="48">
        <f t="shared" si="4"/>
        <v>747.1230039878528</v>
      </c>
      <c r="I54" s="57">
        <f t="shared" si="5"/>
        <v>111820.20992006361</v>
      </c>
      <c r="J54" s="74">
        <f t="shared" si="7"/>
        <v>211.8172298818914</v>
      </c>
      <c r="K54" s="44"/>
      <c r="L54" s="3"/>
    </row>
    <row r="55" spans="3:12" ht="15">
      <c r="C55" s="45">
        <f t="shared" si="6"/>
        <v>33</v>
      </c>
      <c r="D55" s="46">
        <f t="shared" si="0"/>
        <v>43402</v>
      </c>
      <c r="E55" s="64">
        <f t="shared" si="1"/>
        <v>111820.20992006361</v>
      </c>
      <c r="F55" s="48">
        <f t="shared" si="2"/>
        <v>995.3636821022208</v>
      </c>
      <c r="G55" s="48">
        <f t="shared" si="3"/>
        <v>249.8956159684638</v>
      </c>
      <c r="H55" s="48">
        <f t="shared" si="4"/>
        <v>745.4680661337569</v>
      </c>
      <c r="I55" s="57">
        <f t="shared" si="5"/>
        <v>111570.31430409514</v>
      </c>
      <c r="J55" s="74">
        <f t="shared" si="7"/>
        <v>218.6500437490492</v>
      </c>
      <c r="K55" s="44"/>
      <c r="L55" s="3"/>
    </row>
    <row r="56" spans="3:12" ht="15">
      <c r="C56" s="45">
        <f t="shared" si="6"/>
        <v>34</v>
      </c>
      <c r="D56" s="46">
        <f t="shared" si="0"/>
        <v>43433</v>
      </c>
      <c r="E56" s="64">
        <f t="shared" si="1"/>
        <v>111570.31430409514</v>
      </c>
      <c r="F56" s="48">
        <f t="shared" si="2"/>
        <v>995.3636821022208</v>
      </c>
      <c r="G56" s="48">
        <f t="shared" si="3"/>
        <v>251.56158674158686</v>
      </c>
      <c r="H56" s="48">
        <f t="shared" si="4"/>
        <v>743.8020953606339</v>
      </c>
      <c r="I56" s="57">
        <f t="shared" si="5"/>
        <v>111318.75271735355</v>
      </c>
      <c r="J56" s="74">
        <f t="shared" si="7"/>
        <v>225.48285761620699</v>
      </c>
      <c r="K56" s="44"/>
      <c r="L56" s="3"/>
    </row>
    <row r="57" spans="3:12" ht="15">
      <c r="C57" s="45">
        <f t="shared" si="6"/>
        <v>35</v>
      </c>
      <c r="D57" s="46">
        <f t="shared" si="0"/>
        <v>43463</v>
      </c>
      <c r="E57" s="64">
        <f t="shared" si="1"/>
        <v>111318.75271735355</v>
      </c>
      <c r="F57" s="48">
        <f t="shared" si="2"/>
        <v>995.3636821022208</v>
      </c>
      <c r="G57" s="48">
        <f t="shared" si="3"/>
        <v>253.2386639865308</v>
      </c>
      <c r="H57" s="48">
        <f t="shared" si="4"/>
        <v>742.12501811569</v>
      </c>
      <c r="I57" s="57">
        <f t="shared" si="5"/>
        <v>111065.51405336705</v>
      </c>
      <c r="J57" s="74">
        <f t="shared" si="7"/>
        <v>232.31567148336475</v>
      </c>
      <c r="K57" s="44"/>
      <c r="L57" s="3"/>
    </row>
    <row r="58" spans="3:12" ht="15">
      <c r="C58" s="45">
        <f t="shared" si="6"/>
        <v>36</v>
      </c>
      <c r="D58" s="46">
        <f t="shared" si="0"/>
        <v>43494</v>
      </c>
      <c r="E58" s="64">
        <f t="shared" si="1"/>
        <v>111065.51405336705</v>
      </c>
      <c r="F58" s="48">
        <f t="shared" si="2"/>
        <v>995.3636821022208</v>
      </c>
      <c r="G58" s="48">
        <f t="shared" si="3"/>
        <v>254.92692174644094</v>
      </c>
      <c r="H58" s="48">
        <f t="shared" si="4"/>
        <v>740.4367603557798</v>
      </c>
      <c r="I58" s="57">
        <f t="shared" si="5"/>
        <v>110810.58713162062</v>
      </c>
      <c r="J58" s="74">
        <f t="shared" si="7"/>
        <v>239.14848535052255</v>
      </c>
      <c r="K58" s="44"/>
      <c r="L58" s="3"/>
    </row>
    <row r="59" spans="3:12" ht="15">
      <c r="C59" s="45">
        <f t="shared" si="6"/>
        <v>37</v>
      </c>
      <c r="D59" s="46">
        <f t="shared" si="0"/>
        <v>43525</v>
      </c>
      <c r="E59" s="64">
        <f t="shared" si="1"/>
        <v>110810.58713162062</v>
      </c>
      <c r="F59" s="48">
        <f t="shared" si="2"/>
        <v>995.3636821022208</v>
      </c>
      <c r="G59" s="48">
        <f t="shared" si="3"/>
        <v>256.62643455808393</v>
      </c>
      <c r="H59" s="48">
        <f t="shared" si="4"/>
        <v>738.7372475441367</v>
      </c>
      <c r="I59" s="57">
        <f t="shared" si="5"/>
        <v>110553.9606970625</v>
      </c>
      <c r="J59" s="74">
        <f t="shared" si="7"/>
        <v>245.98129921768034</v>
      </c>
      <c r="K59" s="44"/>
      <c r="L59" s="3"/>
    </row>
    <row r="60" spans="3:12" ht="15">
      <c r="C60" s="45">
        <f t="shared" si="6"/>
        <v>38</v>
      </c>
      <c r="D60" s="46">
        <f t="shared" si="0"/>
        <v>43553</v>
      </c>
      <c r="E60" s="64">
        <f t="shared" si="1"/>
        <v>110553.9606970625</v>
      </c>
      <c r="F60" s="48">
        <f t="shared" si="2"/>
        <v>995.3636821022208</v>
      </c>
      <c r="G60" s="48">
        <f t="shared" si="3"/>
        <v>258.33727745513784</v>
      </c>
      <c r="H60" s="48">
        <f t="shared" si="4"/>
        <v>737.0264046470829</v>
      </c>
      <c r="I60" s="57">
        <f t="shared" si="5"/>
        <v>110295.62341960738</v>
      </c>
      <c r="J60" s="74">
        <f t="shared" si="7"/>
        <v>252.8141130848381</v>
      </c>
      <c r="K60" s="44"/>
      <c r="L60" s="3"/>
    </row>
    <row r="61" spans="3:12" ht="15">
      <c r="C61" s="45">
        <f t="shared" si="6"/>
        <v>39</v>
      </c>
      <c r="D61" s="46">
        <f t="shared" si="0"/>
        <v>43584</v>
      </c>
      <c r="E61" s="64">
        <f t="shared" si="1"/>
        <v>110295.62341960738</v>
      </c>
      <c r="F61" s="48">
        <f t="shared" si="2"/>
        <v>995.3636821022208</v>
      </c>
      <c r="G61" s="48">
        <f t="shared" si="3"/>
        <v>260.05952597150537</v>
      </c>
      <c r="H61" s="48">
        <f t="shared" si="4"/>
        <v>735.3041561307155</v>
      </c>
      <c r="I61" s="57">
        <f t="shared" si="5"/>
        <v>110035.5638936359</v>
      </c>
      <c r="J61" s="74">
        <f t="shared" si="7"/>
        <v>259.6469269519959</v>
      </c>
      <c r="K61" s="44"/>
      <c r="L61" s="3"/>
    </row>
    <row r="62" spans="3:12" ht="15">
      <c r="C62" s="45">
        <f t="shared" si="6"/>
        <v>40</v>
      </c>
      <c r="D62" s="46">
        <f t="shared" si="0"/>
        <v>43614</v>
      </c>
      <c r="E62" s="64">
        <f t="shared" si="1"/>
        <v>110035.5638936359</v>
      </c>
      <c r="F62" s="48">
        <f t="shared" si="2"/>
        <v>995.3636821022208</v>
      </c>
      <c r="G62" s="48">
        <f t="shared" si="3"/>
        <v>261.7932561446488</v>
      </c>
      <c r="H62" s="48">
        <f t="shared" si="4"/>
        <v>733.5704259575721</v>
      </c>
      <c r="I62" s="57">
        <f t="shared" si="5"/>
        <v>109773.77063749124</v>
      </c>
      <c r="J62" s="74">
        <f t="shared" si="7"/>
        <v>266.4797408191537</v>
      </c>
      <c r="K62" s="44"/>
      <c r="L62" s="3"/>
    </row>
    <row r="63" spans="3:12" ht="15">
      <c r="C63" s="45">
        <f t="shared" si="6"/>
        <v>41</v>
      </c>
      <c r="D63" s="46">
        <f t="shared" si="0"/>
        <v>43645</v>
      </c>
      <c r="E63" s="64">
        <f t="shared" si="1"/>
        <v>109773.77063749124</v>
      </c>
      <c r="F63" s="48">
        <f t="shared" si="2"/>
        <v>995.3636821022208</v>
      </c>
      <c r="G63" s="48">
        <f t="shared" si="3"/>
        <v>263.5385445189465</v>
      </c>
      <c r="H63" s="48">
        <f t="shared" si="4"/>
        <v>731.8251375832743</v>
      </c>
      <c r="I63" s="57">
        <f t="shared" si="5"/>
        <v>109510.23209297229</v>
      </c>
      <c r="J63" s="74">
        <f t="shared" si="7"/>
        <v>273.3125546863115</v>
      </c>
      <c r="K63" s="44"/>
      <c r="L63" s="3"/>
    </row>
    <row r="64" spans="3:12" ht="15">
      <c r="C64" s="45">
        <f t="shared" si="6"/>
        <v>42</v>
      </c>
      <c r="D64" s="46">
        <f t="shared" si="0"/>
        <v>43675</v>
      </c>
      <c r="E64" s="64">
        <f t="shared" si="1"/>
        <v>109510.23209297229</v>
      </c>
      <c r="F64" s="48">
        <f t="shared" si="2"/>
        <v>995.3636821022208</v>
      </c>
      <c r="G64" s="48">
        <f t="shared" si="3"/>
        <v>265.29546814907275</v>
      </c>
      <c r="H64" s="48">
        <f t="shared" si="4"/>
        <v>730.068213953148</v>
      </c>
      <c r="I64" s="57">
        <f t="shared" si="5"/>
        <v>109244.93662482323</v>
      </c>
      <c r="J64" s="74">
        <f t="shared" si="7"/>
        <v>280.14536855346927</v>
      </c>
      <c r="K64" s="44"/>
      <c r="L64" s="3"/>
    </row>
    <row r="65" spans="3:12" ht="15">
      <c r="C65" s="45">
        <f t="shared" si="6"/>
        <v>43</v>
      </c>
      <c r="D65" s="46">
        <f t="shared" si="0"/>
        <v>43706</v>
      </c>
      <c r="E65" s="64">
        <f t="shared" si="1"/>
        <v>109244.93662482323</v>
      </c>
      <c r="F65" s="48">
        <f t="shared" si="2"/>
        <v>995.3636821022208</v>
      </c>
      <c r="G65" s="48">
        <f t="shared" si="3"/>
        <v>267.0641046033999</v>
      </c>
      <c r="H65" s="48">
        <f t="shared" si="4"/>
        <v>728.2995774988209</v>
      </c>
      <c r="I65" s="57">
        <f t="shared" si="5"/>
        <v>108977.87252021981</v>
      </c>
      <c r="J65" s="74">
        <f t="shared" si="7"/>
        <v>286.97818242062704</v>
      </c>
      <c r="K65" s="44"/>
      <c r="L65" s="3"/>
    </row>
    <row r="66" spans="3:12" ht="15">
      <c r="C66" s="45">
        <f t="shared" si="6"/>
        <v>44</v>
      </c>
      <c r="D66" s="46">
        <f t="shared" si="0"/>
        <v>43737</v>
      </c>
      <c r="E66" s="64">
        <f t="shared" si="1"/>
        <v>108977.87252021981</v>
      </c>
      <c r="F66" s="48">
        <f t="shared" si="2"/>
        <v>995.3636821022208</v>
      </c>
      <c r="G66" s="48">
        <f t="shared" si="3"/>
        <v>268.84453196742254</v>
      </c>
      <c r="H66" s="48">
        <f t="shared" si="4"/>
        <v>726.5191501347982</v>
      </c>
      <c r="I66" s="57">
        <f t="shared" si="5"/>
        <v>108709.0279882524</v>
      </c>
      <c r="J66" s="74">
        <f t="shared" si="7"/>
        <v>293.81099628778486</v>
      </c>
      <c r="K66" s="44"/>
      <c r="L66" s="3"/>
    </row>
    <row r="67" spans="3:12" ht="15">
      <c r="C67" s="45">
        <f t="shared" si="6"/>
        <v>45</v>
      </c>
      <c r="D67" s="46">
        <f t="shared" si="0"/>
        <v>43767</v>
      </c>
      <c r="E67" s="64">
        <f t="shared" si="1"/>
        <v>108709.0279882524</v>
      </c>
      <c r="F67" s="48">
        <f t="shared" si="2"/>
        <v>995.3636821022208</v>
      </c>
      <c r="G67" s="48">
        <f t="shared" si="3"/>
        <v>270.6368288472053</v>
      </c>
      <c r="H67" s="48">
        <f t="shared" si="4"/>
        <v>724.7268532550153</v>
      </c>
      <c r="I67" s="57">
        <f t="shared" si="5"/>
        <v>108438.3911594052</v>
      </c>
      <c r="J67" s="74">
        <f t="shared" si="7"/>
        <v>300.6438101549426</v>
      </c>
      <c r="K67" s="44"/>
      <c r="L67" s="3"/>
    </row>
    <row r="68" spans="3:12" ht="15">
      <c r="C68" s="45">
        <f t="shared" si="6"/>
        <v>46</v>
      </c>
      <c r="D68" s="46">
        <f t="shared" si="0"/>
        <v>43798</v>
      </c>
      <c r="E68" s="64">
        <f t="shared" si="1"/>
        <v>108438.3911594052</v>
      </c>
      <c r="F68" s="48">
        <f t="shared" si="2"/>
        <v>995.3636821022208</v>
      </c>
      <c r="G68" s="48">
        <f t="shared" si="3"/>
        <v>272.44107437285345</v>
      </c>
      <c r="H68" s="48">
        <f t="shared" si="4"/>
        <v>722.9226077293674</v>
      </c>
      <c r="I68" s="57">
        <f t="shared" si="5"/>
        <v>108165.95008503235</v>
      </c>
      <c r="J68" s="74">
        <f t="shared" si="7"/>
        <v>307.4766240221004</v>
      </c>
      <c r="K68" s="44"/>
      <c r="L68" s="3"/>
    </row>
    <row r="69" spans="3:12" ht="15">
      <c r="C69" s="45">
        <f t="shared" si="6"/>
        <v>47</v>
      </c>
      <c r="D69" s="46">
        <f t="shared" si="0"/>
        <v>43828</v>
      </c>
      <c r="E69" s="64">
        <f t="shared" si="1"/>
        <v>108165.95008503235</v>
      </c>
      <c r="F69" s="48">
        <f t="shared" si="2"/>
        <v>995.3636821022208</v>
      </c>
      <c r="G69" s="48">
        <f t="shared" si="3"/>
        <v>274.2573482020058</v>
      </c>
      <c r="H69" s="48">
        <f t="shared" si="4"/>
        <v>721.106333900215</v>
      </c>
      <c r="I69" s="57">
        <f t="shared" si="5"/>
        <v>107891.69273683036</v>
      </c>
      <c r="J69" s="74">
        <f t="shared" si="7"/>
        <v>314.3094378892582</v>
      </c>
      <c r="K69" s="44"/>
      <c r="L69" s="3"/>
    </row>
    <row r="70" spans="3:12" ht="15">
      <c r="C70" s="45">
        <f t="shared" si="6"/>
        <v>48</v>
      </c>
      <c r="D70" s="46">
        <f t="shared" si="0"/>
        <v>43859</v>
      </c>
      <c r="E70" s="64">
        <f t="shared" si="1"/>
        <v>107891.69273683036</v>
      </c>
      <c r="F70" s="48">
        <f t="shared" si="2"/>
        <v>995.3636821022208</v>
      </c>
      <c r="G70" s="48">
        <f t="shared" si="3"/>
        <v>276.0857305233525</v>
      </c>
      <c r="H70" s="48">
        <f t="shared" si="4"/>
        <v>719.2779515788683</v>
      </c>
      <c r="I70" s="57">
        <f t="shared" si="5"/>
        <v>107615.607006307</v>
      </c>
      <c r="J70" s="74">
        <f t="shared" si="7"/>
        <v>321.142251756416</v>
      </c>
      <c r="K70" s="44"/>
      <c r="L70" s="3"/>
    </row>
    <row r="71" spans="3:12" ht="15">
      <c r="C71" s="45">
        <f t="shared" si="6"/>
        <v>49</v>
      </c>
      <c r="D71" s="46">
        <f t="shared" si="0"/>
        <v>43890</v>
      </c>
      <c r="E71" s="64">
        <f t="shared" si="1"/>
        <v>107615.607006307</v>
      </c>
      <c r="F71" s="48">
        <f t="shared" si="2"/>
        <v>995.3636821022208</v>
      </c>
      <c r="G71" s="48">
        <f t="shared" si="3"/>
        <v>277.9263020601748</v>
      </c>
      <c r="H71" s="48">
        <f t="shared" si="4"/>
        <v>717.4373800420459</v>
      </c>
      <c r="I71" s="57">
        <f t="shared" si="5"/>
        <v>107337.68070424683</v>
      </c>
      <c r="J71" s="74">
        <f t="shared" si="7"/>
        <v>327.97506562357376</v>
      </c>
      <c r="K71" s="44"/>
      <c r="L71" s="3"/>
    </row>
    <row r="72" spans="3:12" ht="15">
      <c r="C72" s="45">
        <f t="shared" si="6"/>
        <v>50</v>
      </c>
      <c r="D72" s="46">
        <f t="shared" si="0"/>
        <v>43919</v>
      </c>
      <c r="E72" s="64">
        <f t="shared" si="1"/>
        <v>107337.68070424683</v>
      </c>
      <c r="F72" s="48">
        <f t="shared" si="2"/>
        <v>995.3636821022208</v>
      </c>
      <c r="G72" s="48">
        <f t="shared" si="3"/>
        <v>279.77914407390926</v>
      </c>
      <c r="H72" s="48">
        <f t="shared" si="4"/>
        <v>715.5845380283114</v>
      </c>
      <c r="I72" s="57">
        <f t="shared" si="5"/>
        <v>107057.9015601729</v>
      </c>
      <c r="J72" s="74">
        <f t="shared" si="7"/>
        <v>334.8078794907316</v>
      </c>
      <c r="K72" s="44"/>
      <c r="L72" s="3"/>
    </row>
    <row r="73" spans="3:12" ht="15">
      <c r="C73" s="45">
        <f t="shared" si="6"/>
        <v>51</v>
      </c>
      <c r="D73" s="46">
        <f t="shared" si="0"/>
        <v>43950</v>
      </c>
      <c r="E73" s="64">
        <f t="shared" si="1"/>
        <v>107057.9015601729</v>
      </c>
      <c r="F73" s="48">
        <f t="shared" si="2"/>
        <v>995.3636821022208</v>
      </c>
      <c r="G73" s="48">
        <f t="shared" si="3"/>
        <v>281.6443383677354</v>
      </c>
      <c r="H73" s="48">
        <f t="shared" si="4"/>
        <v>713.7193437344854</v>
      </c>
      <c r="I73" s="57">
        <f t="shared" si="5"/>
        <v>106776.2572218052</v>
      </c>
      <c r="J73" s="74">
        <f t="shared" si="7"/>
        <v>341.64069335788935</v>
      </c>
      <c r="K73" s="44"/>
      <c r="L73" s="3"/>
    </row>
    <row r="74" spans="3:12" ht="15">
      <c r="C74" s="45">
        <f t="shared" si="6"/>
        <v>52</v>
      </c>
      <c r="D74" s="46">
        <f t="shared" si="0"/>
        <v>43980</v>
      </c>
      <c r="E74" s="64">
        <f t="shared" si="1"/>
        <v>106776.2572218052</v>
      </c>
      <c r="F74" s="48">
        <f t="shared" si="2"/>
        <v>995.3636821022208</v>
      </c>
      <c r="G74" s="48">
        <f t="shared" si="3"/>
        <v>283.5219672901869</v>
      </c>
      <c r="H74" s="48">
        <f t="shared" si="4"/>
        <v>711.8417148120338</v>
      </c>
      <c r="I74" s="57">
        <f t="shared" si="5"/>
        <v>106492.735254515</v>
      </c>
      <c r="J74" s="74">
        <f t="shared" si="7"/>
        <v>348.4735072250472</v>
      </c>
      <c r="K74" s="44"/>
      <c r="L74" s="3"/>
    </row>
    <row r="75" spans="3:12" ht="15">
      <c r="C75" s="45">
        <f t="shared" si="6"/>
        <v>53</v>
      </c>
      <c r="D75" s="46">
        <f t="shared" si="0"/>
        <v>44011</v>
      </c>
      <c r="E75" s="64">
        <f t="shared" si="1"/>
        <v>106492.735254515</v>
      </c>
      <c r="F75" s="48">
        <f t="shared" si="2"/>
        <v>995.3636821022208</v>
      </c>
      <c r="G75" s="48">
        <f t="shared" si="3"/>
        <v>285.4121137387882</v>
      </c>
      <c r="H75" s="48">
        <f t="shared" si="4"/>
        <v>709.9515683634326</v>
      </c>
      <c r="I75" s="57">
        <f t="shared" si="5"/>
        <v>106207.32314077622</v>
      </c>
      <c r="J75" s="74">
        <f t="shared" si="7"/>
        <v>355.30632109220494</v>
      </c>
      <c r="K75" s="44"/>
      <c r="L75" s="3"/>
    </row>
    <row r="76" spans="3:12" ht="15">
      <c r="C76" s="45">
        <f t="shared" si="6"/>
        <v>54</v>
      </c>
      <c r="D76" s="46">
        <f t="shared" si="0"/>
        <v>44041</v>
      </c>
      <c r="E76" s="64">
        <f t="shared" si="1"/>
        <v>106207.32314077622</v>
      </c>
      <c r="F76" s="48">
        <f t="shared" si="2"/>
        <v>995.3636821022208</v>
      </c>
      <c r="G76" s="48">
        <f t="shared" si="3"/>
        <v>287.3148611637135</v>
      </c>
      <c r="H76" s="48">
        <f t="shared" si="4"/>
        <v>708.0488209385073</v>
      </c>
      <c r="I76" s="57">
        <f t="shared" si="5"/>
        <v>105920.00827961252</v>
      </c>
      <c r="J76" s="74">
        <f t="shared" si="7"/>
        <v>362.1391349593627</v>
      </c>
      <c r="K76" s="44"/>
      <c r="L76" s="3"/>
    </row>
    <row r="77" spans="3:12" ht="15">
      <c r="C77" s="45">
        <f t="shared" si="6"/>
        <v>55</v>
      </c>
      <c r="D77" s="46">
        <f t="shared" si="0"/>
        <v>44072</v>
      </c>
      <c r="E77" s="64">
        <f t="shared" si="1"/>
        <v>105920.00827961252</v>
      </c>
      <c r="F77" s="48">
        <f t="shared" si="2"/>
        <v>995.3636821022208</v>
      </c>
      <c r="G77" s="48">
        <f t="shared" si="3"/>
        <v>289.2302935714715</v>
      </c>
      <c r="H77" s="48">
        <f t="shared" si="4"/>
        <v>706.1333885307491</v>
      </c>
      <c r="I77" s="57">
        <f t="shared" si="5"/>
        <v>105630.77798604105</v>
      </c>
      <c r="J77" s="74">
        <f t="shared" si="7"/>
        <v>368.97194882652053</v>
      </c>
      <c r="K77" s="44"/>
      <c r="L77" s="3"/>
    </row>
    <row r="78" spans="3:12" ht="15">
      <c r="C78" s="45">
        <f t="shared" si="6"/>
        <v>56</v>
      </c>
      <c r="D78" s="46">
        <f t="shared" si="0"/>
        <v>44103</v>
      </c>
      <c r="E78" s="64">
        <f t="shared" si="1"/>
        <v>105630.77798604105</v>
      </c>
      <c r="F78" s="48">
        <f t="shared" si="2"/>
        <v>995.3636821022208</v>
      </c>
      <c r="G78" s="48">
        <f t="shared" si="3"/>
        <v>291.15849552861465</v>
      </c>
      <c r="H78" s="48">
        <f t="shared" si="4"/>
        <v>704.205186573606</v>
      </c>
      <c r="I78" s="57">
        <f t="shared" si="5"/>
        <v>105339.61949051241</v>
      </c>
      <c r="J78" s="74">
        <f t="shared" si="7"/>
        <v>375.8047626936783</v>
      </c>
      <c r="K78" s="44"/>
      <c r="L78" s="3"/>
    </row>
    <row r="79" spans="3:12" ht="15">
      <c r="C79" s="45">
        <f t="shared" si="6"/>
        <v>57</v>
      </c>
      <c r="D79" s="46">
        <f t="shared" si="0"/>
        <v>44133</v>
      </c>
      <c r="E79" s="64">
        <f t="shared" si="1"/>
        <v>105339.61949051241</v>
      </c>
      <c r="F79" s="48">
        <f t="shared" si="2"/>
        <v>995.3636821022208</v>
      </c>
      <c r="G79" s="48">
        <f t="shared" si="3"/>
        <v>293.0995521654721</v>
      </c>
      <c r="H79" s="48">
        <f t="shared" si="4"/>
        <v>702.2641299367486</v>
      </c>
      <c r="I79" s="57">
        <f t="shared" si="5"/>
        <v>105046.51993834699</v>
      </c>
      <c r="J79" s="74">
        <f t="shared" si="7"/>
        <v>382.63757656083607</v>
      </c>
      <c r="K79" s="44"/>
      <c r="L79" s="3"/>
    </row>
    <row r="80" spans="3:12" ht="15">
      <c r="C80" s="45">
        <f t="shared" si="6"/>
        <v>58</v>
      </c>
      <c r="D80" s="46">
        <f t="shared" si="0"/>
        <v>44164</v>
      </c>
      <c r="E80" s="64">
        <f t="shared" si="1"/>
        <v>105046.51993834699</v>
      </c>
      <c r="F80" s="48">
        <f t="shared" si="2"/>
        <v>995.3636821022208</v>
      </c>
      <c r="G80" s="48">
        <f t="shared" si="3"/>
        <v>295.05354917990854</v>
      </c>
      <c r="H80" s="48">
        <f t="shared" si="4"/>
        <v>700.3101329223123</v>
      </c>
      <c r="I80" s="57">
        <f t="shared" si="5"/>
        <v>104751.46638916705</v>
      </c>
      <c r="J80" s="74">
        <f t="shared" si="7"/>
        <v>389.4703904279939</v>
      </c>
      <c r="K80" s="44"/>
      <c r="L80" s="3"/>
    </row>
    <row r="81" spans="3:12" ht="15">
      <c r="C81" s="45">
        <f t="shared" si="6"/>
        <v>59</v>
      </c>
      <c r="D81" s="46">
        <f t="shared" si="0"/>
        <v>44194</v>
      </c>
      <c r="E81" s="64">
        <f t="shared" si="1"/>
        <v>104751.46638916705</v>
      </c>
      <c r="F81" s="48">
        <f t="shared" si="2"/>
        <v>995.3636821022208</v>
      </c>
      <c r="G81" s="48">
        <f t="shared" si="3"/>
        <v>297.020572841108</v>
      </c>
      <c r="H81" s="48">
        <f t="shared" si="4"/>
        <v>698.3431092611128</v>
      </c>
      <c r="I81" s="57">
        <f t="shared" si="5"/>
        <v>104454.44581632596</v>
      </c>
      <c r="J81" s="74">
        <f t="shared" si="7"/>
        <v>396.30320429515166</v>
      </c>
      <c r="K81" s="44"/>
      <c r="L81" s="3"/>
    </row>
    <row r="82" spans="3:12" ht="15">
      <c r="C82" s="45">
        <f t="shared" si="6"/>
        <v>60</v>
      </c>
      <c r="D82" s="46">
        <f t="shared" si="0"/>
        <v>44225</v>
      </c>
      <c r="E82" s="64">
        <f t="shared" si="1"/>
        <v>104454.44581632596</v>
      </c>
      <c r="F82" s="48">
        <f t="shared" si="2"/>
        <v>995.3636821022208</v>
      </c>
      <c r="G82" s="48">
        <f t="shared" si="3"/>
        <v>299.00070999338203</v>
      </c>
      <c r="H82" s="48">
        <f t="shared" si="4"/>
        <v>696.3629721088387</v>
      </c>
      <c r="I82" s="57">
        <f t="shared" si="5"/>
        <v>104155.44510633258</v>
      </c>
      <c r="J82" s="74">
        <f t="shared" si="7"/>
        <v>403.1360181623094</v>
      </c>
      <c r="K82" s="44"/>
      <c r="L82" s="3"/>
    </row>
    <row r="83" spans="3:12" ht="15">
      <c r="C83" s="45">
        <f t="shared" si="6"/>
        <v>61</v>
      </c>
      <c r="D83" s="46">
        <f t="shared" si="0"/>
        <v>44256</v>
      </c>
      <c r="E83" s="64">
        <f t="shared" si="1"/>
        <v>104155.44510633258</v>
      </c>
      <c r="F83" s="48">
        <f t="shared" si="2"/>
        <v>995.3636821022208</v>
      </c>
      <c r="G83" s="48">
        <f t="shared" si="3"/>
        <v>300.9940480600046</v>
      </c>
      <c r="H83" s="48">
        <f t="shared" si="4"/>
        <v>694.3696340422161</v>
      </c>
      <c r="I83" s="57">
        <f t="shared" si="5"/>
        <v>103854.45105827256</v>
      </c>
      <c r="J83" s="74">
        <f t="shared" si="7"/>
        <v>409.96883202946725</v>
      </c>
      <c r="K83" s="44"/>
      <c r="L83" s="3"/>
    </row>
    <row r="84" spans="3:12" ht="15">
      <c r="C84" s="45">
        <f t="shared" si="6"/>
        <v>62</v>
      </c>
      <c r="D84" s="46">
        <f t="shared" si="0"/>
        <v>44284</v>
      </c>
      <c r="E84" s="64">
        <f t="shared" si="1"/>
        <v>103854.45105827256</v>
      </c>
      <c r="F84" s="48">
        <f t="shared" si="2"/>
        <v>995.3636821022208</v>
      </c>
      <c r="G84" s="48">
        <f t="shared" si="3"/>
        <v>303.00067504707124</v>
      </c>
      <c r="H84" s="48">
        <f t="shared" si="4"/>
        <v>692.3630070551495</v>
      </c>
      <c r="I84" s="57">
        <f t="shared" si="5"/>
        <v>103551.45038322551</v>
      </c>
      <c r="J84" s="74">
        <f t="shared" si="7"/>
        <v>416.801645896625</v>
      </c>
      <c r="K84" s="44"/>
      <c r="L84" s="3"/>
    </row>
    <row r="85" spans="3:12" ht="15">
      <c r="C85" s="45">
        <f t="shared" si="6"/>
        <v>63</v>
      </c>
      <c r="D85" s="46">
        <f t="shared" si="0"/>
        <v>44315</v>
      </c>
      <c r="E85" s="64">
        <f t="shared" si="1"/>
        <v>103551.45038322551</v>
      </c>
      <c r="F85" s="48">
        <f t="shared" si="2"/>
        <v>995.3636821022208</v>
      </c>
      <c r="G85" s="48">
        <f t="shared" si="3"/>
        <v>305.0206795473851</v>
      </c>
      <c r="H85" s="48">
        <f t="shared" si="4"/>
        <v>690.3430025548356</v>
      </c>
      <c r="I85" s="57">
        <f t="shared" si="5"/>
        <v>103246.42970367814</v>
      </c>
      <c r="J85" s="74">
        <f t="shared" si="7"/>
        <v>423.6344597637828</v>
      </c>
      <c r="K85" s="44"/>
      <c r="L85" s="3"/>
    </row>
    <row r="86" spans="3:12" ht="15">
      <c r="C86" s="45">
        <f t="shared" si="6"/>
        <v>64</v>
      </c>
      <c r="D86" s="46">
        <f t="shared" si="0"/>
        <v>44345</v>
      </c>
      <c r="E86" s="64">
        <f t="shared" si="1"/>
        <v>103246.42970367814</v>
      </c>
      <c r="F86" s="48">
        <f t="shared" si="2"/>
        <v>995.3636821022208</v>
      </c>
      <c r="G86" s="48">
        <f t="shared" si="3"/>
        <v>307.05415074436763</v>
      </c>
      <c r="H86" s="48">
        <f t="shared" si="4"/>
        <v>688.3095313578531</v>
      </c>
      <c r="I86" s="57">
        <f t="shared" si="5"/>
        <v>102939.37555293375</v>
      </c>
      <c r="J86" s="74">
        <f t="shared" si="7"/>
        <v>430.4672736309406</v>
      </c>
      <c r="K86" s="44"/>
      <c r="L86" s="3"/>
    </row>
    <row r="87" spans="3:12" ht="15">
      <c r="C87" s="45">
        <f t="shared" si="6"/>
        <v>65</v>
      </c>
      <c r="D87" s="46">
        <f aca="true" t="shared" si="8" ref="D87:D150">IF(Loan_Not_Paid*Values_Entered,Payment_Date,"")</f>
        <v>44376</v>
      </c>
      <c r="E87" s="64">
        <f aca="true" t="shared" si="9" ref="E87:E150">IF(Loan_Not_Paid*Values_Entered,Beginning_Balance,"")</f>
        <v>102939.37555293375</v>
      </c>
      <c r="F87" s="48">
        <f aca="true" t="shared" si="10" ref="F87:F150">IF(Loan_Not_Paid*Values_Entered,Monthly_Payment,"")</f>
        <v>995.3636821022208</v>
      </c>
      <c r="G87" s="48">
        <f aca="true" t="shared" si="11" ref="G87:G150">IF(Loan_Not_Paid*Values_Entered,Principal,"")</f>
        <v>309.10117841599674</v>
      </c>
      <c r="H87" s="48">
        <f aca="true" t="shared" si="12" ref="H87:H150">IF(Loan_Not_Paid*Values_Entered,Interest,"")</f>
        <v>686.262503686224</v>
      </c>
      <c r="I87" s="57">
        <f aca="true" t="shared" si="13" ref="I87:I150">IF(Loan_Not_Paid*Values_Entered,Ending_Balance,"")</f>
        <v>102630.27437451779</v>
      </c>
      <c r="J87" s="74">
        <f t="shared" si="7"/>
        <v>437.3000874980984</v>
      </c>
      <c r="K87" s="44"/>
      <c r="L87" s="3"/>
    </row>
    <row r="88" spans="3:12" ht="15">
      <c r="C88" s="45">
        <f aca="true" t="shared" si="14" ref="C88:C151">IF(Loan_Not_Paid*Values_Entered,Payment_Number,"")</f>
        <v>66</v>
      </c>
      <c r="D88" s="46">
        <f t="shared" si="8"/>
        <v>44406</v>
      </c>
      <c r="E88" s="64">
        <f t="shared" si="9"/>
        <v>102630.27437451779</v>
      </c>
      <c r="F88" s="48">
        <f t="shared" si="10"/>
        <v>995.3636821022208</v>
      </c>
      <c r="G88" s="48">
        <f t="shared" si="11"/>
        <v>311.1618529387701</v>
      </c>
      <c r="H88" s="48">
        <f t="shared" si="12"/>
        <v>684.2018291634507</v>
      </c>
      <c r="I88" s="57">
        <f t="shared" si="13"/>
        <v>102319.11252157902</v>
      </c>
      <c r="J88" s="74">
        <f t="shared" si="7"/>
        <v>444.13290136525615</v>
      </c>
      <c r="K88" s="44"/>
      <c r="L88" s="3"/>
    </row>
    <row r="89" spans="3:12" ht="15">
      <c r="C89" s="45">
        <f t="shared" si="14"/>
        <v>67</v>
      </c>
      <c r="D89" s="46">
        <f t="shared" si="8"/>
        <v>44437</v>
      </c>
      <c r="E89" s="64">
        <f t="shared" si="9"/>
        <v>102319.11252157902</v>
      </c>
      <c r="F89" s="48">
        <f t="shared" si="10"/>
        <v>995.3636821022208</v>
      </c>
      <c r="G89" s="48">
        <f t="shared" si="11"/>
        <v>313.23626529169525</v>
      </c>
      <c r="H89" s="48">
        <f t="shared" si="12"/>
        <v>682.1274168105255</v>
      </c>
      <c r="I89" s="57">
        <f t="shared" si="13"/>
        <v>102005.87625628732</v>
      </c>
      <c r="J89" s="74">
        <f aca="true" t="shared" si="15" ref="J89:J152">+I$20*C88</f>
        <v>450.96571523241397</v>
      </c>
      <c r="K89" s="44"/>
      <c r="L89" s="3"/>
    </row>
    <row r="90" spans="3:12" ht="15">
      <c r="C90" s="45">
        <f t="shared" si="14"/>
        <v>68</v>
      </c>
      <c r="D90" s="46">
        <f t="shared" si="8"/>
        <v>44468</v>
      </c>
      <c r="E90" s="64">
        <f t="shared" si="9"/>
        <v>102005.87625628732</v>
      </c>
      <c r="F90" s="48">
        <f t="shared" si="10"/>
        <v>995.3636821022208</v>
      </c>
      <c r="G90" s="48">
        <f t="shared" si="11"/>
        <v>315.32450706030653</v>
      </c>
      <c r="H90" s="48">
        <f t="shared" si="12"/>
        <v>680.0391750419142</v>
      </c>
      <c r="I90" s="57">
        <f t="shared" si="13"/>
        <v>101690.55174922702</v>
      </c>
      <c r="J90" s="74">
        <f t="shared" si="15"/>
        <v>457.79852909957174</v>
      </c>
      <c r="K90" s="44"/>
      <c r="L90" s="3"/>
    </row>
    <row r="91" spans="3:12" ht="15">
      <c r="C91" s="45">
        <f t="shared" si="14"/>
        <v>69</v>
      </c>
      <c r="D91" s="46">
        <f t="shared" si="8"/>
        <v>44498</v>
      </c>
      <c r="E91" s="64">
        <f t="shared" si="9"/>
        <v>101690.55174922702</v>
      </c>
      <c r="F91" s="48">
        <f t="shared" si="10"/>
        <v>995.3636821022208</v>
      </c>
      <c r="G91" s="48">
        <f t="shared" si="11"/>
        <v>317.42667044070856</v>
      </c>
      <c r="H91" s="48">
        <f t="shared" si="12"/>
        <v>677.9370116615121</v>
      </c>
      <c r="I91" s="57">
        <f t="shared" si="13"/>
        <v>101373.12507878631</v>
      </c>
      <c r="J91" s="74">
        <f t="shared" si="15"/>
        <v>464.6313429667295</v>
      </c>
      <c r="K91" s="44"/>
      <c r="L91" s="3"/>
    </row>
    <row r="92" spans="3:12" ht="15">
      <c r="C92" s="45">
        <f t="shared" si="14"/>
        <v>70</v>
      </c>
      <c r="D92" s="46">
        <f t="shared" si="8"/>
        <v>44529</v>
      </c>
      <c r="E92" s="64">
        <f t="shared" si="9"/>
        <v>101373.12507878631</v>
      </c>
      <c r="F92" s="48">
        <f t="shared" si="10"/>
        <v>995.3636821022208</v>
      </c>
      <c r="G92" s="48">
        <f t="shared" si="11"/>
        <v>319.54284824364663</v>
      </c>
      <c r="H92" s="48">
        <f t="shared" si="12"/>
        <v>675.8208338585741</v>
      </c>
      <c r="I92" s="57">
        <f t="shared" si="13"/>
        <v>101053.58223054266</v>
      </c>
      <c r="J92" s="74">
        <f t="shared" si="15"/>
        <v>471.46415683388733</v>
      </c>
      <c r="K92" s="44"/>
      <c r="L92" s="3"/>
    </row>
    <row r="93" spans="3:12" ht="15">
      <c r="C93" s="45">
        <f t="shared" si="14"/>
        <v>71</v>
      </c>
      <c r="D93" s="46">
        <f t="shared" si="8"/>
        <v>44559</v>
      </c>
      <c r="E93" s="64">
        <f t="shared" si="9"/>
        <v>101053.58223054266</v>
      </c>
      <c r="F93" s="48">
        <f t="shared" si="10"/>
        <v>995.3636821022208</v>
      </c>
      <c r="G93" s="48">
        <f t="shared" si="11"/>
        <v>321.67313389860425</v>
      </c>
      <c r="H93" s="48">
        <f t="shared" si="12"/>
        <v>673.6905482036165</v>
      </c>
      <c r="I93" s="57">
        <f t="shared" si="13"/>
        <v>100731.90909664406</v>
      </c>
      <c r="J93" s="74">
        <f t="shared" si="15"/>
        <v>478.2969707010451</v>
      </c>
      <c r="K93" s="44"/>
      <c r="L93" s="3"/>
    </row>
    <row r="94" spans="3:12" ht="15">
      <c r="C94" s="45">
        <f t="shared" si="14"/>
        <v>72</v>
      </c>
      <c r="D94" s="46">
        <f t="shared" si="8"/>
        <v>44590</v>
      </c>
      <c r="E94" s="64">
        <f t="shared" si="9"/>
        <v>100731.90909664406</v>
      </c>
      <c r="F94" s="48">
        <f t="shared" si="10"/>
        <v>995.3636821022208</v>
      </c>
      <c r="G94" s="48">
        <f t="shared" si="11"/>
        <v>323.81762145792834</v>
      </c>
      <c r="H94" s="48">
        <f t="shared" si="12"/>
        <v>671.5460606442925</v>
      </c>
      <c r="I94" s="57">
        <f t="shared" si="13"/>
        <v>100408.09147518613</v>
      </c>
      <c r="J94" s="74">
        <f t="shared" si="15"/>
        <v>485.12978456820287</v>
      </c>
      <c r="K94" s="44"/>
      <c r="L94" s="3"/>
    </row>
    <row r="95" spans="3:12" ht="15">
      <c r="C95" s="45">
        <f t="shared" si="14"/>
        <v>73</v>
      </c>
      <c r="D95" s="46">
        <f t="shared" si="8"/>
        <v>44621</v>
      </c>
      <c r="E95" s="64">
        <f t="shared" si="9"/>
        <v>100408.09147518613</v>
      </c>
      <c r="F95" s="48">
        <f t="shared" si="10"/>
        <v>995.3636821022208</v>
      </c>
      <c r="G95" s="48">
        <f t="shared" si="11"/>
        <v>325.97640560098114</v>
      </c>
      <c r="H95" s="48">
        <f t="shared" si="12"/>
        <v>669.3872765012396</v>
      </c>
      <c r="I95" s="57">
        <f t="shared" si="13"/>
        <v>100082.11506958517</v>
      </c>
      <c r="J95" s="74">
        <f t="shared" si="15"/>
        <v>491.9625984353607</v>
      </c>
      <c r="K95" s="44"/>
      <c r="L95" s="3"/>
    </row>
    <row r="96" spans="3:12" ht="15">
      <c r="C96" s="45">
        <f t="shared" si="14"/>
        <v>74</v>
      </c>
      <c r="D96" s="46">
        <f t="shared" si="8"/>
        <v>44649</v>
      </c>
      <c r="E96" s="64">
        <f t="shared" si="9"/>
        <v>100082.11506958517</v>
      </c>
      <c r="F96" s="48">
        <f t="shared" si="10"/>
        <v>995.3636821022208</v>
      </c>
      <c r="G96" s="48">
        <f t="shared" si="11"/>
        <v>328.149581638321</v>
      </c>
      <c r="H96" s="48">
        <f t="shared" si="12"/>
        <v>667.2141004638999</v>
      </c>
      <c r="I96" s="57">
        <f t="shared" si="13"/>
        <v>99753.96548794684</v>
      </c>
      <c r="J96" s="74">
        <f t="shared" si="15"/>
        <v>498.79541230251846</v>
      </c>
      <c r="K96" s="44"/>
      <c r="L96" s="3"/>
    </row>
    <row r="97" spans="3:12" ht="15">
      <c r="C97" s="45">
        <f t="shared" si="14"/>
        <v>75</v>
      </c>
      <c r="D97" s="46">
        <f t="shared" si="8"/>
        <v>44680</v>
      </c>
      <c r="E97" s="64">
        <f t="shared" si="9"/>
        <v>99753.96548794684</v>
      </c>
      <c r="F97" s="48">
        <f t="shared" si="10"/>
        <v>995.3636821022208</v>
      </c>
      <c r="G97" s="48">
        <f t="shared" si="11"/>
        <v>330.33724551590984</v>
      </c>
      <c r="H97" s="48">
        <f t="shared" si="12"/>
        <v>665.026436586311</v>
      </c>
      <c r="I97" s="57">
        <f t="shared" si="13"/>
        <v>99423.62824243095</v>
      </c>
      <c r="J97" s="74">
        <f t="shared" si="15"/>
        <v>505.6282261696762</v>
      </c>
      <c r="K97" s="44"/>
      <c r="L97" s="3"/>
    </row>
    <row r="98" spans="3:12" ht="15">
      <c r="C98" s="45">
        <f t="shared" si="14"/>
        <v>76</v>
      </c>
      <c r="D98" s="46">
        <f t="shared" si="8"/>
        <v>44710</v>
      </c>
      <c r="E98" s="64">
        <f t="shared" si="9"/>
        <v>99423.62824243095</v>
      </c>
      <c r="F98" s="48">
        <f t="shared" si="10"/>
        <v>995.3636821022208</v>
      </c>
      <c r="G98" s="48">
        <f t="shared" si="11"/>
        <v>332.5394938193492</v>
      </c>
      <c r="H98" s="48">
        <f t="shared" si="12"/>
        <v>662.8241882828715</v>
      </c>
      <c r="I98" s="57">
        <f t="shared" si="13"/>
        <v>99091.0887486116</v>
      </c>
      <c r="J98" s="74">
        <f t="shared" si="15"/>
        <v>512.461040036834</v>
      </c>
      <c r="K98" s="44"/>
      <c r="L98" s="3"/>
    </row>
    <row r="99" spans="3:12" ht="15">
      <c r="C99" s="45">
        <f t="shared" si="14"/>
        <v>77</v>
      </c>
      <c r="D99" s="46">
        <f t="shared" si="8"/>
        <v>44741</v>
      </c>
      <c r="E99" s="64">
        <f t="shared" si="9"/>
        <v>99091.0887486116</v>
      </c>
      <c r="F99" s="48">
        <f t="shared" si="10"/>
        <v>995.3636821022208</v>
      </c>
      <c r="G99" s="48">
        <f t="shared" si="11"/>
        <v>334.7564237781449</v>
      </c>
      <c r="H99" s="48">
        <f t="shared" si="12"/>
        <v>660.6072583240758</v>
      </c>
      <c r="I99" s="57">
        <f t="shared" si="13"/>
        <v>98756.33232483345</v>
      </c>
      <c r="J99" s="74">
        <f t="shared" si="15"/>
        <v>519.2938539039918</v>
      </c>
      <c r="K99" s="44"/>
      <c r="L99" s="3"/>
    </row>
    <row r="100" spans="3:12" ht="15">
      <c r="C100" s="45">
        <f t="shared" si="14"/>
        <v>78</v>
      </c>
      <c r="D100" s="46">
        <f t="shared" si="8"/>
        <v>44771</v>
      </c>
      <c r="E100" s="64">
        <f t="shared" si="9"/>
        <v>98756.33232483345</v>
      </c>
      <c r="F100" s="48">
        <f t="shared" si="10"/>
        <v>995.3636821022208</v>
      </c>
      <c r="G100" s="48">
        <f t="shared" si="11"/>
        <v>336.98813326999925</v>
      </c>
      <c r="H100" s="48">
        <f t="shared" si="12"/>
        <v>658.3755488322215</v>
      </c>
      <c r="I100" s="57">
        <f t="shared" si="13"/>
        <v>98419.34419156345</v>
      </c>
      <c r="J100" s="74">
        <f t="shared" si="15"/>
        <v>526.1266677711496</v>
      </c>
      <c r="K100" s="44"/>
      <c r="L100" s="3"/>
    </row>
    <row r="101" spans="3:12" ht="15">
      <c r="C101" s="45">
        <f t="shared" si="14"/>
        <v>79</v>
      </c>
      <c r="D101" s="46">
        <f t="shared" si="8"/>
        <v>44802</v>
      </c>
      <c r="E101" s="64">
        <f t="shared" si="9"/>
        <v>98419.34419156345</v>
      </c>
      <c r="F101" s="48">
        <f t="shared" si="10"/>
        <v>995.3636821022208</v>
      </c>
      <c r="G101" s="48">
        <f t="shared" si="11"/>
        <v>339.23472082513257</v>
      </c>
      <c r="H101" s="48">
        <f t="shared" si="12"/>
        <v>656.1289612770881</v>
      </c>
      <c r="I101" s="57">
        <f t="shared" si="13"/>
        <v>98080.10947073833</v>
      </c>
      <c r="J101" s="74">
        <f t="shared" si="15"/>
        <v>532.9594816383074</v>
      </c>
      <c r="K101" s="44"/>
      <c r="L101" s="3"/>
    </row>
    <row r="102" spans="3:12" ht="15">
      <c r="C102" s="45">
        <f t="shared" si="14"/>
        <v>80</v>
      </c>
      <c r="D102" s="46">
        <f t="shared" si="8"/>
        <v>44833</v>
      </c>
      <c r="E102" s="64">
        <f t="shared" si="9"/>
        <v>98080.10947073833</v>
      </c>
      <c r="F102" s="48">
        <f t="shared" si="10"/>
        <v>995.3636821022208</v>
      </c>
      <c r="G102" s="48">
        <f t="shared" si="11"/>
        <v>341.4962856306334</v>
      </c>
      <c r="H102" s="48">
        <f t="shared" si="12"/>
        <v>653.8673964715873</v>
      </c>
      <c r="I102" s="57">
        <f t="shared" si="13"/>
        <v>97738.61318510771</v>
      </c>
      <c r="J102" s="74">
        <f t="shared" si="15"/>
        <v>539.7922955054652</v>
      </c>
      <c r="K102" s="44"/>
      <c r="L102" s="3"/>
    </row>
    <row r="103" spans="3:12" ht="15">
      <c r="C103" s="45">
        <f t="shared" si="14"/>
        <v>81</v>
      </c>
      <c r="D103" s="46">
        <f t="shared" si="8"/>
        <v>44863</v>
      </c>
      <c r="E103" s="64">
        <f t="shared" si="9"/>
        <v>97738.61318510771</v>
      </c>
      <c r="F103" s="48">
        <f t="shared" si="10"/>
        <v>995.3636821022208</v>
      </c>
      <c r="G103" s="48">
        <f t="shared" si="11"/>
        <v>343.7729275348376</v>
      </c>
      <c r="H103" s="48">
        <f t="shared" si="12"/>
        <v>651.5907545673831</v>
      </c>
      <c r="I103" s="57">
        <f t="shared" si="13"/>
        <v>97394.84025757287</v>
      </c>
      <c r="J103" s="74">
        <f t="shared" si="15"/>
        <v>546.625109372623</v>
      </c>
      <c r="K103" s="44"/>
      <c r="L103" s="3"/>
    </row>
    <row r="104" spans="3:12" ht="15">
      <c r="C104" s="45">
        <f t="shared" si="14"/>
        <v>82</v>
      </c>
      <c r="D104" s="46">
        <f t="shared" si="8"/>
        <v>44894</v>
      </c>
      <c r="E104" s="64">
        <f t="shared" si="9"/>
        <v>97394.84025757287</v>
      </c>
      <c r="F104" s="48">
        <f t="shared" si="10"/>
        <v>995.3636821022208</v>
      </c>
      <c r="G104" s="48">
        <f t="shared" si="11"/>
        <v>346.0647470517365</v>
      </c>
      <c r="H104" s="48">
        <f t="shared" si="12"/>
        <v>649.2989350504841</v>
      </c>
      <c r="I104" s="57">
        <f t="shared" si="13"/>
        <v>97048.77551052113</v>
      </c>
      <c r="J104" s="74">
        <f t="shared" si="15"/>
        <v>553.4579232397807</v>
      </c>
      <c r="K104" s="44"/>
      <c r="L104" s="3"/>
    </row>
    <row r="105" spans="3:12" ht="15">
      <c r="C105" s="45">
        <f t="shared" si="14"/>
        <v>83</v>
      </c>
      <c r="D105" s="46">
        <f t="shared" si="8"/>
        <v>44924</v>
      </c>
      <c r="E105" s="64">
        <f t="shared" si="9"/>
        <v>97048.77551052113</v>
      </c>
      <c r="F105" s="48">
        <f t="shared" si="10"/>
        <v>995.3636821022208</v>
      </c>
      <c r="G105" s="48">
        <f t="shared" si="11"/>
        <v>348.37184536541474</v>
      </c>
      <c r="H105" s="48">
        <f t="shared" si="12"/>
        <v>646.9918367368061</v>
      </c>
      <c r="I105" s="57">
        <f t="shared" si="13"/>
        <v>96700.40366515573</v>
      </c>
      <c r="J105" s="74">
        <f t="shared" si="15"/>
        <v>560.2907371069385</v>
      </c>
      <c r="K105" s="44"/>
      <c r="L105" s="3"/>
    </row>
    <row r="106" spans="3:12" ht="15">
      <c r="C106" s="45">
        <f t="shared" si="14"/>
        <v>84</v>
      </c>
      <c r="D106" s="46">
        <f t="shared" si="8"/>
        <v>44955</v>
      </c>
      <c r="E106" s="64">
        <f t="shared" si="9"/>
        <v>96700.40366515573</v>
      </c>
      <c r="F106" s="48">
        <f t="shared" si="10"/>
        <v>995.3636821022208</v>
      </c>
      <c r="G106" s="48">
        <f t="shared" si="11"/>
        <v>350.6943243345175</v>
      </c>
      <c r="H106" s="48">
        <f t="shared" si="12"/>
        <v>644.6693577677033</v>
      </c>
      <c r="I106" s="57">
        <f t="shared" si="13"/>
        <v>96349.70934082121</v>
      </c>
      <c r="J106" s="74">
        <f t="shared" si="15"/>
        <v>567.1235509740964</v>
      </c>
      <c r="K106" s="44"/>
      <c r="L106" s="3"/>
    </row>
    <row r="107" spans="3:12" ht="15">
      <c r="C107" s="45">
        <f t="shared" si="14"/>
        <v>85</v>
      </c>
      <c r="D107" s="46">
        <f t="shared" si="8"/>
        <v>44986</v>
      </c>
      <c r="E107" s="64">
        <f t="shared" si="9"/>
        <v>96349.70934082121</v>
      </c>
      <c r="F107" s="48">
        <f t="shared" si="10"/>
        <v>995.3636821022208</v>
      </c>
      <c r="G107" s="48">
        <f t="shared" si="11"/>
        <v>353.0322864967477</v>
      </c>
      <c r="H107" s="48">
        <f t="shared" si="12"/>
        <v>642.3313956054732</v>
      </c>
      <c r="I107" s="57">
        <f t="shared" si="13"/>
        <v>95996.67705432446</v>
      </c>
      <c r="J107" s="74">
        <f t="shared" si="15"/>
        <v>573.9563648412541</v>
      </c>
      <c r="K107" s="44"/>
      <c r="L107" s="3"/>
    </row>
    <row r="108" spans="3:12" ht="15">
      <c r="C108" s="45">
        <f t="shared" si="14"/>
        <v>86</v>
      </c>
      <c r="D108" s="46">
        <f t="shared" si="8"/>
        <v>45014</v>
      </c>
      <c r="E108" s="64">
        <f t="shared" si="9"/>
        <v>95996.67705432446</v>
      </c>
      <c r="F108" s="48">
        <f t="shared" si="10"/>
        <v>995.3636821022208</v>
      </c>
      <c r="G108" s="48">
        <f t="shared" si="11"/>
        <v>355.3858350733927</v>
      </c>
      <c r="H108" s="48">
        <f t="shared" si="12"/>
        <v>639.9778470288281</v>
      </c>
      <c r="I108" s="57">
        <f t="shared" si="13"/>
        <v>95641.29121925107</v>
      </c>
      <c r="J108" s="74">
        <f t="shared" si="15"/>
        <v>580.7891787084119</v>
      </c>
      <c r="K108" s="44"/>
      <c r="L108" s="3"/>
    </row>
    <row r="109" spans="3:12" ht="15">
      <c r="C109" s="45">
        <f t="shared" si="14"/>
        <v>87</v>
      </c>
      <c r="D109" s="46">
        <f t="shared" si="8"/>
        <v>45045</v>
      </c>
      <c r="E109" s="64">
        <f t="shared" si="9"/>
        <v>95641.29121925107</v>
      </c>
      <c r="F109" s="48">
        <f t="shared" si="10"/>
        <v>995.3636821022208</v>
      </c>
      <c r="G109" s="48">
        <f t="shared" si="11"/>
        <v>357.7550739738819</v>
      </c>
      <c r="H109" s="48">
        <f t="shared" si="12"/>
        <v>637.6086081283388</v>
      </c>
      <c r="I109" s="57">
        <f t="shared" si="13"/>
        <v>95283.5361452772</v>
      </c>
      <c r="J109" s="74">
        <f t="shared" si="15"/>
        <v>587.6219925755697</v>
      </c>
      <c r="K109" s="44"/>
      <c r="L109" s="3"/>
    </row>
    <row r="110" spans="3:12" ht="15">
      <c r="C110" s="45">
        <f t="shared" si="14"/>
        <v>88</v>
      </c>
      <c r="D110" s="46">
        <f t="shared" si="8"/>
        <v>45075</v>
      </c>
      <c r="E110" s="64">
        <f t="shared" si="9"/>
        <v>95283.5361452772</v>
      </c>
      <c r="F110" s="48">
        <f t="shared" si="10"/>
        <v>995.3636821022208</v>
      </c>
      <c r="G110" s="48">
        <f t="shared" si="11"/>
        <v>360.14010780037444</v>
      </c>
      <c r="H110" s="48">
        <f t="shared" si="12"/>
        <v>635.2235743018463</v>
      </c>
      <c r="I110" s="57">
        <f t="shared" si="13"/>
        <v>94923.39603747684</v>
      </c>
      <c r="J110" s="74">
        <f t="shared" si="15"/>
        <v>594.4548064427274</v>
      </c>
      <c r="K110" s="44"/>
      <c r="L110" s="3"/>
    </row>
    <row r="111" spans="3:12" ht="15">
      <c r="C111" s="45">
        <f t="shared" si="14"/>
        <v>89</v>
      </c>
      <c r="D111" s="46">
        <f t="shared" si="8"/>
        <v>45106</v>
      </c>
      <c r="E111" s="64">
        <f t="shared" si="9"/>
        <v>94923.39603747684</v>
      </c>
      <c r="F111" s="48">
        <f t="shared" si="10"/>
        <v>995.3636821022208</v>
      </c>
      <c r="G111" s="48">
        <f t="shared" si="11"/>
        <v>362.54104185237696</v>
      </c>
      <c r="H111" s="48">
        <f t="shared" si="12"/>
        <v>632.8226402498439</v>
      </c>
      <c r="I111" s="57">
        <f t="shared" si="13"/>
        <v>94560.85499562447</v>
      </c>
      <c r="J111" s="74">
        <f t="shared" si="15"/>
        <v>601.2876203098853</v>
      </c>
      <c r="K111" s="44"/>
      <c r="L111" s="3"/>
    </row>
    <row r="112" spans="3:12" ht="15">
      <c r="C112" s="45">
        <f t="shared" si="14"/>
        <v>90</v>
      </c>
      <c r="D112" s="46">
        <f t="shared" si="8"/>
        <v>45136</v>
      </c>
      <c r="E112" s="64">
        <f t="shared" si="9"/>
        <v>94560.85499562447</v>
      </c>
      <c r="F112" s="48">
        <f t="shared" si="10"/>
        <v>995.3636821022208</v>
      </c>
      <c r="G112" s="48">
        <f t="shared" si="11"/>
        <v>364.9579821313928</v>
      </c>
      <c r="H112" s="48">
        <f t="shared" si="12"/>
        <v>630.4056999708279</v>
      </c>
      <c r="I112" s="57">
        <f t="shared" si="13"/>
        <v>94195.89701349307</v>
      </c>
      <c r="J112" s="74">
        <f t="shared" si="15"/>
        <v>608.1204341770431</v>
      </c>
      <c r="K112" s="44"/>
      <c r="L112" s="3"/>
    </row>
    <row r="113" spans="3:12" ht="15">
      <c r="C113" s="45">
        <f t="shared" si="14"/>
        <v>91</v>
      </c>
      <c r="D113" s="46">
        <f t="shared" si="8"/>
        <v>45167</v>
      </c>
      <c r="E113" s="64">
        <f t="shared" si="9"/>
        <v>94195.89701349307</v>
      </c>
      <c r="F113" s="48">
        <f t="shared" si="10"/>
        <v>995.3636821022208</v>
      </c>
      <c r="G113" s="48">
        <f t="shared" si="11"/>
        <v>367.3910353456021</v>
      </c>
      <c r="H113" s="48">
        <f t="shared" si="12"/>
        <v>627.9726467566187</v>
      </c>
      <c r="I113" s="57">
        <f t="shared" si="13"/>
        <v>93828.50597814747</v>
      </c>
      <c r="J113" s="74">
        <f t="shared" si="15"/>
        <v>614.9532480442008</v>
      </c>
      <c r="K113" s="44"/>
      <c r="L113" s="3"/>
    </row>
    <row r="114" spans="3:12" ht="15">
      <c r="C114" s="45">
        <f t="shared" si="14"/>
        <v>92</v>
      </c>
      <c r="D114" s="46">
        <f t="shared" si="8"/>
        <v>45198</v>
      </c>
      <c r="E114" s="64">
        <f t="shared" si="9"/>
        <v>93828.50597814747</v>
      </c>
      <c r="F114" s="48">
        <f t="shared" si="10"/>
        <v>995.3636821022208</v>
      </c>
      <c r="G114" s="48">
        <f t="shared" si="11"/>
        <v>369.8403089145728</v>
      </c>
      <c r="H114" s="48">
        <f t="shared" si="12"/>
        <v>625.523373187648</v>
      </c>
      <c r="I114" s="57">
        <f t="shared" si="13"/>
        <v>93458.66566923291</v>
      </c>
      <c r="J114" s="74">
        <f t="shared" si="15"/>
        <v>621.7860619113586</v>
      </c>
      <c r="K114" s="44"/>
      <c r="L114" s="3"/>
    </row>
    <row r="115" spans="3:12" ht="15">
      <c r="C115" s="45">
        <f t="shared" si="14"/>
        <v>93</v>
      </c>
      <c r="D115" s="46">
        <f t="shared" si="8"/>
        <v>45228</v>
      </c>
      <c r="E115" s="64">
        <f t="shared" si="9"/>
        <v>93458.66566923291</v>
      </c>
      <c r="F115" s="48">
        <f t="shared" si="10"/>
        <v>995.3636821022208</v>
      </c>
      <c r="G115" s="48">
        <f t="shared" si="11"/>
        <v>372.30591097400327</v>
      </c>
      <c r="H115" s="48">
        <f t="shared" si="12"/>
        <v>623.0577711282175</v>
      </c>
      <c r="I115" s="57">
        <f t="shared" si="13"/>
        <v>93086.35975825891</v>
      </c>
      <c r="J115" s="74">
        <f t="shared" si="15"/>
        <v>628.6188757785164</v>
      </c>
      <c r="K115" s="44"/>
      <c r="L115" s="3"/>
    </row>
    <row r="116" spans="3:12" ht="15">
      <c r="C116" s="45">
        <f t="shared" si="14"/>
        <v>94</v>
      </c>
      <c r="D116" s="46">
        <f t="shared" si="8"/>
        <v>45259</v>
      </c>
      <c r="E116" s="64">
        <f t="shared" si="9"/>
        <v>93086.35975825891</v>
      </c>
      <c r="F116" s="48">
        <f t="shared" si="10"/>
        <v>995.3636821022208</v>
      </c>
      <c r="G116" s="48">
        <f t="shared" si="11"/>
        <v>374.7879503804966</v>
      </c>
      <c r="H116" s="48">
        <f t="shared" si="12"/>
        <v>620.5757317217242</v>
      </c>
      <c r="I116" s="57">
        <f t="shared" si="13"/>
        <v>92711.57180787844</v>
      </c>
      <c r="J116" s="74">
        <f t="shared" si="15"/>
        <v>635.4516896456742</v>
      </c>
      <c r="K116" s="44"/>
      <c r="L116" s="3"/>
    </row>
    <row r="117" spans="3:12" ht="15">
      <c r="C117" s="45">
        <f t="shared" si="14"/>
        <v>95</v>
      </c>
      <c r="D117" s="46">
        <f t="shared" si="8"/>
        <v>45289</v>
      </c>
      <c r="E117" s="64">
        <f t="shared" si="9"/>
        <v>92711.57180787844</v>
      </c>
      <c r="F117" s="48">
        <f t="shared" si="10"/>
        <v>995.3636821022208</v>
      </c>
      <c r="G117" s="48">
        <f t="shared" si="11"/>
        <v>377.2865367163666</v>
      </c>
      <c r="H117" s="48">
        <f t="shared" si="12"/>
        <v>618.0771453858541</v>
      </c>
      <c r="I117" s="57">
        <f t="shared" si="13"/>
        <v>92334.28527116208</v>
      </c>
      <c r="J117" s="74">
        <f t="shared" si="15"/>
        <v>642.284503512832</v>
      </c>
      <c r="K117" s="44"/>
      <c r="L117" s="3"/>
    </row>
    <row r="118" spans="3:12" ht="15">
      <c r="C118" s="45">
        <f t="shared" si="14"/>
        <v>96</v>
      </c>
      <c r="D118" s="46">
        <f t="shared" si="8"/>
        <v>45320</v>
      </c>
      <c r="E118" s="64">
        <f t="shared" si="9"/>
        <v>92334.28527116208</v>
      </c>
      <c r="F118" s="48">
        <f t="shared" si="10"/>
        <v>995.3636821022208</v>
      </c>
      <c r="G118" s="48">
        <f t="shared" si="11"/>
        <v>379.8017802944758</v>
      </c>
      <c r="H118" s="48">
        <f t="shared" si="12"/>
        <v>615.5619018077451</v>
      </c>
      <c r="I118" s="57">
        <f t="shared" si="13"/>
        <v>91954.48349086757</v>
      </c>
      <c r="J118" s="74">
        <f t="shared" si="15"/>
        <v>649.1173173799898</v>
      </c>
      <c r="K118" s="44"/>
      <c r="L118" s="3"/>
    </row>
    <row r="119" spans="3:12" ht="15">
      <c r="C119" s="45">
        <f t="shared" si="14"/>
        <v>97</v>
      </c>
      <c r="D119" s="46">
        <f t="shared" si="8"/>
        <v>45351</v>
      </c>
      <c r="E119" s="64">
        <f t="shared" si="9"/>
        <v>91954.48349086757</v>
      </c>
      <c r="F119" s="48">
        <f t="shared" si="10"/>
        <v>995.3636821022208</v>
      </c>
      <c r="G119" s="48">
        <f t="shared" si="11"/>
        <v>382.33379216310556</v>
      </c>
      <c r="H119" s="48">
        <f t="shared" si="12"/>
        <v>613.0298899391153</v>
      </c>
      <c r="I119" s="57">
        <f t="shared" si="13"/>
        <v>91572.14969870448</v>
      </c>
      <c r="J119" s="74">
        <f t="shared" si="15"/>
        <v>655.9501312471475</v>
      </c>
      <c r="K119" s="44"/>
      <c r="L119" s="3"/>
    </row>
    <row r="120" spans="3:12" ht="15">
      <c r="C120" s="45">
        <f t="shared" si="14"/>
        <v>98</v>
      </c>
      <c r="D120" s="46">
        <f t="shared" si="8"/>
        <v>45380</v>
      </c>
      <c r="E120" s="64">
        <f t="shared" si="9"/>
        <v>91572.14969870448</v>
      </c>
      <c r="F120" s="48">
        <f t="shared" si="10"/>
        <v>995.3636821022208</v>
      </c>
      <c r="G120" s="48">
        <f t="shared" si="11"/>
        <v>384.8826841108596</v>
      </c>
      <c r="H120" s="48">
        <f t="shared" si="12"/>
        <v>610.4809979913612</v>
      </c>
      <c r="I120" s="57">
        <f t="shared" si="13"/>
        <v>91187.26701459364</v>
      </c>
      <c r="J120" s="74">
        <f t="shared" si="15"/>
        <v>662.7829451143053</v>
      </c>
      <c r="K120" s="44"/>
      <c r="L120" s="3"/>
    </row>
    <row r="121" spans="3:12" ht="15">
      <c r="C121" s="45">
        <f t="shared" si="14"/>
        <v>99</v>
      </c>
      <c r="D121" s="46">
        <f t="shared" si="8"/>
        <v>45411</v>
      </c>
      <c r="E121" s="64">
        <f t="shared" si="9"/>
        <v>91187.26701459364</v>
      </c>
      <c r="F121" s="48">
        <f t="shared" si="10"/>
        <v>995.3636821022208</v>
      </c>
      <c r="G121" s="48">
        <f t="shared" si="11"/>
        <v>387.4485686715987</v>
      </c>
      <c r="H121" s="48">
        <f t="shared" si="12"/>
        <v>607.9151134306221</v>
      </c>
      <c r="I121" s="57">
        <f t="shared" si="13"/>
        <v>90799.81844592205</v>
      </c>
      <c r="J121" s="74">
        <f t="shared" si="15"/>
        <v>669.6157589814632</v>
      </c>
      <c r="K121" s="44"/>
      <c r="L121" s="3"/>
    </row>
    <row r="122" spans="3:12" ht="15">
      <c r="C122" s="45">
        <f t="shared" si="14"/>
        <v>100</v>
      </c>
      <c r="D122" s="46">
        <f t="shared" si="8"/>
        <v>45441</v>
      </c>
      <c r="E122" s="64">
        <f t="shared" si="9"/>
        <v>90799.81844592205</v>
      </c>
      <c r="F122" s="48">
        <f t="shared" si="10"/>
        <v>995.3636821022208</v>
      </c>
      <c r="G122" s="48">
        <f t="shared" si="11"/>
        <v>390.0315591294093</v>
      </c>
      <c r="H122" s="48">
        <f t="shared" si="12"/>
        <v>605.3321229728112</v>
      </c>
      <c r="I122" s="57">
        <f t="shared" si="13"/>
        <v>90409.78688679263</v>
      </c>
      <c r="J122" s="74">
        <f t="shared" si="15"/>
        <v>676.448572848621</v>
      </c>
      <c r="K122" s="44"/>
      <c r="L122" s="3"/>
    </row>
    <row r="123" spans="3:12" ht="15">
      <c r="C123" s="45">
        <f t="shared" si="14"/>
        <v>101</v>
      </c>
      <c r="D123" s="46">
        <f t="shared" si="8"/>
        <v>45472</v>
      </c>
      <c r="E123" s="64">
        <f t="shared" si="9"/>
        <v>90409.78688679263</v>
      </c>
      <c r="F123" s="48">
        <f t="shared" si="10"/>
        <v>995.3636821022208</v>
      </c>
      <c r="G123" s="48">
        <f t="shared" si="11"/>
        <v>392.6317695236053</v>
      </c>
      <c r="H123" s="48">
        <f t="shared" si="12"/>
        <v>602.7319125786155</v>
      </c>
      <c r="I123" s="57">
        <f t="shared" si="13"/>
        <v>90017.15511726905</v>
      </c>
      <c r="J123" s="74">
        <f t="shared" si="15"/>
        <v>683.2813867157787</v>
      </c>
      <c r="K123" s="44"/>
      <c r="L123" s="3"/>
    </row>
    <row r="124" spans="3:12" ht="15">
      <c r="C124" s="45">
        <f t="shared" si="14"/>
        <v>102</v>
      </c>
      <c r="D124" s="46">
        <f t="shared" si="8"/>
        <v>45502</v>
      </c>
      <c r="E124" s="64">
        <f t="shared" si="9"/>
        <v>90017.15511726905</v>
      </c>
      <c r="F124" s="48">
        <f t="shared" si="10"/>
        <v>995.3636821022208</v>
      </c>
      <c r="G124" s="48">
        <f t="shared" si="11"/>
        <v>395.2493146537628</v>
      </c>
      <c r="H124" s="48">
        <f t="shared" si="12"/>
        <v>600.114367448458</v>
      </c>
      <c r="I124" s="57">
        <f t="shared" si="13"/>
        <v>89621.90580261525</v>
      </c>
      <c r="J124" s="74">
        <f t="shared" si="15"/>
        <v>690.1142005829365</v>
      </c>
      <c r="K124" s="44"/>
      <c r="L124" s="3"/>
    </row>
    <row r="125" spans="3:12" ht="15">
      <c r="C125" s="45">
        <f t="shared" si="14"/>
        <v>103</v>
      </c>
      <c r="D125" s="46">
        <f t="shared" si="8"/>
        <v>45533</v>
      </c>
      <c r="E125" s="64">
        <f t="shared" si="9"/>
        <v>89621.90580261525</v>
      </c>
      <c r="F125" s="48">
        <f t="shared" si="10"/>
        <v>995.3636821022208</v>
      </c>
      <c r="G125" s="48">
        <f t="shared" si="11"/>
        <v>397.88431008478784</v>
      </c>
      <c r="H125" s="48">
        <f t="shared" si="12"/>
        <v>597.4793720174328</v>
      </c>
      <c r="I125" s="57">
        <f t="shared" si="13"/>
        <v>89224.0214925305</v>
      </c>
      <c r="J125" s="74">
        <f t="shared" si="15"/>
        <v>696.9470144500943</v>
      </c>
      <c r="K125" s="44"/>
      <c r="L125" s="3"/>
    </row>
    <row r="126" spans="3:12" ht="15">
      <c r="C126" s="45">
        <f t="shared" si="14"/>
        <v>104</v>
      </c>
      <c r="D126" s="46">
        <f t="shared" si="8"/>
        <v>45564</v>
      </c>
      <c r="E126" s="64">
        <f t="shared" si="9"/>
        <v>89224.0214925305</v>
      </c>
      <c r="F126" s="48">
        <f t="shared" si="10"/>
        <v>995.3636821022208</v>
      </c>
      <c r="G126" s="48">
        <f t="shared" si="11"/>
        <v>400.5368721520198</v>
      </c>
      <c r="H126" s="48">
        <f t="shared" si="12"/>
        <v>594.8268099502009</v>
      </c>
      <c r="I126" s="57">
        <f t="shared" si="13"/>
        <v>88823.4846203785</v>
      </c>
      <c r="J126" s="74">
        <f t="shared" si="15"/>
        <v>703.779828317252</v>
      </c>
      <c r="K126" s="44"/>
      <c r="L126" s="3"/>
    </row>
    <row r="127" spans="3:12" s="16" customFormat="1" ht="15">
      <c r="C127" s="45">
        <f t="shared" si="14"/>
        <v>105</v>
      </c>
      <c r="D127" s="46">
        <f t="shared" si="8"/>
        <v>45594</v>
      </c>
      <c r="E127" s="64">
        <f t="shared" si="9"/>
        <v>88823.4846203785</v>
      </c>
      <c r="F127" s="48">
        <f t="shared" si="10"/>
        <v>995.3636821022208</v>
      </c>
      <c r="G127" s="48">
        <f t="shared" si="11"/>
        <v>403.2071179663666</v>
      </c>
      <c r="H127" s="48">
        <f t="shared" si="12"/>
        <v>592.1565641358542</v>
      </c>
      <c r="I127" s="57">
        <f t="shared" si="13"/>
        <v>88420.27750241212</v>
      </c>
      <c r="J127" s="74">
        <f t="shared" si="15"/>
        <v>710.6126421844099</v>
      </c>
      <c r="K127" s="44"/>
      <c r="L127" s="44"/>
    </row>
    <row r="128" spans="3:12" s="16" customFormat="1" ht="15">
      <c r="C128" s="45">
        <f t="shared" si="14"/>
        <v>106</v>
      </c>
      <c r="D128" s="46">
        <f t="shared" si="8"/>
        <v>45625</v>
      </c>
      <c r="E128" s="64">
        <f t="shared" si="9"/>
        <v>88420.27750241212</v>
      </c>
      <c r="F128" s="48">
        <f t="shared" si="10"/>
        <v>995.3636821022208</v>
      </c>
      <c r="G128" s="48">
        <f t="shared" si="11"/>
        <v>405.89516541947563</v>
      </c>
      <c r="H128" s="48">
        <f t="shared" si="12"/>
        <v>589.4685166827451</v>
      </c>
      <c r="I128" s="57">
        <f t="shared" si="13"/>
        <v>88014.38233699268</v>
      </c>
      <c r="J128" s="74">
        <f t="shared" si="15"/>
        <v>717.4454560515677</v>
      </c>
      <c r="K128" s="44"/>
      <c r="L128" s="44"/>
    </row>
    <row r="129" spans="3:12" s="16" customFormat="1" ht="15">
      <c r="C129" s="45">
        <f t="shared" si="14"/>
        <v>107</v>
      </c>
      <c r="D129" s="46">
        <f t="shared" si="8"/>
        <v>45655</v>
      </c>
      <c r="E129" s="64">
        <f t="shared" si="9"/>
        <v>88014.38233699268</v>
      </c>
      <c r="F129" s="48">
        <f t="shared" si="10"/>
        <v>995.3636821022208</v>
      </c>
      <c r="G129" s="48">
        <f t="shared" si="11"/>
        <v>408.60113318893883</v>
      </c>
      <c r="H129" s="48">
        <f t="shared" si="12"/>
        <v>586.7625489132819</v>
      </c>
      <c r="I129" s="57">
        <f t="shared" si="13"/>
        <v>87605.7812038037</v>
      </c>
      <c r="J129" s="74">
        <f t="shared" si="15"/>
        <v>724.2782699187254</v>
      </c>
      <c r="K129" s="44"/>
      <c r="L129" s="44"/>
    </row>
    <row r="130" spans="3:12" s="16" customFormat="1" ht="15">
      <c r="C130" s="45">
        <f t="shared" si="14"/>
        <v>108</v>
      </c>
      <c r="D130" s="46">
        <f t="shared" si="8"/>
        <v>45686</v>
      </c>
      <c r="E130" s="64">
        <f t="shared" si="9"/>
        <v>87605.7812038037</v>
      </c>
      <c r="F130" s="48">
        <f t="shared" si="10"/>
        <v>995.3636821022208</v>
      </c>
      <c r="G130" s="48">
        <f t="shared" si="11"/>
        <v>411.32514074353173</v>
      </c>
      <c r="H130" s="48">
        <f t="shared" si="12"/>
        <v>584.0385413586891</v>
      </c>
      <c r="I130" s="57">
        <f t="shared" si="13"/>
        <v>87194.4560630602</v>
      </c>
      <c r="J130" s="74">
        <f t="shared" si="15"/>
        <v>731.1110837858832</v>
      </c>
      <c r="K130" s="44"/>
      <c r="L130" s="44"/>
    </row>
    <row r="131" spans="3:12" s="16" customFormat="1" ht="15">
      <c r="C131" s="45">
        <f t="shared" si="14"/>
        <v>109</v>
      </c>
      <c r="D131" s="46">
        <f t="shared" si="8"/>
        <v>45717</v>
      </c>
      <c r="E131" s="64">
        <f t="shared" si="9"/>
        <v>87194.4560630602</v>
      </c>
      <c r="F131" s="48">
        <f t="shared" si="10"/>
        <v>995.3636821022208</v>
      </c>
      <c r="G131" s="48">
        <f t="shared" si="11"/>
        <v>414.06730834848867</v>
      </c>
      <c r="H131" s="48">
        <f t="shared" si="12"/>
        <v>581.2963737537322</v>
      </c>
      <c r="I131" s="57">
        <f t="shared" si="13"/>
        <v>86780.38875471169</v>
      </c>
      <c r="J131" s="74">
        <f t="shared" si="15"/>
        <v>737.9438976530411</v>
      </c>
      <c r="K131" s="44"/>
      <c r="L131" s="44"/>
    </row>
    <row r="132" spans="3:12" s="16" customFormat="1" ht="15">
      <c r="C132" s="45">
        <f t="shared" si="14"/>
        <v>110</v>
      </c>
      <c r="D132" s="46">
        <f t="shared" si="8"/>
        <v>45745</v>
      </c>
      <c r="E132" s="64">
        <f t="shared" si="9"/>
        <v>86780.38875471169</v>
      </c>
      <c r="F132" s="48">
        <f t="shared" si="10"/>
        <v>995.3636821022208</v>
      </c>
      <c r="G132" s="48">
        <f t="shared" si="11"/>
        <v>416.8277570708119</v>
      </c>
      <c r="H132" s="48">
        <f t="shared" si="12"/>
        <v>578.535925031409</v>
      </c>
      <c r="I132" s="57">
        <f t="shared" si="13"/>
        <v>86363.56099764092</v>
      </c>
      <c r="J132" s="74">
        <f t="shared" si="15"/>
        <v>744.7767115201988</v>
      </c>
      <c r="K132" s="44"/>
      <c r="L132" s="44"/>
    </row>
    <row r="133" spans="3:12" s="16" customFormat="1" ht="15">
      <c r="C133" s="45">
        <f t="shared" si="14"/>
        <v>111</v>
      </c>
      <c r="D133" s="46">
        <f t="shared" si="8"/>
        <v>45776</v>
      </c>
      <c r="E133" s="64">
        <f t="shared" si="9"/>
        <v>86363.56099764092</v>
      </c>
      <c r="F133" s="48">
        <f t="shared" si="10"/>
        <v>995.3636821022208</v>
      </c>
      <c r="G133" s="48">
        <f t="shared" si="11"/>
        <v>419.6066087846173</v>
      </c>
      <c r="H133" s="48">
        <f t="shared" si="12"/>
        <v>575.7570733176034</v>
      </c>
      <c r="I133" s="57">
        <f t="shared" si="13"/>
        <v>85943.9543888563</v>
      </c>
      <c r="J133" s="74">
        <f t="shared" si="15"/>
        <v>751.6095253873566</v>
      </c>
      <c r="K133" s="44"/>
      <c r="L133" s="44"/>
    </row>
    <row r="134" spans="3:12" s="16" customFormat="1" ht="15">
      <c r="C134" s="45">
        <f t="shared" si="14"/>
        <v>112</v>
      </c>
      <c r="D134" s="46">
        <f t="shared" si="8"/>
        <v>45806</v>
      </c>
      <c r="E134" s="64">
        <f t="shared" si="9"/>
        <v>85943.9543888563</v>
      </c>
      <c r="F134" s="48">
        <f t="shared" si="10"/>
        <v>995.3636821022208</v>
      </c>
      <c r="G134" s="48">
        <f t="shared" si="11"/>
        <v>422.40398617651476</v>
      </c>
      <c r="H134" s="48">
        <f t="shared" si="12"/>
        <v>572.959695925706</v>
      </c>
      <c r="I134" s="57">
        <f t="shared" si="13"/>
        <v>85521.55040267977</v>
      </c>
      <c r="J134" s="74">
        <f t="shared" si="15"/>
        <v>758.4423392545144</v>
      </c>
      <c r="K134" s="44"/>
      <c r="L134" s="44"/>
    </row>
    <row r="135" spans="3:12" s="16" customFormat="1" ht="15">
      <c r="C135" s="45">
        <f t="shared" si="14"/>
        <v>113</v>
      </c>
      <c r="D135" s="46">
        <f t="shared" si="8"/>
        <v>45837</v>
      </c>
      <c r="E135" s="64">
        <f t="shared" si="9"/>
        <v>85521.55040267977</v>
      </c>
      <c r="F135" s="48">
        <f t="shared" si="10"/>
        <v>995.3636821022208</v>
      </c>
      <c r="G135" s="48">
        <f t="shared" si="11"/>
        <v>425.2200127510249</v>
      </c>
      <c r="H135" s="48">
        <f t="shared" si="12"/>
        <v>570.143669351196</v>
      </c>
      <c r="I135" s="57">
        <f t="shared" si="13"/>
        <v>85096.33038992877</v>
      </c>
      <c r="J135" s="74">
        <f t="shared" si="15"/>
        <v>765.2751531216721</v>
      </c>
      <c r="K135" s="44"/>
      <c r="L135" s="44"/>
    </row>
    <row r="136" spans="3:12" s="16" customFormat="1" ht="15">
      <c r="C136" s="45">
        <f t="shared" si="14"/>
        <v>114</v>
      </c>
      <c r="D136" s="46">
        <f t="shared" si="8"/>
        <v>45867</v>
      </c>
      <c r="E136" s="64">
        <f t="shared" si="9"/>
        <v>85096.33038992877</v>
      </c>
      <c r="F136" s="48">
        <f t="shared" si="10"/>
        <v>995.3636821022208</v>
      </c>
      <c r="G136" s="48">
        <f t="shared" si="11"/>
        <v>428.05481283603166</v>
      </c>
      <c r="H136" s="48">
        <f t="shared" si="12"/>
        <v>567.308869266189</v>
      </c>
      <c r="I136" s="57">
        <f t="shared" si="13"/>
        <v>84668.27557709275</v>
      </c>
      <c r="J136" s="74">
        <f t="shared" si="15"/>
        <v>772.10796698883</v>
      </c>
      <c r="K136" s="44"/>
      <c r="L136" s="44"/>
    </row>
    <row r="137" spans="3:12" s="16" customFormat="1" ht="15">
      <c r="C137" s="45">
        <f t="shared" si="14"/>
        <v>115</v>
      </c>
      <c r="D137" s="46">
        <f t="shared" si="8"/>
        <v>45898</v>
      </c>
      <c r="E137" s="64">
        <f t="shared" si="9"/>
        <v>84668.27557709275</v>
      </c>
      <c r="F137" s="48">
        <f t="shared" si="10"/>
        <v>995.3636821022208</v>
      </c>
      <c r="G137" s="48">
        <f t="shared" si="11"/>
        <v>430.9085115882719</v>
      </c>
      <c r="H137" s="48">
        <f t="shared" si="12"/>
        <v>564.4551705139488</v>
      </c>
      <c r="I137" s="57">
        <f t="shared" si="13"/>
        <v>84237.36706550446</v>
      </c>
      <c r="J137" s="74">
        <f t="shared" si="15"/>
        <v>778.9407808559878</v>
      </c>
      <c r="K137" s="44"/>
      <c r="L137" s="44"/>
    </row>
    <row r="138" spans="3:12" s="16" customFormat="1" ht="15">
      <c r="C138" s="45">
        <f t="shared" si="14"/>
        <v>116</v>
      </c>
      <c r="D138" s="46">
        <f t="shared" si="8"/>
        <v>45929</v>
      </c>
      <c r="E138" s="64">
        <f t="shared" si="9"/>
        <v>84237.36706550446</v>
      </c>
      <c r="F138" s="48">
        <f t="shared" si="10"/>
        <v>995.3636821022208</v>
      </c>
      <c r="G138" s="48">
        <f t="shared" si="11"/>
        <v>433.7812349988604</v>
      </c>
      <c r="H138" s="48">
        <f t="shared" si="12"/>
        <v>561.5824471033603</v>
      </c>
      <c r="I138" s="57">
        <f t="shared" si="13"/>
        <v>83803.58583050562</v>
      </c>
      <c r="J138" s="74">
        <f t="shared" si="15"/>
        <v>785.7735947231455</v>
      </c>
      <c r="K138" s="44"/>
      <c r="L138" s="44"/>
    </row>
    <row r="139" spans="3:12" s="16" customFormat="1" ht="15">
      <c r="C139" s="45">
        <f t="shared" si="14"/>
        <v>117</v>
      </c>
      <c r="D139" s="46">
        <f t="shared" si="8"/>
        <v>45959</v>
      </c>
      <c r="E139" s="64">
        <f t="shared" si="9"/>
        <v>83803.58583050562</v>
      </c>
      <c r="F139" s="48">
        <f t="shared" si="10"/>
        <v>995.3636821022208</v>
      </c>
      <c r="G139" s="48">
        <f t="shared" si="11"/>
        <v>436.6731098988528</v>
      </c>
      <c r="H139" s="48">
        <f t="shared" si="12"/>
        <v>558.6905722033679</v>
      </c>
      <c r="I139" s="57">
        <f t="shared" si="13"/>
        <v>83366.91272060678</v>
      </c>
      <c r="J139" s="74">
        <f t="shared" si="15"/>
        <v>792.6064085903033</v>
      </c>
      <c r="K139" s="44"/>
      <c r="L139" s="44"/>
    </row>
    <row r="140" spans="3:12" s="16" customFormat="1" ht="15">
      <c r="C140" s="45">
        <f t="shared" si="14"/>
        <v>118</v>
      </c>
      <c r="D140" s="46">
        <f t="shared" si="8"/>
        <v>45990</v>
      </c>
      <c r="E140" s="64">
        <f t="shared" si="9"/>
        <v>83366.91272060678</v>
      </c>
      <c r="F140" s="48">
        <f t="shared" si="10"/>
        <v>995.3636821022208</v>
      </c>
      <c r="G140" s="48">
        <f t="shared" si="11"/>
        <v>439.5842639648452</v>
      </c>
      <c r="H140" s="48">
        <f t="shared" si="12"/>
        <v>555.7794181373755</v>
      </c>
      <c r="I140" s="57">
        <f t="shared" si="13"/>
        <v>82927.3284566419</v>
      </c>
      <c r="J140" s="74">
        <f t="shared" si="15"/>
        <v>799.4392224574611</v>
      </c>
      <c r="K140" s="44"/>
      <c r="L140" s="44"/>
    </row>
    <row r="141" spans="3:12" s="16" customFormat="1" ht="15">
      <c r="C141" s="45">
        <f t="shared" si="14"/>
        <v>119</v>
      </c>
      <c r="D141" s="46">
        <f t="shared" si="8"/>
        <v>46020</v>
      </c>
      <c r="E141" s="64">
        <f t="shared" si="9"/>
        <v>82927.3284566419</v>
      </c>
      <c r="F141" s="48">
        <f t="shared" si="10"/>
        <v>995.3636821022208</v>
      </c>
      <c r="G141" s="48">
        <f t="shared" si="11"/>
        <v>442.5148257246107</v>
      </c>
      <c r="H141" s="48">
        <f t="shared" si="12"/>
        <v>552.84885637761</v>
      </c>
      <c r="I141" s="57">
        <f t="shared" si="13"/>
        <v>82484.81363091734</v>
      </c>
      <c r="J141" s="74">
        <f t="shared" si="15"/>
        <v>806.2720363246189</v>
      </c>
      <c r="K141" s="44"/>
      <c r="L141" s="44"/>
    </row>
    <row r="142" spans="3:12" s="16" customFormat="1" ht="15">
      <c r="C142" s="45">
        <f t="shared" si="14"/>
        <v>120</v>
      </c>
      <c r="D142" s="46">
        <f t="shared" si="8"/>
        <v>46051</v>
      </c>
      <c r="E142" s="64">
        <f t="shared" si="9"/>
        <v>82484.81363091734</v>
      </c>
      <c r="F142" s="48">
        <f t="shared" si="10"/>
        <v>995.3636821022208</v>
      </c>
      <c r="G142" s="48">
        <f t="shared" si="11"/>
        <v>445.46492456277485</v>
      </c>
      <c r="H142" s="48">
        <f t="shared" si="12"/>
        <v>549.8987575394459</v>
      </c>
      <c r="I142" s="57">
        <f t="shared" si="13"/>
        <v>82039.34870635456</v>
      </c>
      <c r="J142" s="74">
        <f t="shared" si="15"/>
        <v>813.1048501917767</v>
      </c>
      <c r="K142" s="44"/>
      <c r="L142" s="44"/>
    </row>
    <row r="143" spans="3:12" s="16" customFormat="1" ht="15">
      <c r="C143" s="45">
        <f t="shared" si="14"/>
        <v>121</v>
      </c>
      <c r="D143" s="46">
        <f t="shared" si="8"/>
        <v>46082</v>
      </c>
      <c r="E143" s="64">
        <f t="shared" si="9"/>
        <v>82039.34870635456</v>
      </c>
      <c r="F143" s="48">
        <f t="shared" si="10"/>
        <v>995.3636821022208</v>
      </c>
      <c r="G143" s="48">
        <f t="shared" si="11"/>
        <v>448.43469072652664</v>
      </c>
      <c r="H143" s="48">
        <f t="shared" si="12"/>
        <v>546.9289913756941</v>
      </c>
      <c r="I143" s="57">
        <f t="shared" si="13"/>
        <v>81590.91401562802</v>
      </c>
      <c r="J143" s="74">
        <f t="shared" si="15"/>
        <v>819.9376640589345</v>
      </c>
      <c r="K143" s="44"/>
      <c r="L143" s="44"/>
    </row>
    <row r="144" spans="3:12" s="16" customFormat="1" ht="15">
      <c r="C144" s="45">
        <f t="shared" si="14"/>
        <v>122</v>
      </c>
      <c r="D144" s="46">
        <f t="shared" si="8"/>
        <v>46110</v>
      </c>
      <c r="E144" s="64">
        <f t="shared" si="9"/>
        <v>81590.91401562802</v>
      </c>
      <c r="F144" s="48">
        <f t="shared" si="10"/>
        <v>995.3636821022208</v>
      </c>
      <c r="G144" s="48">
        <f t="shared" si="11"/>
        <v>451.42425533137015</v>
      </c>
      <c r="H144" s="48">
        <f t="shared" si="12"/>
        <v>543.9394267708506</v>
      </c>
      <c r="I144" s="57">
        <f t="shared" si="13"/>
        <v>81139.48976029665</v>
      </c>
      <c r="J144" s="74">
        <f t="shared" si="15"/>
        <v>826.7704779260922</v>
      </c>
      <c r="K144" s="44"/>
      <c r="L144" s="44"/>
    </row>
    <row r="145" spans="3:12" s="16" customFormat="1" ht="15">
      <c r="C145" s="45">
        <f t="shared" si="14"/>
        <v>123</v>
      </c>
      <c r="D145" s="46">
        <f t="shared" si="8"/>
        <v>46141</v>
      </c>
      <c r="E145" s="64">
        <f t="shared" si="9"/>
        <v>81139.48976029665</v>
      </c>
      <c r="F145" s="48">
        <f t="shared" si="10"/>
        <v>995.3636821022208</v>
      </c>
      <c r="G145" s="48">
        <f t="shared" si="11"/>
        <v>454.4337503669127</v>
      </c>
      <c r="H145" s="48">
        <f t="shared" si="12"/>
        <v>540.9299317353081</v>
      </c>
      <c r="I145" s="57">
        <f t="shared" si="13"/>
        <v>80685.05600992974</v>
      </c>
      <c r="J145" s="74">
        <f t="shared" si="15"/>
        <v>833.60329179325</v>
      </c>
      <c r="K145" s="44"/>
      <c r="L145" s="44"/>
    </row>
    <row r="146" spans="3:12" s="16" customFormat="1" ht="15">
      <c r="C146" s="45">
        <f t="shared" si="14"/>
        <v>124</v>
      </c>
      <c r="D146" s="46">
        <f t="shared" si="8"/>
        <v>46171</v>
      </c>
      <c r="E146" s="64">
        <f t="shared" si="9"/>
        <v>80685.05600992974</v>
      </c>
      <c r="F146" s="48">
        <f t="shared" si="10"/>
        <v>995.3636821022208</v>
      </c>
      <c r="G146" s="48">
        <f t="shared" si="11"/>
        <v>457.4633087026921</v>
      </c>
      <c r="H146" s="48">
        <f t="shared" si="12"/>
        <v>537.9003733995287</v>
      </c>
      <c r="I146" s="57">
        <f t="shared" si="13"/>
        <v>80227.59270122708</v>
      </c>
      <c r="J146" s="74">
        <f t="shared" si="15"/>
        <v>840.4361056604079</v>
      </c>
      <c r="K146" s="44"/>
      <c r="L146" s="44"/>
    </row>
    <row r="147" spans="3:12" s="16" customFormat="1" ht="15">
      <c r="C147" s="45">
        <f t="shared" si="14"/>
        <v>125</v>
      </c>
      <c r="D147" s="46">
        <f t="shared" si="8"/>
        <v>46202</v>
      </c>
      <c r="E147" s="64">
        <f t="shared" si="9"/>
        <v>80227.59270122708</v>
      </c>
      <c r="F147" s="48">
        <f t="shared" si="10"/>
        <v>995.3636821022208</v>
      </c>
      <c r="G147" s="48">
        <f t="shared" si="11"/>
        <v>460.51306409404344</v>
      </c>
      <c r="H147" s="48">
        <f t="shared" si="12"/>
        <v>534.8506180081773</v>
      </c>
      <c r="I147" s="57">
        <f t="shared" si="13"/>
        <v>79767.07963713305</v>
      </c>
      <c r="J147" s="74">
        <f t="shared" si="15"/>
        <v>847.2689195275656</v>
      </c>
      <c r="K147" s="44"/>
      <c r="L147" s="44"/>
    </row>
    <row r="148" spans="3:12" s="16" customFormat="1" ht="15">
      <c r="C148" s="45">
        <f t="shared" si="14"/>
        <v>126</v>
      </c>
      <c r="D148" s="46">
        <f t="shared" si="8"/>
        <v>46232</v>
      </c>
      <c r="E148" s="64">
        <f t="shared" si="9"/>
        <v>79767.07963713305</v>
      </c>
      <c r="F148" s="48">
        <f t="shared" si="10"/>
        <v>995.3636821022208</v>
      </c>
      <c r="G148" s="48">
        <f t="shared" si="11"/>
        <v>463.5831511880037</v>
      </c>
      <c r="H148" s="48">
        <f t="shared" si="12"/>
        <v>531.780530914217</v>
      </c>
      <c r="I148" s="57">
        <f t="shared" si="13"/>
        <v>79303.49648594507</v>
      </c>
      <c r="J148" s="74">
        <f t="shared" si="15"/>
        <v>854.1017333947234</v>
      </c>
      <c r="K148" s="44"/>
      <c r="L148" s="44"/>
    </row>
    <row r="149" spans="3:12" s="16" customFormat="1" ht="15">
      <c r="C149" s="45">
        <f t="shared" si="14"/>
        <v>127</v>
      </c>
      <c r="D149" s="46">
        <f t="shared" si="8"/>
        <v>46263</v>
      </c>
      <c r="E149" s="64">
        <f t="shared" si="9"/>
        <v>79303.49648594507</v>
      </c>
      <c r="F149" s="48">
        <f t="shared" si="10"/>
        <v>995.3636821022208</v>
      </c>
      <c r="G149" s="48">
        <f t="shared" si="11"/>
        <v>466.67370552925695</v>
      </c>
      <c r="H149" s="48">
        <f t="shared" si="12"/>
        <v>528.6899765729638</v>
      </c>
      <c r="I149" s="57">
        <f t="shared" si="13"/>
        <v>78836.82278041585</v>
      </c>
      <c r="J149" s="74">
        <f t="shared" si="15"/>
        <v>860.9345472618812</v>
      </c>
      <c r="K149" s="44"/>
      <c r="L149" s="44"/>
    </row>
    <row r="150" spans="3:12" s="16" customFormat="1" ht="15">
      <c r="C150" s="45">
        <f t="shared" si="14"/>
        <v>128</v>
      </c>
      <c r="D150" s="46">
        <f t="shared" si="8"/>
        <v>46294</v>
      </c>
      <c r="E150" s="64">
        <f t="shared" si="9"/>
        <v>78836.82278041585</v>
      </c>
      <c r="F150" s="48">
        <f t="shared" si="10"/>
        <v>995.3636821022208</v>
      </c>
      <c r="G150" s="48">
        <f t="shared" si="11"/>
        <v>469.7848635661187</v>
      </c>
      <c r="H150" s="48">
        <f t="shared" si="12"/>
        <v>525.5788185361021</v>
      </c>
      <c r="I150" s="57">
        <f t="shared" si="13"/>
        <v>78367.03791684969</v>
      </c>
      <c r="J150" s="74">
        <f t="shared" si="15"/>
        <v>867.7673611290389</v>
      </c>
      <c r="K150" s="44"/>
      <c r="L150" s="44"/>
    </row>
    <row r="151" spans="3:12" s="16" customFormat="1" ht="15">
      <c r="C151" s="45">
        <f t="shared" si="14"/>
        <v>129</v>
      </c>
      <c r="D151" s="46">
        <f aca="true" t="shared" si="16" ref="D151:D214">IF(Loan_Not_Paid*Values_Entered,Payment_Date,"")</f>
        <v>46324</v>
      </c>
      <c r="E151" s="64">
        <f aca="true" t="shared" si="17" ref="E151:E214">IF(Loan_Not_Paid*Values_Entered,Beginning_Balance,"")</f>
        <v>78367.03791684969</v>
      </c>
      <c r="F151" s="48">
        <f aca="true" t="shared" si="18" ref="F151:F214">IF(Loan_Not_Paid*Values_Entered,Monthly_Payment,"")</f>
        <v>995.3636821022208</v>
      </c>
      <c r="G151" s="48">
        <f aca="true" t="shared" si="19" ref="G151:G214">IF(Loan_Not_Paid*Values_Entered,Principal,"")</f>
        <v>472.9167626565595</v>
      </c>
      <c r="H151" s="48">
        <f aca="true" t="shared" si="20" ref="H151:H214">IF(Loan_Not_Paid*Values_Entered,Interest,"")</f>
        <v>522.4469194456613</v>
      </c>
      <c r="I151" s="57">
        <f aca="true" t="shared" si="21" ref="I151:I214">IF(Loan_Not_Paid*Values_Entered,Ending_Balance,"")</f>
        <v>77894.12115419313</v>
      </c>
      <c r="J151" s="74">
        <f t="shared" si="15"/>
        <v>874.6001749961968</v>
      </c>
      <c r="K151" s="44"/>
      <c r="L151" s="44"/>
    </row>
    <row r="152" spans="3:12" s="16" customFormat="1" ht="15">
      <c r="C152" s="45">
        <f aca="true" t="shared" si="22" ref="C152:C215">IF(Loan_Not_Paid*Values_Entered,Payment_Number,"")</f>
        <v>130</v>
      </c>
      <c r="D152" s="46">
        <f t="shared" si="16"/>
        <v>46355</v>
      </c>
      <c r="E152" s="64">
        <f t="shared" si="17"/>
        <v>77894.12115419313</v>
      </c>
      <c r="F152" s="48">
        <f t="shared" si="18"/>
        <v>995.3636821022208</v>
      </c>
      <c r="G152" s="48">
        <f t="shared" si="19"/>
        <v>476.0695410742698</v>
      </c>
      <c r="H152" s="48">
        <f t="shared" si="20"/>
        <v>519.2941410279509</v>
      </c>
      <c r="I152" s="57">
        <f t="shared" si="21"/>
        <v>77418.05161311885</v>
      </c>
      <c r="J152" s="74">
        <f t="shared" si="15"/>
        <v>881.4329888633546</v>
      </c>
      <c r="K152" s="44"/>
      <c r="L152" s="44"/>
    </row>
    <row r="153" spans="3:12" s="16" customFormat="1" ht="15">
      <c r="C153" s="45">
        <f t="shared" si="22"/>
        <v>131</v>
      </c>
      <c r="D153" s="46">
        <f t="shared" si="16"/>
        <v>46385</v>
      </c>
      <c r="E153" s="64">
        <f t="shared" si="17"/>
        <v>77418.05161311885</v>
      </c>
      <c r="F153" s="48">
        <f t="shared" si="18"/>
        <v>995.3636821022208</v>
      </c>
      <c r="G153" s="48">
        <f t="shared" si="19"/>
        <v>479.243338014765</v>
      </c>
      <c r="H153" s="48">
        <f t="shared" si="20"/>
        <v>516.1203440874557</v>
      </c>
      <c r="I153" s="57">
        <f t="shared" si="21"/>
        <v>76938.80827510415</v>
      </c>
      <c r="J153" s="74">
        <f aca="true" t="shared" si="23" ref="J153:J210">+I$20*C152</f>
        <v>888.2658027305123</v>
      </c>
      <c r="K153" s="44"/>
      <c r="L153" s="44"/>
    </row>
    <row r="154" spans="3:12" s="16" customFormat="1" ht="15">
      <c r="C154" s="45">
        <f t="shared" si="22"/>
        <v>132</v>
      </c>
      <c r="D154" s="46">
        <f t="shared" si="16"/>
        <v>46416</v>
      </c>
      <c r="E154" s="64">
        <f t="shared" si="17"/>
        <v>76938.80827510415</v>
      </c>
      <c r="F154" s="48">
        <f t="shared" si="18"/>
        <v>995.3636821022208</v>
      </c>
      <c r="G154" s="48">
        <f t="shared" si="19"/>
        <v>482.4382936015302</v>
      </c>
      <c r="H154" s="48">
        <f t="shared" si="20"/>
        <v>512.9253885006906</v>
      </c>
      <c r="I154" s="57">
        <f t="shared" si="21"/>
        <v>76456.36998150259</v>
      </c>
      <c r="J154" s="74">
        <f t="shared" si="23"/>
        <v>895.0986165976701</v>
      </c>
      <c r="K154" s="44"/>
      <c r="L154" s="44"/>
    </row>
    <row r="155" spans="3:12" s="16" customFormat="1" ht="15">
      <c r="C155" s="45">
        <f t="shared" si="22"/>
        <v>133</v>
      </c>
      <c r="D155" s="46">
        <f t="shared" si="16"/>
        <v>46447</v>
      </c>
      <c r="E155" s="64">
        <f t="shared" si="17"/>
        <v>76456.36998150259</v>
      </c>
      <c r="F155" s="48">
        <f t="shared" si="18"/>
        <v>995.3636821022208</v>
      </c>
      <c r="G155" s="48">
        <f t="shared" si="19"/>
        <v>485.654548892207</v>
      </c>
      <c r="H155" s="48">
        <f t="shared" si="20"/>
        <v>509.7091332100137</v>
      </c>
      <c r="I155" s="57">
        <f t="shared" si="21"/>
        <v>75970.71543261045</v>
      </c>
      <c r="J155" s="74">
        <f t="shared" si="23"/>
        <v>901.9314304648279</v>
      </c>
      <c r="K155" s="44"/>
      <c r="L155" s="44"/>
    </row>
    <row r="156" spans="3:12" s="16" customFormat="1" ht="15">
      <c r="C156" s="45">
        <f t="shared" si="22"/>
        <v>134</v>
      </c>
      <c r="D156" s="46">
        <f t="shared" si="16"/>
        <v>46475</v>
      </c>
      <c r="E156" s="64">
        <f t="shared" si="17"/>
        <v>75970.71543261045</v>
      </c>
      <c r="F156" s="48">
        <f t="shared" si="18"/>
        <v>995.3636821022208</v>
      </c>
      <c r="G156" s="48">
        <f t="shared" si="19"/>
        <v>488.89224588482176</v>
      </c>
      <c r="H156" s="48">
        <f t="shared" si="20"/>
        <v>506.47143621739895</v>
      </c>
      <c r="I156" s="57">
        <f t="shared" si="21"/>
        <v>75481.82318672561</v>
      </c>
      <c r="J156" s="74">
        <f t="shared" si="23"/>
        <v>908.7642443319857</v>
      </c>
      <c r="K156" s="44"/>
      <c r="L156" s="44"/>
    </row>
    <row r="157" spans="3:12" s="16" customFormat="1" ht="15">
      <c r="C157" s="45">
        <f t="shared" si="22"/>
        <v>135</v>
      </c>
      <c r="D157" s="46">
        <f t="shared" si="16"/>
        <v>46506</v>
      </c>
      <c r="E157" s="64">
        <f t="shared" si="17"/>
        <v>75481.82318672561</v>
      </c>
      <c r="F157" s="48">
        <f t="shared" si="18"/>
        <v>995.3636821022208</v>
      </c>
      <c r="G157" s="48">
        <f t="shared" si="19"/>
        <v>492.15152752405396</v>
      </c>
      <c r="H157" s="48">
        <f t="shared" si="20"/>
        <v>503.2121545781668</v>
      </c>
      <c r="I157" s="57">
        <f t="shared" si="21"/>
        <v>74989.67165920153</v>
      </c>
      <c r="J157" s="74">
        <f t="shared" si="23"/>
        <v>915.5970581991435</v>
      </c>
      <c r="K157" s="44"/>
      <c r="L157" s="44"/>
    </row>
    <row r="158" spans="3:12" s="16" customFormat="1" ht="15">
      <c r="C158" s="45">
        <f t="shared" si="22"/>
        <v>136</v>
      </c>
      <c r="D158" s="46">
        <f t="shared" si="16"/>
        <v>46536</v>
      </c>
      <c r="E158" s="64">
        <f t="shared" si="17"/>
        <v>74989.67165920153</v>
      </c>
      <c r="F158" s="48">
        <f t="shared" si="18"/>
        <v>995.3636821022208</v>
      </c>
      <c r="G158" s="48">
        <f t="shared" si="19"/>
        <v>495.4325377075475</v>
      </c>
      <c r="H158" s="48">
        <f t="shared" si="20"/>
        <v>499.9311443946731</v>
      </c>
      <c r="I158" s="57">
        <f t="shared" si="21"/>
        <v>74494.23912149403</v>
      </c>
      <c r="J158" s="74">
        <f t="shared" si="23"/>
        <v>922.4298720663013</v>
      </c>
      <c r="K158" s="44"/>
      <c r="L158" s="44"/>
    </row>
    <row r="159" spans="3:12" s="16" customFormat="1" ht="15">
      <c r="C159" s="45">
        <f t="shared" si="22"/>
        <v>137</v>
      </c>
      <c r="D159" s="46">
        <f t="shared" si="16"/>
        <v>46567</v>
      </c>
      <c r="E159" s="64">
        <f t="shared" si="17"/>
        <v>74494.23912149403</v>
      </c>
      <c r="F159" s="48">
        <f t="shared" si="18"/>
        <v>995.3636821022208</v>
      </c>
      <c r="G159" s="48">
        <f t="shared" si="19"/>
        <v>498.73542129226456</v>
      </c>
      <c r="H159" s="48">
        <f t="shared" si="20"/>
        <v>496.62826080995626</v>
      </c>
      <c r="I159" s="57">
        <f t="shared" si="21"/>
        <v>73995.50370020175</v>
      </c>
      <c r="J159" s="74">
        <f t="shared" si="23"/>
        <v>929.262685933459</v>
      </c>
      <c r="K159" s="44"/>
      <c r="L159" s="44"/>
    </row>
    <row r="160" spans="3:12" s="16" customFormat="1" ht="15">
      <c r="C160" s="45">
        <f t="shared" si="22"/>
        <v>138</v>
      </c>
      <c r="D160" s="46">
        <f t="shared" si="16"/>
        <v>46597</v>
      </c>
      <c r="E160" s="64">
        <f t="shared" si="17"/>
        <v>73995.50370020175</v>
      </c>
      <c r="F160" s="48">
        <f t="shared" si="18"/>
        <v>995.3636821022208</v>
      </c>
      <c r="G160" s="48">
        <f t="shared" si="19"/>
        <v>502.0603241008797</v>
      </c>
      <c r="H160" s="48">
        <f t="shared" si="20"/>
        <v>493.30335800134117</v>
      </c>
      <c r="I160" s="57">
        <f t="shared" si="21"/>
        <v>73493.44337610088</v>
      </c>
      <c r="J160" s="74">
        <f t="shared" si="23"/>
        <v>936.0954998006168</v>
      </c>
      <c r="K160" s="44"/>
      <c r="L160" s="44"/>
    </row>
    <row r="161" spans="3:12" s="16" customFormat="1" ht="15">
      <c r="C161" s="45">
        <f t="shared" si="22"/>
        <v>139</v>
      </c>
      <c r="D161" s="46">
        <f t="shared" si="16"/>
        <v>46628</v>
      </c>
      <c r="E161" s="64">
        <f t="shared" si="17"/>
        <v>73493.44337610088</v>
      </c>
      <c r="F161" s="48">
        <f t="shared" si="18"/>
        <v>995.3636821022208</v>
      </c>
      <c r="G161" s="48">
        <f t="shared" si="19"/>
        <v>505.4073929282189</v>
      </c>
      <c r="H161" s="48">
        <f t="shared" si="20"/>
        <v>489.9562891740018</v>
      </c>
      <c r="I161" s="57">
        <f t="shared" si="21"/>
        <v>72988.03598317265</v>
      </c>
      <c r="J161" s="74">
        <f t="shared" si="23"/>
        <v>942.9283136677747</v>
      </c>
      <c r="K161" s="44"/>
      <c r="L161" s="44"/>
    </row>
    <row r="162" spans="3:12" s="16" customFormat="1" ht="15">
      <c r="C162" s="45">
        <f t="shared" si="22"/>
        <v>140</v>
      </c>
      <c r="D162" s="46">
        <f t="shared" si="16"/>
        <v>46659</v>
      </c>
      <c r="E162" s="64">
        <f t="shared" si="17"/>
        <v>72988.03598317265</v>
      </c>
      <c r="F162" s="48">
        <f t="shared" si="18"/>
        <v>995.3636821022208</v>
      </c>
      <c r="G162" s="48">
        <f t="shared" si="19"/>
        <v>508.7767755477403</v>
      </c>
      <c r="H162" s="48">
        <f t="shared" si="20"/>
        <v>486.5869065544804</v>
      </c>
      <c r="I162" s="57">
        <f t="shared" si="21"/>
        <v>72479.25920762494</v>
      </c>
      <c r="J162" s="74">
        <f t="shared" si="23"/>
        <v>949.7611275349324</v>
      </c>
      <c r="K162" s="44"/>
      <c r="L162" s="44"/>
    </row>
    <row r="163" spans="3:12" s="16" customFormat="1" ht="15">
      <c r="C163" s="45">
        <f t="shared" si="22"/>
        <v>141</v>
      </c>
      <c r="D163" s="46">
        <f t="shared" si="16"/>
        <v>46689</v>
      </c>
      <c r="E163" s="64">
        <f t="shared" si="17"/>
        <v>72479.25920762494</v>
      </c>
      <c r="F163" s="48">
        <f t="shared" si="18"/>
        <v>995.3636821022208</v>
      </c>
      <c r="G163" s="48">
        <f t="shared" si="19"/>
        <v>512.1686207180585</v>
      </c>
      <c r="H163" s="48">
        <f t="shared" si="20"/>
        <v>483.19506138416216</v>
      </c>
      <c r="I163" s="57">
        <f t="shared" si="21"/>
        <v>71967.09058690691</v>
      </c>
      <c r="J163" s="74">
        <f t="shared" si="23"/>
        <v>956.5939414020902</v>
      </c>
      <c r="K163" s="44"/>
      <c r="L163" s="44"/>
    </row>
    <row r="164" spans="3:12" s="16" customFormat="1" ht="15">
      <c r="C164" s="45">
        <f t="shared" si="22"/>
        <v>142</v>
      </c>
      <c r="D164" s="46">
        <f t="shared" si="16"/>
        <v>46720</v>
      </c>
      <c r="E164" s="64">
        <f t="shared" si="17"/>
        <v>71967.09058690691</v>
      </c>
      <c r="F164" s="48">
        <f t="shared" si="18"/>
        <v>995.3636821022208</v>
      </c>
      <c r="G164" s="48">
        <f t="shared" si="19"/>
        <v>515.5830781895122</v>
      </c>
      <c r="H164" s="48">
        <f t="shared" si="20"/>
        <v>479.7806039127085</v>
      </c>
      <c r="I164" s="57">
        <f t="shared" si="21"/>
        <v>71451.50750871736</v>
      </c>
      <c r="J164" s="74">
        <f t="shared" si="23"/>
        <v>963.426755269248</v>
      </c>
      <c r="K164" s="44"/>
      <c r="L164" s="44"/>
    </row>
    <row r="165" spans="3:12" s="16" customFormat="1" ht="15">
      <c r="C165" s="45">
        <f t="shared" si="22"/>
        <v>143</v>
      </c>
      <c r="D165" s="46">
        <f t="shared" si="16"/>
        <v>46750</v>
      </c>
      <c r="E165" s="64">
        <f t="shared" si="17"/>
        <v>71451.50750871736</v>
      </c>
      <c r="F165" s="48">
        <f t="shared" si="18"/>
        <v>995.3636821022208</v>
      </c>
      <c r="G165" s="48">
        <f t="shared" si="19"/>
        <v>519.0202987107757</v>
      </c>
      <c r="H165" s="48">
        <f t="shared" si="20"/>
        <v>476.3433833914451</v>
      </c>
      <c r="I165" s="57">
        <f t="shared" si="21"/>
        <v>70932.48721000663</v>
      </c>
      <c r="J165" s="74">
        <f t="shared" si="23"/>
        <v>970.2595691364057</v>
      </c>
      <c r="K165" s="44"/>
      <c r="L165" s="44"/>
    </row>
    <row r="166" spans="3:12" s="16" customFormat="1" ht="15">
      <c r="C166" s="45">
        <f t="shared" si="22"/>
        <v>144</v>
      </c>
      <c r="D166" s="46">
        <f t="shared" si="16"/>
        <v>46781</v>
      </c>
      <c r="E166" s="64">
        <f t="shared" si="17"/>
        <v>70932.48721000663</v>
      </c>
      <c r="F166" s="48">
        <f t="shared" si="18"/>
        <v>995.3636821022208</v>
      </c>
      <c r="G166" s="48">
        <f t="shared" si="19"/>
        <v>522.4804340355142</v>
      </c>
      <c r="H166" s="48">
        <f t="shared" si="20"/>
        <v>472.8832480667065</v>
      </c>
      <c r="I166" s="57">
        <f t="shared" si="21"/>
        <v>70410.0067759711</v>
      </c>
      <c r="J166" s="74">
        <f t="shared" si="23"/>
        <v>977.0923830035636</v>
      </c>
      <c r="K166" s="44"/>
      <c r="L166" s="44"/>
    </row>
    <row r="167" spans="3:12" s="16" customFormat="1" ht="15">
      <c r="C167" s="45">
        <f t="shared" si="22"/>
        <v>145</v>
      </c>
      <c r="D167" s="46">
        <f t="shared" si="16"/>
        <v>46812</v>
      </c>
      <c r="E167" s="64">
        <f t="shared" si="17"/>
        <v>70410.0067759711</v>
      </c>
      <c r="F167" s="48">
        <f t="shared" si="18"/>
        <v>995.3636821022208</v>
      </c>
      <c r="G167" s="48">
        <f t="shared" si="19"/>
        <v>525.9636369290844</v>
      </c>
      <c r="H167" s="48">
        <f t="shared" si="20"/>
        <v>469.4000451731364</v>
      </c>
      <c r="I167" s="57">
        <f t="shared" si="21"/>
        <v>69884.04313904201</v>
      </c>
      <c r="J167" s="74">
        <f t="shared" si="23"/>
        <v>983.9251968707214</v>
      </c>
      <c r="K167" s="44"/>
      <c r="L167" s="44"/>
    </row>
    <row r="168" spans="3:12" s="16" customFormat="1" ht="15">
      <c r="C168" s="45">
        <f t="shared" si="22"/>
        <v>146</v>
      </c>
      <c r="D168" s="46">
        <f t="shared" si="16"/>
        <v>46841</v>
      </c>
      <c r="E168" s="64">
        <f t="shared" si="17"/>
        <v>69884.04313904201</v>
      </c>
      <c r="F168" s="48">
        <f t="shared" si="18"/>
        <v>995.3636821022208</v>
      </c>
      <c r="G168" s="48">
        <f t="shared" si="19"/>
        <v>529.4700611752783</v>
      </c>
      <c r="H168" s="48">
        <f t="shared" si="20"/>
        <v>465.8936209269425</v>
      </c>
      <c r="I168" s="57">
        <f t="shared" si="21"/>
        <v>69354.57307786681</v>
      </c>
      <c r="J168" s="74">
        <f t="shared" si="23"/>
        <v>990.7580107378791</v>
      </c>
      <c r="K168" s="44"/>
      <c r="L168" s="44"/>
    </row>
    <row r="169" spans="3:12" s="16" customFormat="1" ht="15">
      <c r="C169" s="45">
        <f t="shared" si="22"/>
        <v>147</v>
      </c>
      <c r="D169" s="46">
        <f t="shared" si="16"/>
        <v>46872</v>
      </c>
      <c r="E169" s="64">
        <f t="shared" si="17"/>
        <v>69354.57307786681</v>
      </c>
      <c r="F169" s="48">
        <f t="shared" si="18"/>
        <v>995.3636821022208</v>
      </c>
      <c r="G169" s="48">
        <f t="shared" si="19"/>
        <v>532.9998615831134</v>
      </c>
      <c r="H169" s="48">
        <f t="shared" si="20"/>
        <v>462.36382051910743</v>
      </c>
      <c r="I169" s="57">
        <f t="shared" si="21"/>
        <v>68821.57321628366</v>
      </c>
      <c r="J169" s="74">
        <f t="shared" si="23"/>
        <v>997.5908246050369</v>
      </c>
      <c r="K169" s="44"/>
      <c r="L169" s="44"/>
    </row>
    <row r="170" spans="3:12" s="16" customFormat="1" ht="15">
      <c r="C170" s="45">
        <f t="shared" si="22"/>
        <v>148</v>
      </c>
      <c r="D170" s="46">
        <f t="shared" si="16"/>
        <v>46902</v>
      </c>
      <c r="E170" s="64">
        <f t="shared" si="17"/>
        <v>68821.57321628366</v>
      </c>
      <c r="F170" s="48">
        <f t="shared" si="18"/>
        <v>995.3636821022208</v>
      </c>
      <c r="G170" s="48">
        <f t="shared" si="19"/>
        <v>536.5531939936675</v>
      </c>
      <c r="H170" s="48">
        <f t="shared" si="20"/>
        <v>458.81048810855333</v>
      </c>
      <c r="I170" s="57">
        <f t="shared" si="21"/>
        <v>68285.02002229</v>
      </c>
      <c r="J170" s="74">
        <f t="shared" si="23"/>
        <v>1004.4236384721947</v>
      </c>
      <c r="K170" s="44"/>
      <c r="L170" s="44"/>
    </row>
    <row r="171" spans="3:12" s="16" customFormat="1" ht="15">
      <c r="C171" s="45">
        <f t="shared" si="22"/>
        <v>149</v>
      </c>
      <c r="D171" s="46">
        <f t="shared" si="16"/>
        <v>46933</v>
      </c>
      <c r="E171" s="64">
        <f t="shared" si="17"/>
        <v>68285.02002229</v>
      </c>
      <c r="F171" s="48">
        <f t="shared" si="18"/>
        <v>995.3636821022208</v>
      </c>
      <c r="G171" s="48">
        <f t="shared" si="19"/>
        <v>540.1302152869586</v>
      </c>
      <c r="H171" s="48">
        <f t="shared" si="20"/>
        <v>455.23346681526203</v>
      </c>
      <c r="I171" s="57">
        <f t="shared" si="21"/>
        <v>67744.88980700306</v>
      </c>
      <c r="J171" s="74">
        <f t="shared" si="23"/>
        <v>1011.2564523393524</v>
      </c>
      <c r="K171" s="44"/>
      <c r="L171" s="44"/>
    </row>
    <row r="172" spans="3:12" s="16" customFormat="1" ht="15">
      <c r="C172" s="45">
        <f t="shared" si="22"/>
        <v>150</v>
      </c>
      <c r="D172" s="46">
        <f t="shared" si="16"/>
        <v>46963</v>
      </c>
      <c r="E172" s="64">
        <f t="shared" si="17"/>
        <v>67744.88980700306</v>
      </c>
      <c r="F172" s="48">
        <f t="shared" si="18"/>
        <v>995.3636821022208</v>
      </c>
      <c r="G172" s="48">
        <f t="shared" si="19"/>
        <v>543.7310833888718</v>
      </c>
      <c r="H172" s="48">
        <f t="shared" si="20"/>
        <v>451.63259871334907</v>
      </c>
      <c r="I172" s="57">
        <f t="shared" si="21"/>
        <v>67201.15872361418</v>
      </c>
      <c r="J172" s="74">
        <f t="shared" si="23"/>
        <v>1018.0892662065103</v>
      </c>
      <c r="K172" s="44"/>
      <c r="L172" s="44"/>
    </row>
    <row r="173" spans="3:12" s="16" customFormat="1" ht="15">
      <c r="C173" s="45">
        <f t="shared" si="22"/>
        <v>151</v>
      </c>
      <c r="D173" s="46">
        <f t="shared" si="16"/>
        <v>46994</v>
      </c>
      <c r="E173" s="64">
        <f t="shared" si="17"/>
        <v>67201.15872361418</v>
      </c>
      <c r="F173" s="48">
        <f t="shared" si="18"/>
        <v>995.3636821022208</v>
      </c>
      <c r="G173" s="48">
        <f t="shared" si="19"/>
        <v>547.3559572781309</v>
      </c>
      <c r="H173" s="48">
        <f t="shared" si="20"/>
        <v>448.0077248240899</v>
      </c>
      <c r="I173" s="57">
        <f t="shared" si="21"/>
        <v>66653.8027663361</v>
      </c>
      <c r="J173" s="74">
        <f t="shared" si="23"/>
        <v>1024.922080073668</v>
      </c>
      <c r="K173" s="44"/>
      <c r="L173" s="44"/>
    </row>
    <row r="174" spans="3:12" s="16" customFormat="1" ht="15">
      <c r="C174" s="45">
        <f t="shared" si="22"/>
        <v>152</v>
      </c>
      <c r="D174" s="46">
        <f t="shared" si="16"/>
        <v>47025</v>
      </c>
      <c r="E174" s="64">
        <f t="shared" si="17"/>
        <v>66653.8027663361</v>
      </c>
      <c r="F174" s="48">
        <f t="shared" si="18"/>
        <v>995.3636821022208</v>
      </c>
      <c r="G174" s="48">
        <f t="shared" si="19"/>
        <v>551.0049969933183</v>
      </c>
      <c r="H174" s="48">
        <f t="shared" si="20"/>
        <v>444.3586851089024</v>
      </c>
      <c r="I174" s="57">
        <f t="shared" si="21"/>
        <v>66102.79776934272</v>
      </c>
      <c r="J174" s="74">
        <f t="shared" si="23"/>
        <v>1031.754893940826</v>
      </c>
      <c r="K174" s="44"/>
      <c r="L174" s="44"/>
    </row>
    <row r="175" spans="3:12" s="16" customFormat="1" ht="15">
      <c r="C175" s="45">
        <f t="shared" si="22"/>
        <v>153</v>
      </c>
      <c r="D175" s="46">
        <f t="shared" si="16"/>
        <v>47055</v>
      </c>
      <c r="E175" s="64">
        <f t="shared" si="17"/>
        <v>66102.79776934272</v>
      </c>
      <c r="F175" s="48">
        <f t="shared" si="18"/>
        <v>995.3636821022208</v>
      </c>
      <c r="G175" s="48">
        <f t="shared" si="19"/>
        <v>554.6783636399405</v>
      </c>
      <c r="H175" s="48">
        <f t="shared" si="20"/>
        <v>440.6853184622802</v>
      </c>
      <c r="I175" s="57">
        <f t="shared" si="21"/>
        <v>65548.1194057028</v>
      </c>
      <c r="J175" s="74">
        <f t="shared" si="23"/>
        <v>1038.5877078079836</v>
      </c>
      <c r="K175" s="44"/>
      <c r="L175" s="44"/>
    </row>
    <row r="176" spans="3:12" s="16" customFormat="1" ht="15">
      <c r="C176" s="45">
        <f t="shared" si="22"/>
        <v>154</v>
      </c>
      <c r="D176" s="46">
        <f t="shared" si="16"/>
        <v>47086</v>
      </c>
      <c r="E176" s="64">
        <f t="shared" si="17"/>
        <v>65548.1194057028</v>
      </c>
      <c r="F176" s="48">
        <f t="shared" si="18"/>
        <v>995.3636821022208</v>
      </c>
      <c r="G176" s="48">
        <f t="shared" si="19"/>
        <v>558.3762193975401</v>
      </c>
      <c r="H176" s="48">
        <f t="shared" si="20"/>
        <v>436.9874627046805</v>
      </c>
      <c r="I176" s="57">
        <f t="shared" si="21"/>
        <v>64989.743186305335</v>
      </c>
      <c r="J176" s="74">
        <f t="shared" si="23"/>
        <v>1045.4205216751413</v>
      </c>
      <c r="K176" s="44"/>
      <c r="L176" s="44"/>
    </row>
    <row r="177" spans="3:12" s="16" customFormat="1" ht="15">
      <c r="C177" s="45">
        <f t="shared" si="22"/>
        <v>155</v>
      </c>
      <c r="D177" s="46">
        <f t="shared" si="16"/>
        <v>47116</v>
      </c>
      <c r="E177" s="64">
        <f t="shared" si="17"/>
        <v>64989.743186305335</v>
      </c>
      <c r="F177" s="48">
        <f t="shared" si="18"/>
        <v>995.3636821022208</v>
      </c>
      <c r="G177" s="48">
        <f t="shared" si="19"/>
        <v>562.0987275268569</v>
      </c>
      <c r="H177" s="48">
        <f t="shared" si="20"/>
        <v>433.26495457536373</v>
      </c>
      <c r="I177" s="57">
        <f t="shared" si="21"/>
        <v>64427.644458778435</v>
      </c>
      <c r="J177" s="74">
        <f t="shared" si="23"/>
        <v>1052.2533355422993</v>
      </c>
      <c r="K177" s="44"/>
      <c r="L177" s="44"/>
    </row>
    <row r="178" spans="3:12" s="16" customFormat="1" ht="15">
      <c r="C178" s="45">
        <f t="shared" si="22"/>
        <v>156</v>
      </c>
      <c r="D178" s="46">
        <f t="shared" si="16"/>
        <v>47147</v>
      </c>
      <c r="E178" s="64">
        <f t="shared" si="17"/>
        <v>64427.644458778435</v>
      </c>
      <c r="F178" s="48">
        <f t="shared" si="18"/>
        <v>995.3636821022208</v>
      </c>
      <c r="G178" s="48">
        <f t="shared" si="19"/>
        <v>565.846052377036</v>
      </c>
      <c r="H178" s="48">
        <f t="shared" si="20"/>
        <v>429.5176297251847</v>
      </c>
      <c r="I178" s="57">
        <f t="shared" si="21"/>
        <v>63861.798406401474</v>
      </c>
      <c r="J178" s="74">
        <f t="shared" si="23"/>
        <v>1059.086149409457</v>
      </c>
      <c r="K178" s="44"/>
      <c r="L178" s="44"/>
    </row>
    <row r="179" spans="3:12" s="16" customFormat="1" ht="15">
      <c r="C179" s="45">
        <f t="shared" si="22"/>
        <v>157</v>
      </c>
      <c r="D179" s="46">
        <f t="shared" si="16"/>
        <v>47178</v>
      </c>
      <c r="E179" s="64">
        <f t="shared" si="17"/>
        <v>63861.798406401474</v>
      </c>
      <c r="F179" s="48">
        <f t="shared" si="18"/>
        <v>995.3636821022208</v>
      </c>
      <c r="G179" s="48">
        <f t="shared" si="19"/>
        <v>569.618359392883</v>
      </c>
      <c r="H179" s="48">
        <f t="shared" si="20"/>
        <v>425.74532270933776</v>
      </c>
      <c r="I179" s="57">
        <f t="shared" si="21"/>
        <v>63292.18004700856</v>
      </c>
      <c r="J179" s="74">
        <f t="shared" si="23"/>
        <v>1065.9189632766147</v>
      </c>
      <c r="K179" s="44"/>
      <c r="L179" s="44"/>
    </row>
    <row r="180" spans="3:12" s="16" customFormat="1" ht="15">
      <c r="C180" s="45">
        <f t="shared" si="22"/>
        <v>158</v>
      </c>
      <c r="D180" s="46">
        <f t="shared" si="16"/>
        <v>47206</v>
      </c>
      <c r="E180" s="64">
        <f t="shared" si="17"/>
        <v>63292.18004700856</v>
      </c>
      <c r="F180" s="48">
        <f t="shared" si="18"/>
        <v>995.3636821022208</v>
      </c>
      <c r="G180" s="48">
        <f t="shared" si="19"/>
        <v>573.4158151221689</v>
      </c>
      <c r="H180" s="48">
        <f t="shared" si="20"/>
        <v>421.9478669800519</v>
      </c>
      <c r="I180" s="57">
        <f t="shared" si="21"/>
        <v>62718.764231886424</v>
      </c>
      <c r="J180" s="74">
        <f t="shared" si="23"/>
        <v>1072.7517771437726</v>
      </c>
      <c r="K180" s="44"/>
      <c r="L180" s="44"/>
    </row>
    <row r="181" spans="3:12" s="16" customFormat="1" ht="15">
      <c r="C181" s="45">
        <f t="shared" si="22"/>
        <v>159</v>
      </c>
      <c r="D181" s="46">
        <f t="shared" si="16"/>
        <v>47237</v>
      </c>
      <c r="E181" s="64">
        <f t="shared" si="17"/>
        <v>62718.764231886424</v>
      </c>
      <c r="F181" s="48">
        <f t="shared" si="18"/>
        <v>995.3636821022208</v>
      </c>
      <c r="G181" s="48">
        <f t="shared" si="19"/>
        <v>577.2385872229833</v>
      </c>
      <c r="H181" s="48">
        <f t="shared" si="20"/>
        <v>418.12509487923745</v>
      </c>
      <c r="I181" s="57">
        <f t="shared" si="21"/>
        <v>62141.52564466343</v>
      </c>
      <c r="J181" s="74">
        <f t="shared" si="23"/>
        <v>1079.5845910109304</v>
      </c>
      <c r="K181" s="44"/>
      <c r="L181" s="44"/>
    </row>
    <row r="182" spans="3:12" s="16" customFormat="1" ht="15">
      <c r="C182" s="45">
        <f t="shared" si="22"/>
        <v>160</v>
      </c>
      <c r="D182" s="46">
        <f t="shared" si="16"/>
        <v>47267</v>
      </c>
      <c r="E182" s="64">
        <f t="shared" si="17"/>
        <v>62141.52564466343</v>
      </c>
      <c r="F182" s="48">
        <f t="shared" si="18"/>
        <v>995.3636821022208</v>
      </c>
      <c r="G182" s="48">
        <f t="shared" si="19"/>
        <v>581.0868444711365</v>
      </c>
      <c r="H182" s="48">
        <f t="shared" si="20"/>
        <v>414.27683763108416</v>
      </c>
      <c r="I182" s="57">
        <f t="shared" si="21"/>
        <v>61560.43880019232</v>
      </c>
      <c r="J182" s="74">
        <f t="shared" si="23"/>
        <v>1086.417404878088</v>
      </c>
      <c r="K182" s="44"/>
      <c r="L182" s="44"/>
    </row>
    <row r="183" spans="3:12" s="16" customFormat="1" ht="15">
      <c r="C183" s="45">
        <f t="shared" si="22"/>
        <v>161</v>
      </c>
      <c r="D183" s="46">
        <f t="shared" si="16"/>
        <v>47298</v>
      </c>
      <c r="E183" s="64">
        <f t="shared" si="17"/>
        <v>61560.43880019232</v>
      </c>
      <c r="F183" s="48">
        <f t="shared" si="18"/>
        <v>995.3636821022208</v>
      </c>
      <c r="G183" s="48">
        <f t="shared" si="19"/>
        <v>584.9607567676107</v>
      </c>
      <c r="H183" s="48">
        <f t="shared" si="20"/>
        <v>410.4029253346099</v>
      </c>
      <c r="I183" s="57">
        <f t="shared" si="21"/>
        <v>60975.478043424664</v>
      </c>
      <c r="J183" s="74">
        <f t="shared" si="23"/>
        <v>1093.250218745246</v>
      </c>
      <c r="K183" s="44"/>
      <c r="L183" s="44"/>
    </row>
    <row r="184" spans="3:12" s="16" customFormat="1" ht="15">
      <c r="C184" s="45">
        <f t="shared" si="22"/>
        <v>162</v>
      </c>
      <c r="D184" s="46">
        <f t="shared" si="16"/>
        <v>47328</v>
      </c>
      <c r="E184" s="64">
        <f t="shared" si="17"/>
        <v>60975.478043424664</v>
      </c>
      <c r="F184" s="48">
        <f t="shared" si="18"/>
        <v>995.3636821022208</v>
      </c>
      <c r="G184" s="48">
        <f t="shared" si="19"/>
        <v>588.8604951460616</v>
      </c>
      <c r="H184" s="48">
        <f t="shared" si="20"/>
        <v>406.50318695615925</v>
      </c>
      <c r="I184" s="57">
        <f t="shared" si="21"/>
        <v>60386.61754827865</v>
      </c>
      <c r="J184" s="74">
        <f t="shared" si="23"/>
        <v>1100.0830326124037</v>
      </c>
      <c r="K184" s="44"/>
      <c r="L184" s="44"/>
    </row>
    <row r="185" spans="3:12" s="16" customFormat="1" ht="15">
      <c r="C185" s="45">
        <f t="shared" si="22"/>
        <v>163</v>
      </c>
      <c r="D185" s="46">
        <f t="shared" si="16"/>
        <v>47359</v>
      </c>
      <c r="E185" s="64">
        <f t="shared" si="17"/>
        <v>60386.61754827865</v>
      </c>
      <c r="F185" s="48">
        <f t="shared" si="18"/>
        <v>995.3636821022208</v>
      </c>
      <c r="G185" s="48">
        <f t="shared" si="19"/>
        <v>592.7862317803686</v>
      </c>
      <c r="H185" s="48">
        <f t="shared" si="20"/>
        <v>402.57745032185215</v>
      </c>
      <c r="I185" s="57">
        <f t="shared" si="21"/>
        <v>59793.83131649828</v>
      </c>
      <c r="J185" s="74">
        <f t="shared" si="23"/>
        <v>1106.9158464795614</v>
      </c>
      <c r="K185" s="44"/>
      <c r="L185" s="44"/>
    </row>
    <row r="186" spans="3:12" s="16" customFormat="1" ht="15">
      <c r="C186" s="45">
        <f t="shared" si="22"/>
        <v>164</v>
      </c>
      <c r="D186" s="46">
        <f t="shared" si="16"/>
        <v>47390</v>
      </c>
      <c r="E186" s="64">
        <f t="shared" si="17"/>
        <v>59793.83131649828</v>
      </c>
      <c r="F186" s="48">
        <f t="shared" si="18"/>
        <v>995.3636821022208</v>
      </c>
      <c r="G186" s="48">
        <f t="shared" si="19"/>
        <v>596.7381399922377</v>
      </c>
      <c r="H186" s="48">
        <f t="shared" si="20"/>
        <v>398.62554210998303</v>
      </c>
      <c r="I186" s="57">
        <f t="shared" si="21"/>
        <v>59197.09317650605</v>
      </c>
      <c r="J186" s="74">
        <f t="shared" si="23"/>
        <v>1113.7486603467194</v>
      </c>
      <c r="K186" s="44"/>
      <c r="L186" s="44"/>
    </row>
    <row r="187" spans="3:12" s="16" customFormat="1" ht="15">
      <c r="C187" s="45">
        <f t="shared" si="22"/>
        <v>165</v>
      </c>
      <c r="D187" s="46">
        <f t="shared" si="16"/>
        <v>47420</v>
      </c>
      <c r="E187" s="64">
        <f t="shared" si="17"/>
        <v>59197.09317650605</v>
      </c>
      <c r="F187" s="48">
        <f t="shared" si="18"/>
        <v>995.3636821022208</v>
      </c>
      <c r="G187" s="48">
        <f t="shared" si="19"/>
        <v>600.7163942588526</v>
      </c>
      <c r="H187" s="48">
        <f t="shared" si="20"/>
        <v>394.64728784336813</v>
      </c>
      <c r="I187" s="57">
        <f t="shared" si="21"/>
        <v>58596.37678224727</v>
      </c>
      <c r="J187" s="74">
        <f t="shared" si="23"/>
        <v>1120.581474213877</v>
      </c>
      <c r="K187" s="44"/>
      <c r="L187" s="44"/>
    </row>
    <row r="188" spans="3:12" s="16" customFormat="1" ht="15">
      <c r="C188" s="45">
        <f t="shared" si="22"/>
        <v>166</v>
      </c>
      <c r="D188" s="46">
        <f t="shared" si="16"/>
        <v>47451</v>
      </c>
      <c r="E188" s="64">
        <f t="shared" si="17"/>
        <v>58596.37678224727</v>
      </c>
      <c r="F188" s="48">
        <f t="shared" si="18"/>
        <v>995.3636821022208</v>
      </c>
      <c r="G188" s="48">
        <f t="shared" si="19"/>
        <v>604.7211702205783</v>
      </c>
      <c r="H188" s="48">
        <f t="shared" si="20"/>
        <v>390.6425118816424</v>
      </c>
      <c r="I188" s="57">
        <f t="shared" si="21"/>
        <v>57991.65561202669</v>
      </c>
      <c r="J188" s="74">
        <f t="shared" si="23"/>
        <v>1127.4142880810348</v>
      </c>
      <c r="K188" s="44"/>
      <c r="L188" s="44"/>
    </row>
    <row r="189" spans="3:12" s="16" customFormat="1" ht="15">
      <c r="C189" s="45">
        <f t="shared" si="22"/>
        <v>167</v>
      </c>
      <c r="D189" s="46">
        <f t="shared" si="16"/>
        <v>47481</v>
      </c>
      <c r="E189" s="64">
        <f t="shared" si="17"/>
        <v>57991.65561202669</v>
      </c>
      <c r="F189" s="48">
        <f t="shared" si="18"/>
        <v>995.3636821022208</v>
      </c>
      <c r="G189" s="48">
        <f t="shared" si="19"/>
        <v>608.7526446887155</v>
      </c>
      <c r="H189" s="48">
        <f t="shared" si="20"/>
        <v>386.6110374135052</v>
      </c>
      <c r="I189" s="57">
        <f t="shared" si="21"/>
        <v>57382.90296733793</v>
      </c>
      <c r="J189" s="74">
        <f t="shared" si="23"/>
        <v>1134.2471019481927</v>
      </c>
      <c r="K189" s="44"/>
      <c r="L189" s="44"/>
    </row>
    <row r="190" spans="3:12" s="16" customFormat="1" ht="15">
      <c r="C190" s="45">
        <f t="shared" si="22"/>
        <v>168</v>
      </c>
      <c r="D190" s="46">
        <f t="shared" si="16"/>
        <v>47512</v>
      </c>
      <c r="E190" s="64">
        <f t="shared" si="17"/>
        <v>57382.90296733793</v>
      </c>
      <c r="F190" s="48">
        <f t="shared" si="18"/>
        <v>995.3636821022208</v>
      </c>
      <c r="G190" s="48">
        <f t="shared" si="19"/>
        <v>612.8109956533069</v>
      </c>
      <c r="H190" s="48">
        <f t="shared" si="20"/>
        <v>382.55268644891385</v>
      </c>
      <c r="I190" s="57">
        <f t="shared" si="21"/>
        <v>56770.09197168471</v>
      </c>
      <c r="J190" s="74">
        <f t="shared" si="23"/>
        <v>1141.0799158153504</v>
      </c>
      <c r="K190" s="44"/>
      <c r="L190" s="44"/>
    </row>
    <row r="191" spans="3:12" s="16" customFormat="1" ht="15">
      <c r="C191" s="45">
        <f t="shared" si="22"/>
        <v>169</v>
      </c>
      <c r="D191" s="46">
        <f t="shared" si="16"/>
        <v>47543</v>
      </c>
      <c r="E191" s="64">
        <f t="shared" si="17"/>
        <v>56770.09197168471</v>
      </c>
      <c r="F191" s="48">
        <f t="shared" si="18"/>
        <v>995.3636821022208</v>
      </c>
      <c r="G191" s="48">
        <f t="shared" si="19"/>
        <v>616.8964022909958</v>
      </c>
      <c r="H191" s="48">
        <f t="shared" si="20"/>
        <v>378.46727981122507</v>
      </c>
      <c r="I191" s="57">
        <f t="shared" si="21"/>
        <v>56153.19556939369</v>
      </c>
      <c r="J191" s="74">
        <f t="shared" si="23"/>
        <v>1147.9127296825081</v>
      </c>
      <c r="K191" s="44"/>
      <c r="L191" s="44"/>
    </row>
    <row r="192" spans="3:12" s="16" customFormat="1" ht="15">
      <c r="C192" s="45">
        <f t="shared" si="22"/>
        <v>170</v>
      </c>
      <c r="D192" s="46">
        <f t="shared" si="16"/>
        <v>47571</v>
      </c>
      <c r="E192" s="64">
        <f t="shared" si="17"/>
        <v>56153.19556939369</v>
      </c>
      <c r="F192" s="48">
        <f t="shared" si="18"/>
        <v>995.3636821022208</v>
      </c>
      <c r="G192" s="48">
        <f t="shared" si="19"/>
        <v>621.0090449729356</v>
      </c>
      <c r="H192" s="48">
        <f t="shared" si="20"/>
        <v>374.3546371292851</v>
      </c>
      <c r="I192" s="57">
        <f t="shared" si="21"/>
        <v>55532.186524420744</v>
      </c>
      <c r="J192" s="74">
        <f t="shared" si="23"/>
        <v>1154.745543549666</v>
      </c>
      <c r="K192" s="44"/>
      <c r="L192" s="44"/>
    </row>
    <row r="193" spans="3:12" s="16" customFormat="1" ht="15">
      <c r="C193" s="45">
        <f t="shared" si="22"/>
        <v>171</v>
      </c>
      <c r="D193" s="46">
        <f t="shared" si="16"/>
        <v>47602</v>
      </c>
      <c r="E193" s="64">
        <f t="shared" si="17"/>
        <v>55532.186524420744</v>
      </c>
      <c r="F193" s="48">
        <f t="shared" si="18"/>
        <v>995.3636821022208</v>
      </c>
      <c r="G193" s="48">
        <f t="shared" si="19"/>
        <v>625.1491052727552</v>
      </c>
      <c r="H193" s="48">
        <f t="shared" si="20"/>
        <v>370.2145768294656</v>
      </c>
      <c r="I193" s="57">
        <f t="shared" si="21"/>
        <v>54907.03741914802</v>
      </c>
      <c r="J193" s="74">
        <f t="shared" si="23"/>
        <v>1161.5783574168238</v>
      </c>
      <c r="K193" s="44"/>
      <c r="L193" s="44"/>
    </row>
    <row r="194" spans="3:12" s="16" customFormat="1" ht="15">
      <c r="C194" s="45">
        <f t="shared" si="22"/>
        <v>172</v>
      </c>
      <c r="D194" s="46">
        <f t="shared" si="16"/>
        <v>47632</v>
      </c>
      <c r="E194" s="64">
        <f t="shared" si="17"/>
        <v>54907.03741914802</v>
      </c>
      <c r="F194" s="48">
        <f t="shared" si="18"/>
        <v>995.3636821022208</v>
      </c>
      <c r="G194" s="48">
        <f t="shared" si="19"/>
        <v>629.3167659745735</v>
      </c>
      <c r="H194" s="48">
        <f t="shared" si="20"/>
        <v>366.0469161276472</v>
      </c>
      <c r="I194" s="57">
        <f t="shared" si="21"/>
        <v>54277.720653173456</v>
      </c>
      <c r="J194" s="74">
        <f t="shared" si="23"/>
        <v>1168.4111712839815</v>
      </c>
      <c r="K194" s="44"/>
      <c r="L194" s="44"/>
    </row>
    <row r="195" spans="3:12" s="16" customFormat="1" ht="15">
      <c r="C195" s="45">
        <f t="shared" si="22"/>
        <v>173</v>
      </c>
      <c r="D195" s="46">
        <f t="shared" si="16"/>
        <v>47663</v>
      </c>
      <c r="E195" s="64">
        <f t="shared" si="17"/>
        <v>54277.720653173456</v>
      </c>
      <c r="F195" s="48">
        <f t="shared" si="18"/>
        <v>995.3636821022208</v>
      </c>
      <c r="G195" s="48">
        <f t="shared" si="19"/>
        <v>633.5122110810707</v>
      </c>
      <c r="H195" s="48">
        <f t="shared" si="20"/>
        <v>361.85147102115</v>
      </c>
      <c r="I195" s="57">
        <f t="shared" si="21"/>
        <v>53644.20844209241</v>
      </c>
      <c r="J195" s="74">
        <f t="shared" si="23"/>
        <v>1175.2439851511394</v>
      </c>
      <c r="K195" s="44"/>
      <c r="L195" s="44"/>
    </row>
    <row r="196" spans="3:12" s="16" customFormat="1" ht="15">
      <c r="C196" s="45">
        <f t="shared" si="22"/>
        <v>174</v>
      </c>
      <c r="D196" s="46">
        <f t="shared" si="16"/>
        <v>47693</v>
      </c>
      <c r="E196" s="64">
        <f t="shared" si="17"/>
        <v>53644.20844209241</v>
      </c>
      <c r="F196" s="48">
        <f t="shared" si="18"/>
        <v>995.3636821022208</v>
      </c>
      <c r="G196" s="48">
        <f t="shared" si="19"/>
        <v>637.7356258216112</v>
      </c>
      <c r="H196" s="48">
        <f t="shared" si="20"/>
        <v>357.62805628060954</v>
      </c>
      <c r="I196" s="57">
        <f t="shared" si="21"/>
        <v>53006.472816270834</v>
      </c>
      <c r="J196" s="74">
        <f t="shared" si="23"/>
        <v>1182.0767990182972</v>
      </c>
      <c r="K196" s="44"/>
      <c r="L196" s="44"/>
    </row>
    <row r="197" spans="3:12" s="16" customFormat="1" ht="15">
      <c r="C197" s="45">
        <f t="shared" si="22"/>
        <v>175</v>
      </c>
      <c r="D197" s="46">
        <f t="shared" si="16"/>
        <v>47724</v>
      </c>
      <c r="E197" s="64">
        <f t="shared" si="17"/>
        <v>53006.472816270834</v>
      </c>
      <c r="F197" s="48">
        <f t="shared" si="18"/>
        <v>995.3636821022208</v>
      </c>
      <c r="G197" s="48">
        <f t="shared" si="19"/>
        <v>641.987196660422</v>
      </c>
      <c r="H197" s="48">
        <f t="shared" si="20"/>
        <v>353.3764854417988</v>
      </c>
      <c r="I197" s="57">
        <f t="shared" si="21"/>
        <v>52364.48561961035</v>
      </c>
      <c r="J197" s="74">
        <f t="shared" si="23"/>
        <v>1188.9096128854549</v>
      </c>
      <c r="K197" s="44"/>
      <c r="L197" s="44"/>
    </row>
    <row r="198" spans="3:12" s="16" customFormat="1" ht="15">
      <c r="C198" s="45">
        <f t="shared" si="22"/>
        <v>176</v>
      </c>
      <c r="D198" s="46">
        <f t="shared" si="16"/>
        <v>47755</v>
      </c>
      <c r="E198" s="64">
        <f t="shared" si="17"/>
        <v>52364.48561961035</v>
      </c>
      <c r="F198" s="48">
        <f t="shared" si="18"/>
        <v>995.3636821022208</v>
      </c>
      <c r="G198" s="48">
        <f t="shared" si="19"/>
        <v>646.2671113048247</v>
      </c>
      <c r="H198" s="48">
        <f t="shared" si="20"/>
        <v>349.096570797396</v>
      </c>
      <c r="I198" s="57">
        <f t="shared" si="21"/>
        <v>51718.21850830555</v>
      </c>
      <c r="J198" s="74">
        <f t="shared" si="23"/>
        <v>1195.7424267526128</v>
      </c>
      <c r="K198" s="44"/>
      <c r="L198" s="44"/>
    </row>
    <row r="199" spans="3:12" s="16" customFormat="1" ht="15">
      <c r="C199" s="45">
        <f t="shared" si="22"/>
        <v>177</v>
      </c>
      <c r="D199" s="46">
        <f t="shared" si="16"/>
        <v>47785</v>
      </c>
      <c r="E199" s="64">
        <f t="shared" si="17"/>
        <v>51718.21850830555</v>
      </c>
      <c r="F199" s="48">
        <f t="shared" si="18"/>
        <v>995.3636821022208</v>
      </c>
      <c r="G199" s="48">
        <f t="shared" si="19"/>
        <v>650.5755587135236</v>
      </c>
      <c r="H199" s="48">
        <f t="shared" si="20"/>
        <v>344.7881233886972</v>
      </c>
      <c r="I199" s="57">
        <f t="shared" si="21"/>
        <v>51067.64294959203</v>
      </c>
      <c r="J199" s="74">
        <f t="shared" si="23"/>
        <v>1202.5752406197705</v>
      </c>
      <c r="K199" s="44"/>
      <c r="L199" s="44"/>
    </row>
    <row r="200" spans="3:12" s="16" customFormat="1" ht="15">
      <c r="C200" s="45">
        <f t="shared" si="22"/>
        <v>178</v>
      </c>
      <c r="D200" s="46">
        <f t="shared" si="16"/>
        <v>47816</v>
      </c>
      <c r="E200" s="64">
        <f t="shared" si="17"/>
        <v>51067.64294959203</v>
      </c>
      <c r="F200" s="48">
        <f t="shared" si="18"/>
        <v>995.3636821022208</v>
      </c>
      <c r="G200" s="48">
        <f t="shared" si="19"/>
        <v>654.9127291049471</v>
      </c>
      <c r="H200" s="48">
        <f t="shared" si="20"/>
        <v>340.4509529972737</v>
      </c>
      <c r="I200" s="57">
        <f t="shared" si="21"/>
        <v>50412.73022048711</v>
      </c>
      <c r="J200" s="74">
        <f t="shared" si="23"/>
        <v>1209.4080544869282</v>
      </c>
      <c r="K200" s="44"/>
      <c r="L200" s="44"/>
    </row>
    <row r="201" spans="3:12" s="16" customFormat="1" ht="15">
      <c r="C201" s="45">
        <f t="shared" si="22"/>
        <v>179</v>
      </c>
      <c r="D201" s="46">
        <f t="shared" si="16"/>
        <v>47846</v>
      </c>
      <c r="E201" s="64">
        <f t="shared" si="17"/>
        <v>50412.73022048711</v>
      </c>
      <c r="F201" s="48">
        <f t="shared" si="18"/>
        <v>995.3636821022208</v>
      </c>
      <c r="G201" s="48">
        <f t="shared" si="19"/>
        <v>659.2788139656467</v>
      </c>
      <c r="H201" s="48">
        <f t="shared" si="20"/>
        <v>336.0848681365741</v>
      </c>
      <c r="I201" s="57">
        <f t="shared" si="21"/>
        <v>49753.45140652143</v>
      </c>
      <c r="J201" s="74">
        <f t="shared" si="23"/>
        <v>1216.2408683540862</v>
      </c>
      <c r="K201" s="44"/>
      <c r="L201" s="44"/>
    </row>
    <row r="202" spans="3:12" s="16" customFormat="1" ht="15">
      <c r="C202" s="45">
        <f t="shared" si="22"/>
        <v>180</v>
      </c>
      <c r="D202" s="46">
        <f t="shared" si="16"/>
        <v>47877</v>
      </c>
      <c r="E202" s="64">
        <f t="shared" si="17"/>
        <v>49753.45140652143</v>
      </c>
      <c r="F202" s="48">
        <f t="shared" si="18"/>
        <v>995.3636821022208</v>
      </c>
      <c r="G202" s="48">
        <f t="shared" si="19"/>
        <v>663.674006058751</v>
      </c>
      <c r="H202" s="48">
        <f t="shared" si="20"/>
        <v>331.6896760434698</v>
      </c>
      <c r="I202" s="57">
        <f t="shared" si="21"/>
        <v>49089.77740046271</v>
      </c>
      <c r="J202" s="74">
        <f t="shared" si="23"/>
        <v>1223.0736822212439</v>
      </c>
      <c r="K202" s="44"/>
      <c r="L202" s="44"/>
    </row>
    <row r="203" spans="3:12" s="16" customFormat="1" ht="15">
      <c r="C203" s="45">
        <f t="shared" si="22"/>
        <v>181</v>
      </c>
      <c r="D203" s="46">
        <f t="shared" si="16"/>
        <v>47908</v>
      </c>
      <c r="E203" s="64">
        <f t="shared" si="17"/>
        <v>49089.77740046271</v>
      </c>
      <c r="F203" s="48">
        <f t="shared" si="18"/>
        <v>995.3636821022208</v>
      </c>
      <c r="G203" s="48">
        <f t="shared" si="19"/>
        <v>668.098499432476</v>
      </c>
      <c r="H203" s="48">
        <f t="shared" si="20"/>
        <v>327.2651826697448</v>
      </c>
      <c r="I203" s="57">
        <f t="shared" si="21"/>
        <v>48421.67890103033</v>
      </c>
      <c r="J203" s="74">
        <f t="shared" si="23"/>
        <v>1229.9064960884016</v>
      </c>
      <c r="K203" s="44"/>
      <c r="L203" s="44"/>
    </row>
    <row r="204" spans="3:12" ht="15">
      <c r="C204" s="9">
        <f t="shared" si="22"/>
        <v>182</v>
      </c>
      <c r="D204" s="5">
        <f t="shared" si="16"/>
        <v>47936</v>
      </c>
      <c r="E204" s="65">
        <f t="shared" si="17"/>
        <v>48421.67890103033</v>
      </c>
      <c r="F204" s="6">
        <f t="shared" si="18"/>
        <v>995.3636821022208</v>
      </c>
      <c r="G204" s="6">
        <f t="shared" si="19"/>
        <v>672.5524894286924</v>
      </c>
      <c r="H204" s="6">
        <f t="shared" si="20"/>
        <v>322.8111926735282</v>
      </c>
      <c r="I204" s="58">
        <f t="shared" si="21"/>
        <v>47749.12641160155</v>
      </c>
      <c r="J204" s="74">
        <f t="shared" si="23"/>
        <v>1236.7393099555595</v>
      </c>
      <c r="K204" s="3"/>
      <c r="L204" s="3"/>
    </row>
    <row r="205" spans="3:12" ht="15">
      <c r="C205" s="9">
        <f t="shared" si="22"/>
        <v>183</v>
      </c>
      <c r="D205" s="5">
        <f t="shared" si="16"/>
        <v>47967</v>
      </c>
      <c r="E205" s="65">
        <f t="shared" si="17"/>
        <v>47749.12641160155</v>
      </c>
      <c r="F205" s="6">
        <f t="shared" si="18"/>
        <v>995.3636821022208</v>
      </c>
      <c r="G205" s="6">
        <f t="shared" si="19"/>
        <v>677.0361726915505</v>
      </c>
      <c r="H205" s="6">
        <f t="shared" si="20"/>
        <v>318.3275094106703</v>
      </c>
      <c r="I205" s="58">
        <f t="shared" si="21"/>
        <v>47072.09023891005</v>
      </c>
      <c r="J205" s="74">
        <f t="shared" si="23"/>
        <v>1243.5721238227172</v>
      </c>
      <c r="K205" s="3"/>
      <c r="L205" s="3"/>
    </row>
    <row r="206" spans="3:12" ht="15">
      <c r="C206" s="9">
        <f t="shared" si="22"/>
        <v>184</v>
      </c>
      <c r="D206" s="5">
        <f t="shared" si="16"/>
        <v>47997</v>
      </c>
      <c r="E206" s="65">
        <f t="shared" si="17"/>
        <v>47072.09023891005</v>
      </c>
      <c r="F206" s="6">
        <f t="shared" si="18"/>
        <v>995.3636821022208</v>
      </c>
      <c r="G206" s="6">
        <f t="shared" si="19"/>
        <v>681.5497471761607</v>
      </c>
      <c r="H206" s="6">
        <f t="shared" si="20"/>
        <v>313.8139349260599</v>
      </c>
      <c r="I206" s="58">
        <f t="shared" si="21"/>
        <v>46390.540491733875</v>
      </c>
      <c r="J206" s="74">
        <f t="shared" si="23"/>
        <v>1250.404937689875</v>
      </c>
      <c r="K206" s="3"/>
      <c r="L206" s="3"/>
    </row>
    <row r="207" spans="3:12" ht="15">
      <c r="C207" s="9">
        <f t="shared" si="22"/>
        <v>185</v>
      </c>
      <c r="D207" s="5">
        <f t="shared" si="16"/>
        <v>48028</v>
      </c>
      <c r="E207" s="65">
        <f t="shared" si="17"/>
        <v>46390.540491733875</v>
      </c>
      <c r="F207" s="6">
        <f t="shared" si="18"/>
        <v>995.3636821022208</v>
      </c>
      <c r="G207" s="6">
        <f t="shared" si="19"/>
        <v>686.0934121573353</v>
      </c>
      <c r="H207" s="6">
        <f t="shared" si="20"/>
        <v>309.27026994488546</v>
      </c>
      <c r="I207" s="58">
        <f t="shared" si="21"/>
        <v>45704.44707957655</v>
      </c>
      <c r="J207" s="74">
        <f t="shared" si="23"/>
        <v>1257.2377515570329</v>
      </c>
      <c r="K207" s="3"/>
      <c r="L207" s="3"/>
    </row>
    <row r="208" spans="3:12" ht="15">
      <c r="C208" s="9">
        <f t="shared" si="22"/>
        <v>186</v>
      </c>
      <c r="D208" s="5">
        <f t="shared" si="16"/>
        <v>48058</v>
      </c>
      <c r="E208" s="65">
        <f t="shared" si="17"/>
        <v>45704.44707957655</v>
      </c>
      <c r="F208" s="6">
        <f t="shared" si="18"/>
        <v>995.3636821022208</v>
      </c>
      <c r="G208" s="6">
        <f t="shared" si="19"/>
        <v>690.6673682383841</v>
      </c>
      <c r="H208" s="6">
        <f t="shared" si="20"/>
        <v>304.69631386383656</v>
      </c>
      <c r="I208" s="58">
        <f t="shared" si="21"/>
        <v>45013.779711338226</v>
      </c>
      <c r="J208" s="74">
        <f t="shared" si="23"/>
        <v>1264.0705654241906</v>
      </c>
      <c r="K208" s="3"/>
      <c r="L208" s="3"/>
    </row>
    <row r="209" spans="3:12" ht="15">
      <c r="C209" s="9">
        <f t="shared" si="22"/>
        <v>187</v>
      </c>
      <c r="D209" s="5">
        <f t="shared" si="16"/>
        <v>48089</v>
      </c>
      <c r="E209" s="65">
        <f t="shared" si="17"/>
        <v>45013.779711338226</v>
      </c>
      <c r="F209" s="6">
        <f t="shared" si="18"/>
        <v>995.3636821022208</v>
      </c>
      <c r="G209" s="6">
        <f t="shared" si="19"/>
        <v>695.2718173599734</v>
      </c>
      <c r="H209" s="6">
        <f t="shared" si="20"/>
        <v>300.09186474224737</v>
      </c>
      <c r="I209" s="58">
        <f t="shared" si="21"/>
        <v>44318.50789397821</v>
      </c>
      <c r="J209" s="74">
        <f t="shared" si="23"/>
        <v>1270.9033792913483</v>
      </c>
      <c r="K209" s="3"/>
      <c r="L209" s="3"/>
    </row>
    <row r="210" spans="3:12" ht="15">
      <c r="C210" s="9">
        <f t="shared" si="22"/>
        <v>188</v>
      </c>
      <c r="D210" s="5">
        <f t="shared" si="16"/>
        <v>48120</v>
      </c>
      <c r="E210" s="65">
        <f t="shared" si="17"/>
        <v>44318.50789397821</v>
      </c>
      <c r="F210" s="6">
        <f t="shared" si="18"/>
        <v>995.3636821022208</v>
      </c>
      <c r="G210" s="6">
        <f t="shared" si="19"/>
        <v>699.9069628090398</v>
      </c>
      <c r="H210" s="6">
        <f t="shared" si="20"/>
        <v>295.45671929318087</v>
      </c>
      <c r="I210" s="58">
        <f t="shared" si="21"/>
        <v>43618.60093116923</v>
      </c>
      <c r="J210" s="74">
        <f t="shared" si="23"/>
        <v>1277.7361931585062</v>
      </c>
      <c r="K210" s="3"/>
      <c r="L210" s="3"/>
    </row>
    <row r="211" spans="3:12" ht="12">
      <c r="C211" s="9">
        <f t="shared" si="22"/>
        <v>189</v>
      </c>
      <c r="D211" s="5">
        <f t="shared" si="16"/>
        <v>48150</v>
      </c>
      <c r="E211" s="65">
        <f t="shared" si="17"/>
        <v>43618.60093116923</v>
      </c>
      <c r="F211" s="6">
        <f t="shared" si="18"/>
        <v>995.3636821022208</v>
      </c>
      <c r="G211" s="6">
        <f t="shared" si="19"/>
        <v>704.5730092277668</v>
      </c>
      <c r="H211" s="6">
        <f t="shared" si="20"/>
        <v>290.7906728744539</v>
      </c>
      <c r="I211" s="58">
        <f t="shared" si="21"/>
        <v>42914.02792194142</v>
      </c>
      <c r="K211" s="3"/>
      <c r="L211" s="3"/>
    </row>
    <row r="212" spans="3:12" ht="12">
      <c r="C212" s="9">
        <f t="shared" si="22"/>
        <v>190</v>
      </c>
      <c r="D212" s="5">
        <f t="shared" si="16"/>
        <v>48181</v>
      </c>
      <c r="E212" s="65">
        <f t="shared" si="17"/>
        <v>42914.02792194142</v>
      </c>
      <c r="F212" s="6">
        <f t="shared" si="18"/>
        <v>995.3636821022208</v>
      </c>
      <c r="G212" s="6">
        <f t="shared" si="19"/>
        <v>709.2701626226186</v>
      </c>
      <c r="H212" s="6">
        <f t="shared" si="20"/>
        <v>286.09351947960215</v>
      </c>
      <c r="I212" s="58">
        <f t="shared" si="21"/>
        <v>42204.75775931892</v>
      </c>
      <c r="K212" s="3"/>
      <c r="L212" s="3"/>
    </row>
    <row r="213" spans="3:12" ht="12">
      <c r="C213" s="9">
        <f t="shared" si="22"/>
        <v>191</v>
      </c>
      <c r="D213" s="5">
        <f t="shared" si="16"/>
        <v>48211</v>
      </c>
      <c r="E213" s="65">
        <f t="shared" si="17"/>
        <v>42204.75775931892</v>
      </c>
      <c r="F213" s="6">
        <f t="shared" si="18"/>
        <v>995.3636821022208</v>
      </c>
      <c r="G213" s="6">
        <f t="shared" si="19"/>
        <v>713.998630373436</v>
      </c>
      <c r="H213" s="6">
        <f t="shared" si="20"/>
        <v>281.3650517287847</v>
      </c>
      <c r="I213" s="58">
        <f t="shared" si="21"/>
        <v>41490.759128945414</v>
      </c>
      <c r="K213" s="3"/>
      <c r="L213" s="3"/>
    </row>
    <row r="214" spans="3:12" ht="12">
      <c r="C214" s="9">
        <f t="shared" si="22"/>
        <v>192</v>
      </c>
      <c r="D214" s="5">
        <f t="shared" si="16"/>
        <v>48242</v>
      </c>
      <c r="E214" s="65">
        <f t="shared" si="17"/>
        <v>41490.759128945414</v>
      </c>
      <c r="F214" s="6">
        <f t="shared" si="18"/>
        <v>995.3636821022208</v>
      </c>
      <c r="G214" s="6">
        <f t="shared" si="19"/>
        <v>718.7586212425923</v>
      </c>
      <c r="H214" s="6">
        <f t="shared" si="20"/>
        <v>276.6050608596285</v>
      </c>
      <c r="I214" s="58">
        <f t="shared" si="21"/>
        <v>40772.000507702876</v>
      </c>
      <c r="K214" s="3"/>
      <c r="L214" s="3"/>
    </row>
    <row r="215" spans="3:12" ht="12">
      <c r="C215" s="9">
        <f t="shared" si="22"/>
        <v>193</v>
      </c>
      <c r="D215" s="5">
        <f aca="true" t="shared" si="24" ref="D215:D278">IF(Loan_Not_Paid*Values_Entered,Payment_Date,"")</f>
        <v>48273</v>
      </c>
      <c r="E215" s="65">
        <f aca="true" t="shared" si="25" ref="E215:E278">IF(Loan_Not_Paid*Values_Entered,Beginning_Balance,"")</f>
        <v>40772.000507702876</v>
      </c>
      <c r="F215" s="6">
        <f aca="true" t="shared" si="26" ref="F215:F278">IF(Loan_Not_Paid*Values_Entered,Monthly_Payment,"")</f>
        <v>995.3636821022208</v>
      </c>
      <c r="G215" s="6">
        <f aca="true" t="shared" si="27" ref="G215:G278">IF(Loan_Not_Paid*Values_Entered,Principal,"")</f>
        <v>723.5503453842095</v>
      </c>
      <c r="H215" s="6">
        <f aca="true" t="shared" si="28" ref="H215:H278">IF(Loan_Not_Paid*Values_Entered,Interest,"")</f>
        <v>271.81333671801116</v>
      </c>
      <c r="I215" s="58">
        <f aca="true" t="shared" si="29" ref="I215:I278">IF(Loan_Not_Paid*Values_Entered,Ending_Balance,"")</f>
        <v>40048.45016231871</v>
      </c>
      <c r="K215" s="3"/>
      <c r="L215" s="3"/>
    </row>
    <row r="216" spans="3:12" ht="12">
      <c r="C216" s="9">
        <f aca="true" t="shared" si="30" ref="C216:C279">IF(Loan_Not_Paid*Values_Entered,Payment_Number,"")</f>
        <v>194</v>
      </c>
      <c r="D216" s="5">
        <f t="shared" si="24"/>
        <v>48302</v>
      </c>
      <c r="E216" s="65">
        <f t="shared" si="25"/>
        <v>40048.45016231871</v>
      </c>
      <c r="F216" s="6">
        <f t="shared" si="26"/>
        <v>995.3636821022208</v>
      </c>
      <c r="G216" s="6">
        <f t="shared" si="27"/>
        <v>728.3740143534376</v>
      </c>
      <c r="H216" s="6">
        <f t="shared" si="28"/>
        <v>266.9896677487831</v>
      </c>
      <c r="I216" s="58">
        <f t="shared" si="29"/>
        <v>39320.076147965214</v>
      </c>
      <c r="K216" s="3"/>
      <c r="L216" s="3"/>
    </row>
    <row r="217" spans="3:12" ht="12">
      <c r="C217" s="9">
        <f t="shared" si="30"/>
        <v>195</v>
      </c>
      <c r="D217" s="5">
        <f t="shared" si="24"/>
        <v>48333</v>
      </c>
      <c r="E217" s="65">
        <f t="shared" si="25"/>
        <v>39320.076147965214</v>
      </c>
      <c r="F217" s="6">
        <f t="shared" si="26"/>
        <v>995.3636821022208</v>
      </c>
      <c r="G217" s="6">
        <f t="shared" si="27"/>
        <v>733.2298411157939</v>
      </c>
      <c r="H217" s="6">
        <f t="shared" si="28"/>
        <v>262.1338409864269</v>
      </c>
      <c r="I217" s="58">
        <f t="shared" si="29"/>
        <v>38586.846306849446</v>
      </c>
      <c r="K217" s="3"/>
      <c r="L217" s="3"/>
    </row>
    <row r="218" spans="3:12" ht="12">
      <c r="C218" s="9">
        <f t="shared" si="30"/>
        <v>196</v>
      </c>
      <c r="D218" s="5">
        <f t="shared" si="24"/>
        <v>48363</v>
      </c>
      <c r="E218" s="65">
        <f t="shared" si="25"/>
        <v>38586.846306849446</v>
      </c>
      <c r="F218" s="6">
        <f t="shared" si="26"/>
        <v>995.3636821022208</v>
      </c>
      <c r="G218" s="6">
        <f t="shared" si="27"/>
        <v>738.1180400565659</v>
      </c>
      <c r="H218" s="6">
        <f t="shared" si="28"/>
        <v>257.2456420456549</v>
      </c>
      <c r="I218" s="58">
        <f t="shared" si="29"/>
        <v>37848.728266792954</v>
      </c>
      <c r="K218" s="3"/>
      <c r="L218" s="3"/>
    </row>
    <row r="219" spans="3:12" ht="12">
      <c r="C219" s="9">
        <f t="shared" si="30"/>
        <v>197</v>
      </c>
      <c r="D219" s="5">
        <f t="shared" si="24"/>
        <v>48394</v>
      </c>
      <c r="E219" s="65">
        <f t="shared" si="25"/>
        <v>37848.728266792954</v>
      </c>
      <c r="F219" s="6">
        <f t="shared" si="26"/>
        <v>995.3636821022208</v>
      </c>
      <c r="G219" s="6">
        <f t="shared" si="27"/>
        <v>743.0388269902762</v>
      </c>
      <c r="H219" s="6">
        <f t="shared" si="28"/>
        <v>252.32485511194452</v>
      </c>
      <c r="I219" s="58">
        <f t="shared" si="29"/>
        <v>37105.68943980266</v>
      </c>
      <c r="K219" s="3"/>
      <c r="L219" s="3"/>
    </row>
    <row r="220" spans="3:12" ht="12">
      <c r="C220" s="9">
        <f t="shared" si="30"/>
        <v>198</v>
      </c>
      <c r="D220" s="5">
        <f t="shared" si="24"/>
        <v>48424</v>
      </c>
      <c r="E220" s="65">
        <f t="shared" si="25"/>
        <v>37105.68943980266</v>
      </c>
      <c r="F220" s="6">
        <f t="shared" si="26"/>
        <v>995.3636821022208</v>
      </c>
      <c r="G220" s="6">
        <f t="shared" si="27"/>
        <v>747.9924191702114</v>
      </c>
      <c r="H220" s="6">
        <f t="shared" si="28"/>
        <v>247.37126293200933</v>
      </c>
      <c r="I220" s="58">
        <f t="shared" si="29"/>
        <v>36357.69702063245</v>
      </c>
      <c r="K220" s="3"/>
      <c r="L220" s="3"/>
    </row>
    <row r="221" spans="3:12" ht="12">
      <c r="C221" s="9">
        <f t="shared" si="30"/>
        <v>199</v>
      </c>
      <c r="D221" s="5">
        <f t="shared" si="24"/>
        <v>48455</v>
      </c>
      <c r="E221" s="65">
        <f t="shared" si="25"/>
        <v>36357.69702063245</v>
      </c>
      <c r="F221" s="6">
        <f t="shared" si="26"/>
        <v>995.3636821022208</v>
      </c>
      <c r="G221" s="6">
        <f t="shared" si="27"/>
        <v>752.9790352980128</v>
      </c>
      <c r="H221" s="6">
        <f t="shared" si="28"/>
        <v>242.3846468042079</v>
      </c>
      <c r="I221" s="58">
        <f t="shared" si="29"/>
        <v>35604.71798533446</v>
      </c>
      <c r="K221" s="3"/>
      <c r="L221" s="3"/>
    </row>
    <row r="222" spans="3:12" ht="12">
      <c r="C222" s="9">
        <f t="shared" si="30"/>
        <v>200</v>
      </c>
      <c r="D222" s="5">
        <f t="shared" si="24"/>
        <v>48486</v>
      </c>
      <c r="E222" s="65">
        <f t="shared" si="25"/>
        <v>35604.71798533446</v>
      </c>
      <c r="F222" s="6">
        <f t="shared" si="26"/>
        <v>995.3636821022208</v>
      </c>
      <c r="G222" s="6">
        <f t="shared" si="27"/>
        <v>757.9988955333329</v>
      </c>
      <c r="H222" s="6">
        <f t="shared" si="28"/>
        <v>237.36478656888787</v>
      </c>
      <c r="I222" s="58">
        <f t="shared" si="29"/>
        <v>34846.71908980113</v>
      </c>
      <c r="K222" s="3"/>
      <c r="L222" s="3"/>
    </row>
    <row r="223" spans="3:12" ht="12">
      <c r="C223" s="9">
        <f t="shared" si="30"/>
        <v>201</v>
      </c>
      <c r="D223" s="5">
        <f t="shared" si="24"/>
        <v>48516</v>
      </c>
      <c r="E223" s="65">
        <f t="shared" si="25"/>
        <v>34846.71908980113</v>
      </c>
      <c r="F223" s="6">
        <f t="shared" si="26"/>
        <v>995.3636821022208</v>
      </c>
      <c r="G223" s="6">
        <f t="shared" si="27"/>
        <v>763.0522215035552</v>
      </c>
      <c r="H223" s="6">
        <f t="shared" si="28"/>
        <v>232.3114605986656</v>
      </c>
      <c r="I223" s="58">
        <f t="shared" si="29"/>
        <v>34083.666868297616</v>
      </c>
      <c r="K223" s="3"/>
      <c r="L223" s="3"/>
    </row>
    <row r="224" spans="3:12" ht="12">
      <c r="C224" s="9">
        <f t="shared" si="30"/>
        <v>202</v>
      </c>
      <c r="D224" s="5">
        <f t="shared" si="24"/>
        <v>48547</v>
      </c>
      <c r="E224" s="65">
        <f t="shared" si="25"/>
        <v>34083.666868297616</v>
      </c>
      <c r="F224" s="6">
        <f t="shared" si="26"/>
        <v>995.3636821022208</v>
      </c>
      <c r="G224" s="6">
        <f t="shared" si="27"/>
        <v>768.1392363135789</v>
      </c>
      <c r="H224" s="6">
        <f t="shared" si="28"/>
        <v>227.22444578864187</v>
      </c>
      <c r="I224" s="58">
        <f t="shared" si="29"/>
        <v>33315.527631984034</v>
      </c>
      <c r="K224" s="3"/>
      <c r="L224" s="3"/>
    </row>
    <row r="225" spans="3:12" ht="12">
      <c r="C225" s="9">
        <f t="shared" si="30"/>
        <v>203</v>
      </c>
      <c r="D225" s="5">
        <f t="shared" si="24"/>
        <v>48577</v>
      </c>
      <c r="E225" s="65">
        <f t="shared" si="25"/>
        <v>33315.527631984034</v>
      </c>
      <c r="F225" s="6">
        <f t="shared" si="26"/>
        <v>995.3636821022208</v>
      </c>
      <c r="G225" s="6">
        <f t="shared" si="27"/>
        <v>773.2601645556695</v>
      </c>
      <c r="H225" s="6">
        <f t="shared" si="28"/>
        <v>222.10351754655136</v>
      </c>
      <c r="I225" s="58">
        <f t="shared" si="29"/>
        <v>32542.267467428406</v>
      </c>
      <c r="K225" s="3"/>
      <c r="L225" s="3"/>
    </row>
    <row r="226" spans="3:12" ht="12">
      <c r="C226" s="9">
        <f t="shared" si="30"/>
        <v>204</v>
      </c>
      <c r="D226" s="5">
        <f t="shared" si="24"/>
        <v>48608</v>
      </c>
      <c r="E226" s="65">
        <f t="shared" si="25"/>
        <v>32542.267467428406</v>
      </c>
      <c r="F226" s="6">
        <f t="shared" si="26"/>
        <v>995.3636821022208</v>
      </c>
      <c r="G226" s="6">
        <f t="shared" si="27"/>
        <v>778.4152323193738</v>
      </c>
      <c r="H226" s="6">
        <f t="shared" si="28"/>
        <v>216.9484497828469</v>
      </c>
      <c r="I226" s="58">
        <f t="shared" si="29"/>
        <v>31763.85223510902</v>
      </c>
      <c r="K226" s="3"/>
      <c r="L226" s="3"/>
    </row>
    <row r="227" spans="3:12" ht="12">
      <c r="C227" s="9">
        <f t="shared" si="30"/>
        <v>205</v>
      </c>
      <c r="D227" s="5">
        <f t="shared" si="24"/>
        <v>48639</v>
      </c>
      <c r="E227" s="65">
        <f t="shared" si="25"/>
        <v>31763.85223510902</v>
      </c>
      <c r="F227" s="6">
        <f t="shared" si="26"/>
        <v>995.3636821022208</v>
      </c>
      <c r="G227" s="6">
        <f t="shared" si="27"/>
        <v>783.604667201503</v>
      </c>
      <c r="H227" s="6">
        <f t="shared" si="28"/>
        <v>211.75901490071772</v>
      </c>
      <c r="I227" s="58">
        <f t="shared" si="29"/>
        <v>30980.2475679075</v>
      </c>
      <c r="K227" s="3"/>
      <c r="L227" s="3"/>
    </row>
    <row r="228" spans="3:12" ht="12">
      <c r="C228" s="9">
        <f t="shared" si="30"/>
        <v>206</v>
      </c>
      <c r="D228" s="5">
        <f t="shared" si="24"/>
        <v>48667</v>
      </c>
      <c r="E228" s="65">
        <f t="shared" si="25"/>
        <v>30980.2475679075</v>
      </c>
      <c r="F228" s="6">
        <f t="shared" si="26"/>
        <v>995.3636821022208</v>
      </c>
      <c r="G228" s="6">
        <f t="shared" si="27"/>
        <v>788.8286983161796</v>
      </c>
      <c r="H228" s="6">
        <f t="shared" si="28"/>
        <v>206.53498378604107</v>
      </c>
      <c r="I228" s="58">
        <f t="shared" si="29"/>
        <v>30191.418869591376</v>
      </c>
      <c r="K228" s="3"/>
      <c r="L228" s="3"/>
    </row>
    <row r="229" spans="3:12" ht="12">
      <c r="C229" s="9">
        <f t="shared" si="30"/>
        <v>207</v>
      </c>
      <c r="D229" s="5">
        <f t="shared" si="24"/>
        <v>48698</v>
      </c>
      <c r="E229" s="65">
        <f t="shared" si="25"/>
        <v>30191.418869591376</v>
      </c>
      <c r="F229" s="6">
        <f t="shared" si="26"/>
        <v>995.3636821022208</v>
      </c>
      <c r="G229" s="6">
        <f t="shared" si="27"/>
        <v>794.0875563049543</v>
      </c>
      <c r="H229" s="6">
        <f t="shared" si="28"/>
        <v>201.27612579726653</v>
      </c>
      <c r="I229" s="58">
        <f t="shared" si="29"/>
        <v>29397.331313286442</v>
      </c>
      <c r="K229" s="3"/>
      <c r="L229" s="3"/>
    </row>
    <row r="230" spans="3:12" ht="12">
      <c r="C230" s="9">
        <f t="shared" si="30"/>
        <v>208</v>
      </c>
      <c r="D230" s="5">
        <f t="shared" si="24"/>
        <v>48728</v>
      </c>
      <c r="E230" s="65">
        <f t="shared" si="25"/>
        <v>29397.331313286442</v>
      </c>
      <c r="F230" s="6">
        <f t="shared" si="26"/>
        <v>995.3636821022208</v>
      </c>
      <c r="G230" s="6">
        <f t="shared" si="27"/>
        <v>799.3814733469871</v>
      </c>
      <c r="H230" s="6">
        <f t="shared" si="28"/>
        <v>195.98220875523347</v>
      </c>
      <c r="I230" s="58">
        <f t="shared" si="29"/>
        <v>28597.94983993942</v>
      </c>
      <c r="K230" s="3"/>
      <c r="L230" s="3"/>
    </row>
    <row r="231" spans="3:12" ht="12">
      <c r="C231" s="9">
        <f t="shared" si="30"/>
        <v>209</v>
      </c>
      <c r="D231" s="5">
        <f t="shared" si="24"/>
        <v>48759</v>
      </c>
      <c r="E231" s="65">
        <f t="shared" si="25"/>
        <v>28597.94983993942</v>
      </c>
      <c r="F231" s="6">
        <f t="shared" si="26"/>
        <v>995.3636821022208</v>
      </c>
      <c r="G231" s="6">
        <f t="shared" si="27"/>
        <v>804.7106831693005</v>
      </c>
      <c r="H231" s="6">
        <f t="shared" si="28"/>
        <v>190.6529989329202</v>
      </c>
      <c r="I231" s="58">
        <f t="shared" si="29"/>
        <v>27793.23915677023</v>
      </c>
      <c r="K231" s="3"/>
      <c r="L231" s="3"/>
    </row>
    <row r="232" spans="3:12" ht="12">
      <c r="C232" s="9">
        <f t="shared" si="30"/>
        <v>210</v>
      </c>
      <c r="D232" s="5">
        <f t="shared" si="24"/>
        <v>48789</v>
      </c>
      <c r="E232" s="65">
        <f t="shared" si="25"/>
        <v>27793.23915677023</v>
      </c>
      <c r="F232" s="6">
        <f t="shared" si="26"/>
        <v>995.3636821022208</v>
      </c>
      <c r="G232" s="6">
        <f t="shared" si="27"/>
        <v>810.0754210570958</v>
      </c>
      <c r="H232" s="6">
        <f t="shared" si="28"/>
        <v>185.2882610451249</v>
      </c>
      <c r="I232" s="58">
        <f t="shared" si="29"/>
        <v>26983.16373571311</v>
      </c>
      <c r="K232" s="3"/>
      <c r="L232" s="3"/>
    </row>
    <row r="233" spans="3:12" ht="12">
      <c r="C233" s="9">
        <f t="shared" si="30"/>
        <v>211</v>
      </c>
      <c r="D233" s="5">
        <f t="shared" si="24"/>
        <v>48820</v>
      </c>
      <c r="E233" s="65">
        <f t="shared" si="25"/>
        <v>26983.16373571311</v>
      </c>
      <c r="F233" s="6">
        <f t="shared" si="26"/>
        <v>995.3636821022208</v>
      </c>
      <c r="G233" s="6">
        <f t="shared" si="27"/>
        <v>815.4759238641432</v>
      </c>
      <c r="H233" s="6">
        <f t="shared" si="28"/>
        <v>179.8877582380776</v>
      </c>
      <c r="I233" s="58">
        <f t="shared" si="29"/>
        <v>26167.68781184894</v>
      </c>
      <c r="K233" s="3"/>
      <c r="L233" s="3"/>
    </row>
    <row r="234" spans="3:12" ht="12">
      <c r="C234" s="9">
        <f t="shared" si="30"/>
        <v>212</v>
      </c>
      <c r="D234" s="5">
        <f t="shared" si="24"/>
        <v>48851</v>
      </c>
      <c r="E234" s="65">
        <f t="shared" si="25"/>
        <v>26167.68781184894</v>
      </c>
      <c r="F234" s="6">
        <f t="shared" si="26"/>
        <v>995.3636821022208</v>
      </c>
      <c r="G234" s="6">
        <f t="shared" si="27"/>
        <v>820.9124300232374</v>
      </c>
      <c r="H234" s="6">
        <f t="shared" si="28"/>
        <v>174.45125207898332</v>
      </c>
      <c r="I234" s="58">
        <f t="shared" si="29"/>
        <v>25346.775381825748</v>
      </c>
      <c r="K234" s="3"/>
      <c r="L234" s="3"/>
    </row>
    <row r="235" spans="3:12" ht="12">
      <c r="C235" s="9">
        <f t="shared" si="30"/>
        <v>213</v>
      </c>
      <c r="D235" s="5">
        <f t="shared" si="24"/>
        <v>48881</v>
      </c>
      <c r="E235" s="65">
        <f t="shared" si="25"/>
        <v>25346.775381825748</v>
      </c>
      <c r="F235" s="6">
        <f t="shared" si="26"/>
        <v>995.3636821022208</v>
      </c>
      <c r="G235" s="6">
        <f t="shared" si="27"/>
        <v>826.3851795567257</v>
      </c>
      <c r="H235" s="6">
        <f t="shared" si="28"/>
        <v>168.97850254549508</v>
      </c>
      <c r="I235" s="58">
        <f t="shared" si="29"/>
        <v>24520.390202269075</v>
      </c>
      <c r="K235" s="3"/>
      <c r="L235" s="3"/>
    </row>
    <row r="236" spans="3:12" ht="12">
      <c r="C236" s="9">
        <f t="shared" si="30"/>
        <v>214</v>
      </c>
      <c r="D236" s="5">
        <f t="shared" si="24"/>
        <v>48912</v>
      </c>
      <c r="E236" s="65">
        <f t="shared" si="25"/>
        <v>24520.390202269075</v>
      </c>
      <c r="F236" s="6">
        <f t="shared" si="26"/>
        <v>995.3636821022208</v>
      </c>
      <c r="G236" s="6">
        <f t="shared" si="27"/>
        <v>831.8944140871039</v>
      </c>
      <c r="H236" s="6">
        <f t="shared" si="28"/>
        <v>163.46926801511688</v>
      </c>
      <c r="I236" s="58">
        <f t="shared" si="29"/>
        <v>23688.495788181957</v>
      </c>
      <c r="K236" s="3"/>
      <c r="L236" s="3"/>
    </row>
    <row r="237" spans="3:12" ht="12">
      <c r="C237" s="9">
        <f t="shared" si="30"/>
        <v>215</v>
      </c>
      <c r="D237" s="5">
        <f t="shared" si="24"/>
        <v>48942</v>
      </c>
      <c r="E237" s="65">
        <f t="shared" si="25"/>
        <v>23688.495788181957</v>
      </c>
      <c r="F237" s="6">
        <f t="shared" si="26"/>
        <v>995.3636821022208</v>
      </c>
      <c r="G237" s="6">
        <f t="shared" si="27"/>
        <v>837.4403768476847</v>
      </c>
      <c r="H237" s="6">
        <f t="shared" si="28"/>
        <v>157.92330525453622</v>
      </c>
      <c r="I237" s="58">
        <f t="shared" si="29"/>
        <v>22851.055411334266</v>
      </c>
      <c r="K237" s="3"/>
      <c r="L237" s="3"/>
    </row>
    <row r="238" spans="3:12" ht="12">
      <c r="C238" s="9">
        <f t="shared" si="30"/>
        <v>216</v>
      </c>
      <c r="D238" s="5">
        <f t="shared" si="24"/>
        <v>48973</v>
      </c>
      <c r="E238" s="65">
        <f t="shared" si="25"/>
        <v>22851.055411334266</v>
      </c>
      <c r="F238" s="6">
        <f t="shared" si="26"/>
        <v>995.3636821022208</v>
      </c>
      <c r="G238" s="6">
        <f t="shared" si="27"/>
        <v>843.0233126933358</v>
      </c>
      <c r="H238" s="6">
        <f t="shared" si="28"/>
        <v>152.34036940888498</v>
      </c>
      <c r="I238" s="58">
        <f t="shared" si="29"/>
        <v>22008.03209864092</v>
      </c>
      <c r="K238" s="3"/>
      <c r="L238" s="3"/>
    </row>
    <row r="239" spans="3:12" ht="12">
      <c r="C239" s="9">
        <f t="shared" si="30"/>
        <v>217</v>
      </c>
      <c r="D239" s="5">
        <f t="shared" si="24"/>
        <v>49004</v>
      </c>
      <c r="E239" s="65">
        <f t="shared" si="25"/>
        <v>22008.03209864092</v>
      </c>
      <c r="F239" s="6">
        <f t="shared" si="26"/>
        <v>995.3636821022208</v>
      </c>
      <c r="G239" s="6">
        <f t="shared" si="27"/>
        <v>848.6434681112913</v>
      </c>
      <c r="H239" s="6">
        <f t="shared" si="28"/>
        <v>146.7202139909294</v>
      </c>
      <c r="I239" s="58">
        <f t="shared" si="29"/>
        <v>21159.38863052975</v>
      </c>
      <c r="K239" s="3"/>
      <c r="L239" s="3"/>
    </row>
    <row r="240" spans="3:12" ht="12">
      <c r="C240" s="9">
        <f t="shared" si="30"/>
        <v>218</v>
      </c>
      <c r="D240" s="5">
        <f t="shared" si="24"/>
        <v>49032</v>
      </c>
      <c r="E240" s="65">
        <f t="shared" si="25"/>
        <v>21159.38863052975</v>
      </c>
      <c r="F240" s="6">
        <f t="shared" si="26"/>
        <v>995.3636821022208</v>
      </c>
      <c r="G240" s="6">
        <f t="shared" si="27"/>
        <v>854.3010912320333</v>
      </c>
      <c r="H240" s="6">
        <f t="shared" si="28"/>
        <v>141.06259087018745</v>
      </c>
      <c r="I240" s="58">
        <f t="shared" si="29"/>
        <v>20305.087539297703</v>
      </c>
      <c r="K240" s="3"/>
      <c r="L240" s="3"/>
    </row>
    <row r="241" spans="3:12" ht="12">
      <c r="C241" s="9">
        <f t="shared" si="30"/>
        <v>219</v>
      </c>
      <c r="D241" s="5">
        <f t="shared" si="24"/>
        <v>49063</v>
      </c>
      <c r="E241" s="65">
        <f t="shared" si="25"/>
        <v>20305.087539297703</v>
      </c>
      <c r="F241" s="6">
        <f t="shared" si="26"/>
        <v>995.3636821022208</v>
      </c>
      <c r="G241" s="6">
        <f t="shared" si="27"/>
        <v>859.9964318402468</v>
      </c>
      <c r="H241" s="6">
        <f t="shared" si="28"/>
        <v>135.3672502619739</v>
      </c>
      <c r="I241" s="58">
        <f t="shared" si="29"/>
        <v>19445.09110745741</v>
      </c>
      <c r="K241" s="3"/>
      <c r="L241" s="3"/>
    </row>
    <row r="242" spans="3:12" ht="12">
      <c r="C242" s="9">
        <f t="shared" si="30"/>
        <v>220</v>
      </c>
      <c r="D242" s="5">
        <f t="shared" si="24"/>
        <v>49093</v>
      </c>
      <c r="E242" s="65">
        <f t="shared" si="25"/>
        <v>19445.09110745741</v>
      </c>
      <c r="F242" s="6">
        <f t="shared" si="26"/>
        <v>995.3636821022208</v>
      </c>
      <c r="G242" s="6">
        <f t="shared" si="27"/>
        <v>865.7297413858486</v>
      </c>
      <c r="H242" s="6">
        <f t="shared" si="28"/>
        <v>129.63394071637225</v>
      </c>
      <c r="I242" s="10">
        <f t="shared" si="29"/>
        <v>18579.361366071622</v>
      </c>
      <c r="K242" s="3"/>
      <c r="L242" s="3"/>
    </row>
    <row r="243" spans="3:12" ht="12">
      <c r="C243" s="9">
        <f t="shared" si="30"/>
        <v>221</v>
      </c>
      <c r="D243" s="5">
        <f t="shared" si="24"/>
        <v>49124</v>
      </c>
      <c r="E243" s="65">
        <f t="shared" si="25"/>
        <v>18579.361366071622</v>
      </c>
      <c r="F243" s="6">
        <f t="shared" si="26"/>
        <v>995.3636821022208</v>
      </c>
      <c r="G243" s="6">
        <f t="shared" si="27"/>
        <v>871.5012729950876</v>
      </c>
      <c r="H243" s="6">
        <f t="shared" si="28"/>
        <v>123.86240910713326</v>
      </c>
      <c r="I243" s="10">
        <f t="shared" si="29"/>
        <v>17707.86009307654</v>
      </c>
      <c r="K243" s="3"/>
      <c r="L243" s="3"/>
    </row>
    <row r="244" spans="3:12" ht="12">
      <c r="C244" s="9">
        <f t="shared" si="30"/>
        <v>222</v>
      </c>
      <c r="D244" s="5">
        <f t="shared" si="24"/>
        <v>49154</v>
      </c>
      <c r="E244" s="65">
        <f t="shared" si="25"/>
        <v>17707.86009307654</v>
      </c>
      <c r="F244" s="6">
        <f t="shared" si="26"/>
        <v>995.3636821022208</v>
      </c>
      <c r="G244" s="6">
        <f t="shared" si="27"/>
        <v>877.3112814817214</v>
      </c>
      <c r="H244" s="6">
        <f t="shared" si="28"/>
        <v>118.05240062049936</v>
      </c>
      <c r="I244" s="10">
        <f t="shared" si="29"/>
        <v>16830.54881159484</v>
      </c>
      <c r="K244" s="3"/>
      <c r="L244" s="3"/>
    </row>
    <row r="245" spans="3:12" ht="12">
      <c r="C245" s="9">
        <f t="shared" si="30"/>
        <v>223</v>
      </c>
      <c r="D245" s="5">
        <f t="shared" si="24"/>
        <v>49185</v>
      </c>
      <c r="E245" s="65">
        <f t="shared" si="25"/>
        <v>16830.54881159484</v>
      </c>
      <c r="F245" s="6">
        <f t="shared" si="26"/>
        <v>995.3636821022208</v>
      </c>
      <c r="G245" s="6">
        <f t="shared" si="27"/>
        <v>883.1600233582662</v>
      </c>
      <c r="H245" s="6">
        <f t="shared" si="28"/>
        <v>112.20365874395455</v>
      </c>
      <c r="I245" s="10">
        <f t="shared" si="29"/>
        <v>15947.388788236654</v>
      </c>
      <c r="K245" s="3"/>
      <c r="L245" s="3"/>
    </row>
    <row r="246" spans="3:12" ht="12">
      <c r="C246" s="9">
        <f t="shared" si="30"/>
        <v>224</v>
      </c>
      <c r="D246" s="5">
        <f t="shared" si="24"/>
        <v>49216</v>
      </c>
      <c r="E246" s="65">
        <f t="shared" si="25"/>
        <v>15947.388788236654</v>
      </c>
      <c r="F246" s="6">
        <f t="shared" si="26"/>
        <v>995.3636821022208</v>
      </c>
      <c r="G246" s="6">
        <f t="shared" si="27"/>
        <v>889.0477568473214</v>
      </c>
      <c r="H246" s="6">
        <f t="shared" si="28"/>
        <v>106.31592525489943</v>
      </c>
      <c r="I246" s="10">
        <f t="shared" si="29"/>
        <v>15058.341031389253</v>
      </c>
      <c r="K246" s="3"/>
      <c r="L246" s="3"/>
    </row>
    <row r="247" spans="3:12" ht="12">
      <c r="C247" s="9">
        <f t="shared" si="30"/>
        <v>225</v>
      </c>
      <c r="D247" s="5">
        <f t="shared" si="24"/>
        <v>49246</v>
      </c>
      <c r="E247" s="65">
        <f t="shared" si="25"/>
        <v>15058.341031389253</v>
      </c>
      <c r="F247" s="6">
        <f t="shared" si="26"/>
        <v>995.3636821022208</v>
      </c>
      <c r="G247" s="6">
        <f t="shared" si="27"/>
        <v>894.9747418929701</v>
      </c>
      <c r="H247" s="6">
        <f t="shared" si="28"/>
        <v>100.38894020925062</v>
      </c>
      <c r="I247" s="10">
        <f t="shared" si="29"/>
        <v>14163.366289496422</v>
      </c>
      <c r="K247" s="3"/>
      <c r="L247" s="3"/>
    </row>
    <row r="248" spans="3:12" ht="12">
      <c r="C248" s="9">
        <f t="shared" si="30"/>
        <v>226</v>
      </c>
      <c r="D248" s="5">
        <f t="shared" si="24"/>
        <v>49277</v>
      </c>
      <c r="E248" s="65">
        <f t="shared" si="25"/>
        <v>14163.366289496422</v>
      </c>
      <c r="F248" s="6">
        <f t="shared" si="26"/>
        <v>995.3636821022208</v>
      </c>
      <c r="G248" s="6">
        <f t="shared" si="27"/>
        <v>900.9412401722566</v>
      </c>
      <c r="H248" s="6">
        <f t="shared" si="28"/>
        <v>94.42244192996415</v>
      </c>
      <c r="I248" s="10">
        <f t="shared" si="29"/>
        <v>13262.425049324054</v>
      </c>
      <c r="K248" s="3"/>
      <c r="L248" s="3"/>
    </row>
    <row r="249" spans="3:12" ht="12">
      <c r="C249" s="9">
        <f t="shared" si="30"/>
        <v>227</v>
      </c>
      <c r="D249" s="5">
        <f t="shared" si="24"/>
        <v>49307</v>
      </c>
      <c r="E249" s="65">
        <f t="shared" si="25"/>
        <v>13262.425049324054</v>
      </c>
      <c r="F249" s="6">
        <f t="shared" si="26"/>
        <v>995.3636821022208</v>
      </c>
      <c r="G249" s="6">
        <f t="shared" si="27"/>
        <v>906.9475151067383</v>
      </c>
      <c r="H249" s="6">
        <f t="shared" si="28"/>
        <v>88.41616699548244</v>
      </c>
      <c r="I249" s="10">
        <f t="shared" si="29"/>
        <v>12355.477534217527</v>
      </c>
      <c r="K249" s="3"/>
      <c r="L249" s="3"/>
    </row>
    <row r="250" spans="3:12" ht="12">
      <c r="C250" s="9">
        <f t="shared" si="30"/>
        <v>228</v>
      </c>
      <c r="D250" s="5">
        <f t="shared" si="24"/>
        <v>49338</v>
      </c>
      <c r="E250" s="65">
        <f t="shared" si="25"/>
        <v>12355.477534217527</v>
      </c>
      <c r="F250" s="6">
        <f t="shared" si="26"/>
        <v>995.3636821022208</v>
      </c>
      <c r="G250" s="6">
        <f t="shared" si="27"/>
        <v>912.9938318741165</v>
      </c>
      <c r="H250" s="6">
        <f t="shared" si="28"/>
        <v>82.36985022810418</v>
      </c>
      <c r="I250" s="10">
        <f t="shared" si="29"/>
        <v>11442.483702343307</v>
      </c>
      <c r="K250" s="3"/>
      <c r="L250" s="3"/>
    </row>
    <row r="251" spans="3:12" ht="12">
      <c r="C251" s="9">
        <f t="shared" si="30"/>
        <v>229</v>
      </c>
      <c r="D251" s="5">
        <f t="shared" si="24"/>
        <v>49369</v>
      </c>
      <c r="E251" s="65">
        <f t="shared" si="25"/>
        <v>11442.483702343307</v>
      </c>
      <c r="F251" s="6">
        <f t="shared" si="26"/>
        <v>995.3636821022208</v>
      </c>
      <c r="G251" s="6">
        <f t="shared" si="27"/>
        <v>919.0804574199441</v>
      </c>
      <c r="H251" s="6">
        <f t="shared" si="28"/>
        <v>76.28322468227674</v>
      </c>
      <c r="I251" s="10">
        <f t="shared" si="29"/>
        <v>10523.403244923335</v>
      </c>
      <c r="K251" s="3"/>
      <c r="L251" s="3"/>
    </row>
    <row r="252" spans="3:12" ht="12">
      <c r="C252" s="9">
        <f t="shared" si="30"/>
        <v>230</v>
      </c>
      <c r="D252" s="5">
        <f t="shared" si="24"/>
        <v>49397</v>
      </c>
      <c r="E252" s="65">
        <f t="shared" si="25"/>
        <v>10523.403244923335</v>
      </c>
      <c r="F252" s="6">
        <f t="shared" si="26"/>
        <v>995.3636821022208</v>
      </c>
      <c r="G252" s="6">
        <f t="shared" si="27"/>
        <v>925.2076604694104</v>
      </c>
      <c r="H252" s="6">
        <f t="shared" si="28"/>
        <v>70.15602163281045</v>
      </c>
      <c r="I252" s="10">
        <f t="shared" si="29"/>
        <v>9598.195584453875</v>
      </c>
      <c r="K252" s="3"/>
      <c r="L252" s="3"/>
    </row>
    <row r="253" spans="3:12" ht="12">
      <c r="C253" s="9">
        <f t="shared" si="30"/>
        <v>231</v>
      </c>
      <c r="D253" s="5">
        <f t="shared" si="24"/>
        <v>49428</v>
      </c>
      <c r="E253" s="65">
        <f t="shared" si="25"/>
        <v>9598.195584453875</v>
      </c>
      <c r="F253" s="6">
        <f t="shared" si="26"/>
        <v>995.3636821022208</v>
      </c>
      <c r="G253" s="6">
        <f t="shared" si="27"/>
        <v>931.3757115392063</v>
      </c>
      <c r="H253" s="6">
        <f t="shared" si="28"/>
        <v>63.987970563014365</v>
      </c>
      <c r="I253" s="10">
        <f t="shared" si="29"/>
        <v>8666.819872914813</v>
      </c>
      <c r="K253" s="3"/>
      <c r="L253" s="3"/>
    </row>
    <row r="254" spans="3:12" ht="12">
      <c r="C254" s="9">
        <f t="shared" si="30"/>
        <v>232</v>
      </c>
      <c r="D254" s="5">
        <f t="shared" si="24"/>
        <v>49458</v>
      </c>
      <c r="E254" s="65">
        <f t="shared" si="25"/>
        <v>8666.819872914813</v>
      </c>
      <c r="F254" s="6">
        <f t="shared" si="26"/>
        <v>995.3636821022208</v>
      </c>
      <c r="G254" s="6">
        <f t="shared" si="27"/>
        <v>937.5848829494678</v>
      </c>
      <c r="H254" s="6">
        <f t="shared" si="28"/>
        <v>57.778799152752995</v>
      </c>
      <c r="I254" s="10">
        <f t="shared" si="29"/>
        <v>7729.234989965451</v>
      </c>
      <c r="K254" s="3"/>
      <c r="L254" s="3"/>
    </row>
    <row r="255" spans="3:12" ht="12">
      <c r="C255" s="9">
        <f t="shared" si="30"/>
        <v>233</v>
      </c>
      <c r="D255" s="5">
        <f t="shared" si="24"/>
        <v>49489</v>
      </c>
      <c r="E255" s="65">
        <f t="shared" si="25"/>
        <v>7729.234989965451</v>
      </c>
      <c r="F255" s="6">
        <f t="shared" si="26"/>
        <v>995.3636821022208</v>
      </c>
      <c r="G255" s="6">
        <f t="shared" si="27"/>
        <v>943.8354488357976</v>
      </c>
      <c r="H255" s="6">
        <f t="shared" si="28"/>
        <v>51.52823326642321</v>
      </c>
      <c r="I255" s="10">
        <f t="shared" si="29"/>
        <v>6785.399541129591</v>
      </c>
      <c r="K255" s="3"/>
      <c r="L255" s="3"/>
    </row>
    <row r="256" spans="3:12" ht="12">
      <c r="C256" s="9">
        <f t="shared" si="30"/>
        <v>234</v>
      </c>
      <c r="D256" s="5">
        <f t="shared" si="24"/>
        <v>49519</v>
      </c>
      <c r="E256" s="65">
        <f t="shared" si="25"/>
        <v>6785.399541129591</v>
      </c>
      <c r="F256" s="6">
        <f t="shared" si="26"/>
        <v>995.3636821022208</v>
      </c>
      <c r="G256" s="6">
        <f t="shared" si="27"/>
        <v>950.1276851613696</v>
      </c>
      <c r="H256" s="6">
        <f t="shared" si="28"/>
        <v>45.23599694085123</v>
      </c>
      <c r="I256" s="10">
        <f t="shared" si="29"/>
        <v>5835.2718559682835</v>
      </c>
      <c r="K256" s="3"/>
      <c r="L256" s="3"/>
    </row>
    <row r="257" spans="3:12" ht="12">
      <c r="C257" s="9">
        <f t="shared" si="30"/>
        <v>235</v>
      </c>
      <c r="D257" s="5">
        <f t="shared" si="24"/>
        <v>49550</v>
      </c>
      <c r="E257" s="65">
        <f t="shared" si="25"/>
        <v>5835.2718559682835</v>
      </c>
      <c r="F257" s="6">
        <f t="shared" si="26"/>
        <v>995.3636821022208</v>
      </c>
      <c r="G257" s="6">
        <f t="shared" si="27"/>
        <v>956.4618697291121</v>
      </c>
      <c r="H257" s="6">
        <f t="shared" si="28"/>
        <v>38.90181237310877</v>
      </c>
      <c r="I257" s="10">
        <f t="shared" si="29"/>
        <v>4878.809986239183</v>
      </c>
      <c r="K257" s="3"/>
      <c r="L257" s="3"/>
    </row>
    <row r="258" spans="3:12" ht="12">
      <c r="C258" s="9">
        <f t="shared" si="30"/>
        <v>236</v>
      </c>
      <c r="D258" s="5">
        <f t="shared" si="24"/>
        <v>49581</v>
      </c>
      <c r="E258" s="65">
        <f t="shared" si="25"/>
        <v>4878.809986239183</v>
      </c>
      <c r="F258" s="6">
        <f t="shared" si="26"/>
        <v>995.3636821022208</v>
      </c>
      <c r="G258" s="6">
        <f t="shared" si="27"/>
        <v>962.8382821939728</v>
      </c>
      <c r="H258" s="6">
        <f t="shared" si="28"/>
        <v>32.52539990824802</v>
      </c>
      <c r="I258" s="10">
        <f t="shared" si="29"/>
        <v>3915.971704045194</v>
      </c>
      <c r="K258" s="3"/>
      <c r="L258" s="3"/>
    </row>
    <row r="259" spans="3:12" ht="12">
      <c r="C259" s="9">
        <f t="shared" si="30"/>
        <v>237</v>
      </c>
      <c r="D259" s="5">
        <f t="shared" si="24"/>
        <v>49611</v>
      </c>
      <c r="E259" s="65">
        <f t="shared" si="25"/>
        <v>3915.971704045194</v>
      </c>
      <c r="F259" s="6">
        <f t="shared" si="26"/>
        <v>995.3636821022208</v>
      </c>
      <c r="G259" s="6">
        <f t="shared" si="27"/>
        <v>969.2572040752659</v>
      </c>
      <c r="H259" s="6">
        <f t="shared" si="28"/>
        <v>26.106478026954868</v>
      </c>
      <c r="I259" s="10">
        <f t="shared" si="29"/>
        <v>2946.7144999698503</v>
      </c>
      <c r="K259" s="3"/>
      <c r="L259" s="3"/>
    </row>
    <row r="260" spans="3:12" ht="12">
      <c r="C260" s="9">
        <f t="shared" si="30"/>
        <v>238</v>
      </c>
      <c r="D260" s="5">
        <f t="shared" si="24"/>
        <v>49642</v>
      </c>
      <c r="E260" s="65">
        <f t="shared" si="25"/>
        <v>2946.7144999698503</v>
      </c>
      <c r="F260" s="6">
        <f t="shared" si="26"/>
        <v>995.3636821022208</v>
      </c>
      <c r="G260" s="6">
        <f t="shared" si="27"/>
        <v>975.718918769101</v>
      </c>
      <c r="H260" s="6">
        <f t="shared" si="28"/>
        <v>19.64476333311976</v>
      </c>
      <c r="I260" s="10">
        <f t="shared" si="29"/>
        <v>1970.995581200812</v>
      </c>
      <c r="K260" s="3"/>
      <c r="L260" s="3"/>
    </row>
    <row r="261" spans="3:12" ht="12">
      <c r="C261" s="9">
        <f t="shared" si="30"/>
        <v>239</v>
      </c>
      <c r="D261" s="5">
        <f t="shared" si="24"/>
        <v>49672</v>
      </c>
      <c r="E261" s="65">
        <f t="shared" si="25"/>
        <v>1970.995581200812</v>
      </c>
      <c r="F261" s="6">
        <f t="shared" si="26"/>
        <v>995.3636821022208</v>
      </c>
      <c r="G261" s="6">
        <f t="shared" si="27"/>
        <v>982.223711560895</v>
      </c>
      <c r="H261" s="6">
        <f t="shared" si="28"/>
        <v>13.13997054132575</v>
      </c>
      <c r="I261" s="10">
        <f t="shared" si="29"/>
        <v>988.7718696399825</v>
      </c>
      <c r="K261" s="3"/>
      <c r="L261" s="3"/>
    </row>
    <row r="262" spans="3:12" ht="12">
      <c r="C262" s="9">
        <f t="shared" si="30"/>
        <v>240</v>
      </c>
      <c r="D262" s="5">
        <f t="shared" si="24"/>
        <v>49703</v>
      </c>
      <c r="E262" s="65">
        <f t="shared" si="25"/>
        <v>988.7718696399825</v>
      </c>
      <c r="F262" s="6">
        <f t="shared" si="26"/>
        <v>995.3636821022208</v>
      </c>
      <c r="G262" s="6">
        <f t="shared" si="27"/>
        <v>988.7718696379676</v>
      </c>
      <c r="H262" s="6">
        <f t="shared" si="28"/>
        <v>6.591812464253118</v>
      </c>
      <c r="I262" s="10">
        <f t="shared" si="29"/>
        <v>2.0954757928848267E-09</v>
      </c>
      <c r="K262" s="3"/>
      <c r="L262" s="3"/>
    </row>
    <row r="263" spans="3:12" ht="12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42094</v>
      </c>
      <c r="F7" s="116"/>
      <c r="G7" s="116"/>
      <c r="H7" s="116"/>
    </row>
    <row r="9" spans="2:13" ht="15.75" thickBot="1">
      <c r="B9" s="117" t="s">
        <v>28</v>
      </c>
      <c r="L9" s="123" t="s">
        <v>29</v>
      </c>
      <c r="M9" s="124">
        <v>27975.35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5.7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5.7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-19518.35</v>
      </c>
    </row>
    <row r="30" spans="2:13" ht="15.75" thickBot="1">
      <c r="B30" s="125" t="s">
        <v>38</v>
      </c>
      <c r="L30" s="123" t="s">
        <v>29</v>
      </c>
      <c r="M30" s="139">
        <f>+K16+M9+K28</f>
        <v>16617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497026.32</v>
      </c>
    </row>
    <row r="36" spans="3:9" ht="15.75" thickBot="1">
      <c r="C36" s="125" t="s">
        <v>41</v>
      </c>
      <c r="H36" s="118"/>
      <c r="I36" s="132">
        <v>58473.68</v>
      </c>
    </row>
    <row r="37" spans="3:9" ht="15.75" thickBot="1">
      <c r="C37" s="117" t="s">
        <v>42</v>
      </c>
      <c r="H37" s="118"/>
      <c r="I37" s="132">
        <v>14472.23</v>
      </c>
    </row>
    <row r="38" spans="2:11" ht="15.75" thickBot="1">
      <c r="B38" s="125" t="s">
        <v>43</v>
      </c>
      <c r="J38" s="136" t="s">
        <v>29</v>
      </c>
      <c r="K38" s="138">
        <f>K35-I36</f>
        <v>438552.64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5.7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">
      <c r="B6" s="87" t="s">
        <v>25</v>
      </c>
      <c r="K6" s="89" t="s">
        <v>26</v>
      </c>
      <c r="L6" s="103" t="s">
        <v>47</v>
      </c>
      <c r="M6" s="90"/>
    </row>
    <row r="7" spans="2:8" ht="15.75" thickBot="1">
      <c r="B7" s="87" t="s">
        <v>27</v>
      </c>
      <c r="E7" s="106">
        <v>42004</v>
      </c>
      <c r="F7" s="88"/>
      <c r="G7" s="88"/>
      <c r="H7" s="88"/>
    </row>
    <row r="9" spans="2:13" ht="15.75" thickBot="1">
      <c r="B9" s="87" t="s">
        <v>28</v>
      </c>
      <c r="L9" s="91" t="s">
        <v>29</v>
      </c>
      <c r="M9" s="100">
        <v>0</v>
      </c>
    </row>
    <row r="10" ht="15.75" thickTop="1">
      <c r="B10" s="87" t="s">
        <v>56</v>
      </c>
    </row>
    <row r="11" spans="2:11" ht="30.7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5.7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5.7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5.7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5.75" thickBot="1">
      <c r="F16" s="93" t="s">
        <v>35</v>
      </c>
      <c r="J16" s="94" t="s">
        <v>29</v>
      </c>
      <c r="K16" s="112">
        <f>SUM(I12:I14)+I15</f>
        <v>27975.35</v>
      </c>
    </row>
    <row r="18" ht="15">
      <c r="B18" s="93" t="s">
        <v>36</v>
      </c>
    </row>
    <row r="19" spans="3:11" ht="15.75" thickBot="1">
      <c r="C19" s="88"/>
      <c r="D19" s="88"/>
      <c r="E19" s="88"/>
      <c r="I19" s="102">
        <v>0</v>
      </c>
      <c r="J19" s="16"/>
      <c r="K19" s="16"/>
    </row>
    <row r="20" spans="3:11" ht="15.75" thickBot="1">
      <c r="C20" s="88"/>
      <c r="D20" s="88"/>
      <c r="E20" s="88"/>
      <c r="I20" s="102">
        <v>0</v>
      </c>
      <c r="J20" s="16"/>
      <c r="K20" s="16"/>
    </row>
    <row r="21" spans="3:11" ht="15.75" thickBot="1">
      <c r="C21" s="88"/>
      <c r="D21" s="88"/>
      <c r="E21" s="88"/>
      <c r="I21" s="102">
        <v>0</v>
      </c>
      <c r="J21" s="16"/>
      <c r="K21" s="16"/>
    </row>
    <row r="22" spans="3:11" ht="15.75" thickBot="1">
      <c r="C22" s="88"/>
      <c r="D22" s="88"/>
      <c r="E22" s="88"/>
      <c r="I22" s="102">
        <v>0</v>
      </c>
      <c r="J22" s="16"/>
      <c r="K22" s="16"/>
    </row>
    <row r="23" spans="3:11" ht="15.75" thickBot="1">
      <c r="C23" s="88"/>
      <c r="D23" s="88"/>
      <c r="E23" s="88"/>
      <c r="I23" s="102">
        <v>0</v>
      </c>
      <c r="J23" s="16"/>
      <c r="K23" s="16"/>
    </row>
    <row r="24" spans="3:11" ht="15.75" thickBot="1">
      <c r="C24" s="88"/>
      <c r="D24" s="88"/>
      <c r="E24" s="88"/>
      <c r="I24" s="102">
        <v>0</v>
      </c>
      <c r="J24" s="16"/>
      <c r="K24" s="16"/>
    </row>
    <row r="25" spans="3:11" ht="15.75" thickBot="1">
      <c r="C25" s="88"/>
      <c r="D25" s="88"/>
      <c r="E25" s="88"/>
      <c r="I25" s="102">
        <v>0</v>
      </c>
      <c r="J25" s="16"/>
      <c r="K25" s="16"/>
    </row>
    <row r="26" spans="3:11" ht="15.75" thickBot="1">
      <c r="C26" s="88"/>
      <c r="D26" s="88"/>
      <c r="E26" s="88"/>
      <c r="I26" s="102">
        <v>0</v>
      </c>
      <c r="J26" s="16"/>
      <c r="K26" s="16"/>
    </row>
    <row r="27" spans="3:11" ht="15">
      <c r="C27" s="16"/>
      <c r="D27" s="16"/>
      <c r="E27" s="16"/>
      <c r="G27" s="16"/>
      <c r="I27" s="16"/>
      <c r="J27" s="16"/>
      <c r="K27" s="16"/>
    </row>
    <row r="28" spans="6:11" ht="15.75" thickBot="1">
      <c r="F28" s="93" t="s">
        <v>37</v>
      </c>
      <c r="J28" s="94" t="s">
        <v>29</v>
      </c>
      <c r="K28" s="88">
        <f>SUM(I19:I26)</f>
        <v>0</v>
      </c>
    </row>
    <row r="30" spans="2:13" ht="15.75" thickBot="1">
      <c r="B30" s="93" t="s">
        <v>38</v>
      </c>
      <c r="L30" s="91" t="s">
        <v>29</v>
      </c>
      <c r="M30" s="113">
        <f>+K16+M9</f>
        <v>27975.35</v>
      </c>
    </row>
    <row r="31" spans="1:14" ht="15.7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5.75" thickBot="1">
      <c r="B33" s="87" t="s">
        <v>39</v>
      </c>
      <c r="J33" s="88"/>
      <c r="K33" s="88">
        <v>85</v>
      </c>
    </row>
    <row r="34" ht="15">
      <c r="B34" s="87" t="s">
        <v>57</v>
      </c>
    </row>
    <row r="35" spans="2:11" ht="15.75" thickBot="1">
      <c r="B35" s="87" t="s">
        <v>40</v>
      </c>
      <c r="J35" s="94" t="s">
        <v>29</v>
      </c>
      <c r="K35" s="88">
        <v>0</v>
      </c>
    </row>
    <row r="36" spans="3:9" ht="15.75" thickBot="1">
      <c r="C36" s="93" t="s">
        <v>41</v>
      </c>
      <c r="H36" s="16"/>
      <c r="I36" s="102">
        <v>0</v>
      </c>
    </row>
    <row r="37" spans="3:9" ht="15.75" thickBot="1">
      <c r="C37" s="87" t="s">
        <v>42</v>
      </c>
      <c r="H37" s="16"/>
      <c r="I37" s="102">
        <v>0</v>
      </c>
    </row>
    <row r="38" spans="2:11" ht="15.75" thickBot="1">
      <c r="B38" s="93" t="s">
        <v>43</v>
      </c>
      <c r="J38" s="94" t="s">
        <v>29</v>
      </c>
      <c r="K38" s="114">
        <v>497026.32</v>
      </c>
    </row>
    <row r="39" spans="2:11" ht="15">
      <c r="B39" s="93"/>
      <c r="J39" s="98"/>
      <c r="K39" s="16"/>
    </row>
    <row r="40" spans="2:12" ht="1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5.75" thickBot="1">
      <c r="B43" s="92"/>
      <c r="C43" s="92"/>
      <c r="D43" s="92"/>
      <c r="E43" s="92"/>
      <c r="F43" s="92"/>
      <c r="H43" s="92"/>
      <c r="I43" s="92"/>
    </row>
    <row r="44" spans="2:8" ht="15.75" thickTop="1">
      <c r="B44" s="87" t="s">
        <v>45</v>
      </c>
      <c r="H44" s="87" t="s">
        <v>46</v>
      </c>
    </row>
    <row r="46" ht="1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Rollman, Courtney (UTC)</cp:lastModifiedBy>
  <cp:lastPrinted>2016-01-20T23:28:13Z</cp:lastPrinted>
  <dcterms:created xsi:type="dcterms:W3CDTF">2000-08-25T00:46:01Z</dcterms:created>
  <dcterms:modified xsi:type="dcterms:W3CDTF">2016-01-29T19:55:48Z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Report native format</vt:lpwstr>
  </property>
  <property fmtid="{D5CDD505-2E9C-101B-9397-08002B2CF9AE}" pid="4" name="EFilingId">
    <vt:lpwstr>3482.00000000000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141301</vt:lpwstr>
  </property>
  <property fmtid="{D5CDD505-2E9C-101B-9397-08002B2CF9AE}" pid="9" name="IsConfidential">
    <vt:lpwstr>0</vt:lpwstr>
  </property>
  <property fmtid="{D5CDD505-2E9C-101B-9397-08002B2CF9AE}" pid="10" name="Date1">
    <vt:lpwstr>2016-01-29T00:00:00Z</vt:lpwstr>
  </property>
  <property fmtid="{D5CDD505-2E9C-101B-9397-08002B2CF9AE}" pid="11" name="_docset_NoMedatataSyncRequired">
    <vt:lpwstr>False</vt:lpwstr>
  </property>
  <property fmtid="{D5CDD505-2E9C-101B-9397-08002B2CF9AE}" pid="12" name="Nickname">
    <vt:lpwstr/>
  </property>
  <property fmtid="{D5CDD505-2E9C-101B-9397-08002B2CF9AE}" pid="13" name="CaseCompanyNames">
    <vt:lpwstr>Cristalina L.L.C.;Washington Water Service Company</vt:lpwstr>
  </property>
  <property fmtid="{D5CDD505-2E9C-101B-9397-08002B2CF9AE}" pid="14" name="Process">
    <vt:lpwstr/>
  </property>
  <property fmtid="{D5CDD505-2E9C-101B-9397-08002B2CF9AE}" pid="15" name="Visibility">
    <vt:lpwstr/>
  </property>
  <property fmtid="{D5CDD505-2E9C-101B-9397-08002B2CF9AE}" pid="16" name="DocumentGroup">
    <vt:lpwstr/>
  </property>
  <property fmtid="{D5CDD505-2E9C-101B-9397-08002B2CF9AE}" pid="17" name="CaseType">
    <vt:lpwstr>Transfer of Property</vt:lpwstr>
  </property>
  <property fmtid="{D5CDD505-2E9C-101B-9397-08002B2CF9AE}" pid="18" name="OpenedDate">
    <vt:lpwstr>2014-06-17T00:00:00Z</vt:lpwstr>
  </property>
  <property fmtid="{D5CDD505-2E9C-101B-9397-08002B2CF9AE}" pid="19" name="Prefix">
    <vt:lpwstr>UW</vt:lpwstr>
  </property>
  <property fmtid="{D5CDD505-2E9C-101B-9397-08002B2CF9AE}" pid="20" name="IndustryCode">
    <vt:lpwstr>160</vt:lpwstr>
  </property>
  <property fmtid="{D5CDD505-2E9C-101B-9397-08002B2CF9AE}" pid="21" name="CaseStatus">
    <vt:lpwstr>Closed</vt:lpwstr>
  </property>
</Properties>
</file>