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CTIVE\Cases\UE\UE_UG_220053_54_AVA_2022_GRC\1_Filings\Testimony_Direct_Response\PC\01 Drafts\Aaron Tam\Exhibits\"/>
    </mc:Choice>
  </mc:AlternateContent>
  <bookViews>
    <workbookView xWindow="-120" yWindow="-120" windowWidth="29040" windowHeight="15840"/>
  </bookViews>
  <sheets>
    <sheet name="Summary Table" sheetId="1" r:id="rId1"/>
  </sheets>
  <definedNames>
    <definedName name="_xlnm.Print_Area" localSheetId="0">'Summary Table'!$B$1:$O$25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 i="1" l="1"/>
  <c r="V13" i="1"/>
  <c r="AG14" i="1" l="1"/>
  <c r="AG13" i="1"/>
  <c r="Z15" i="1"/>
  <c r="W12" i="1"/>
  <c r="S19" i="1"/>
  <c r="S17" i="1"/>
  <c r="S15" i="1"/>
  <c r="S12" i="1"/>
  <c r="S13" i="1"/>
  <c r="S11" i="1"/>
  <c r="U11" i="1"/>
  <c r="AG11" i="1" s="1"/>
  <c r="V11" i="1"/>
  <c r="W11" i="1"/>
  <c r="X11" i="1"/>
  <c r="Y11" i="1"/>
  <c r="Z11" i="1"/>
  <c r="AA11" i="1"/>
  <c r="AB11" i="1"/>
  <c r="AC11" i="1"/>
  <c r="AD11" i="1"/>
  <c r="AE11" i="1" l="1"/>
  <c r="AG20" i="1"/>
  <c r="AH20" i="1"/>
  <c r="AI20" i="1"/>
  <c r="AG18" i="1"/>
  <c r="AH18" i="1"/>
  <c r="AI18" i="1"/>
  <c r="AJ18" i="1"/>
  <c r="AK18" i="1"/>
  <c r="AL18" i="1"/>
  <c r="AM18" i="1"/>
  <c r="AN18" i="1"/>
  <c r="AO18" i="1"/>
  <c r="AP18" i="1"/>
  <c r="AG17" i="1"/>
  <c r="AH16" i="1"/>
  <c r="AI16" i="1"/>
  <c r="AJ13" i="1"/>
  <c r="AK13" i="1"/>
  <c r="AL13" i="1"/>
  <c r="AM13" i="1"/>
  <c r="AN13" i="1"/>
  <c r="AO13" i="1"/>
  <c r="AP13" i="1"/>
  <c r="AH13" i="1"/>
  <c r="AI13" i="1"/>
  <c r="AH14" i="1"/>
  <c r="AI14" i="1"/>
  <c r="U17" i="1"/>
  <c r="U18" i="1"/>
  <c r="U13" i="1"/>
  <c r="AD19" i="1" l="1"/>
  <c r="AP19" i="1" s="1"/>
  <c r="AC19" i="1"/>
  <c r="AO19" i="1" s="1"/>
  <c r="AB19" i="1"/>
  <c r="AN19" i="1" s="1"/>
  <c r="AA19" i="1"/>
  <c r="AM19" i="1" s="1"/>
  <c r="Z19" i="1"/>
  <c r="AL19" i="1" s="1"/>
  <c r="Y19" i="1"/>
  <c r="AK19" i="1" s="1"/>
  <c r="X19" i="1"/>
  <c r="AJ19" i="1" s="1"/>
  <c r="W19" i="1"/>
  <c r="V19" i="1"/>
  <c r="AH19" i="1" s="1"/>
  <c r="U19" i="1"/>
  <c r="AG19" i="1" s="1"/>
  <c r="U15" i="1"/>
  <c r="AG15" i="1" s="1"/>
  <c r="W17" i="1"/>
  <c r="AI17" i="1" s="1"/>
  <c r="AD13" i="1"/>
  <c r="AC13" i="1"/>
  <c r="AB13" i="1"/>
  <c r="AA13" i="1"/>
  <c r="Z13" i="1"/>
  <c r="Y13" i="1"/>
  <c r="X13" i="1"/>
  <c r="W13" i="1"/>
  <c r="AE13" i="1"/>
  <c r="AE19" i="1" l="1"/>
  <c r="AI19" i="1"/>
  <c r="V15" i="1"/>
  <c r="AH15" i="1" s="1"/>
  <c r="AE18" i="1"/>
  <c r="V17" i="1"/>
  <c r="AH17" i="1" s="1"/>
  <c r="AD17" i="1"/>
  <c r="AP17" i="1" s="1"/>
  <c r="AC17" i="1"/>
  <c r="AO17" i="1" s="1"/>
  <c r="AB17" i="1"/>
  <c r="AN17" i="1" s="1"/>
  <c r="AA17" i="1"/>
  <c r="AM17" i="1" s="1"/>
  <c r="Z17" i="1"/>
  <c r="AL17" i="1" s="1"/>
  <c r="Y17" i="1"/>
  <c r="AK17" i="1" s="1"/>
  <c r="X17" i="1"/>
  <c r="AJ17" i="1" s="1"/>
  <c r="W15" i="1"/>
  <c r="AI15" i="1" s="1"/>
  <c r="X15" i="1"/>
  <c r="AJ15" i="1" s="1"/>
  <c r="Y15" i="1"/>
  <c r="AK15" i="1" s="1"/>
  <c r="AL15" i="1"/>
  <c r="AA15" i="1"/>
  <c r="AM15" i="1" s="1"/>
  <c r="AB15" i="1"/>
  <c r="AN15" i="1" s="1"/>
  <c r="AC15" i="1"/>
  <c r="AO15" i="1" s="1"/>
  <c r="AD15" i="1"/>
  <c r="AP15" i="1" s="1"/>
  <c r="U12" i="1"/>
  <c r="AH12" i="1"/>
  <c r="AI12" i="1"/>
  <c r="X12" i="1"/>
  <c r="AJ12" i="1" s="1"/>
  <c r="Y12" i="1"/>
  <c r="AK12" i="1" s="1"/>
  <c r="Z12" i="1"/>
  <c r="AL12" i="1" s="1"/>
  <c r="AA12" i="1"/>
  <c r="AM12" i="1" s="1"/>
  <c r="AB12" i="1"/>
  <c r="AN12" i="1" s="1"/>
  <c r="AC12" i="1"/>
  <c r="AO12" i="1" s="1"/>
  <c r="AD12" i="1"/>
  <c r="AP12" i="1" s="1"/>
  <c r="AH11" i="1"/>
  <c r="AI11" i="1"/>
  <c r="AJ11" i="1"/>
  <c r="AK11" i="1"/>
  <c r="AL11" i="1"/>
  <c r="AM11" i="1"/>
  <c r="AN11" i="1"/>
  <c r="AO11" i="1"/>
  <c r="AP11" i="1"/>
  <c r="AE12" i="1" l="1"/>
  <c r="AG12" i="1"/>
  <c r="AE17" i="1"/>
  <c r="AE15" i="1"/>
  <c r="M52" i="1"/>
  <c r="L52" i="1"/>
  <c r="K52" i="1"/>
  <c r="J52" i="1"/>
  <c r="I52" i="1"/>
  <c r="H52" i="1"/>
  <c r="G52" i="1"/>
  <c r="F52" i="1"/>
  <c r="D52" i="1"/>
  <c r="C52" i="1"/>
  <c r="N51" i="1"/>
  <c r="N50" i="1"/>
  <c r="N49" i="1"/>
  <c r="N48" i="1"/>
  <c r="E47" i="1"/>
  <c r="N47" i="1" s="1"/>
  <c r="C46" i="1"/>
  <c r="M43" i="1"/>
  <c r="M54" i="1" s="1"/>
  <c r="L43" i="1"/>
  <c r="K43" i="1"/>
  <c r="K54" i="1" s="1"/>
  <c r="J43" i="1"/>
  <c r="J54" i="1" s="1"/>
  <c r="I43" i="1"/>
  <c r="I54" i="1" s="1"/>
  <c r="H43" i="1"/>
  <c r="H54" i="1" s="1"/>
  <c r="G43" i="1"/>
  <c r="G54" i="1" s="1"/>
  <c r="F43" i="1"/>
  <c r="D43" i="1"/>
  <c r="D54" i="1" s="1"/>
  <c r="C43" i="1"/>
  <c r="N42" i="1"/>
  <c r="N41" i="1"/>
  <c r="N40" i="1"/>
  <c r="N39" i="1"/>
  <c r="N38" i="1"/>
  <c r="N37" i="1"/>
  <c r="E36" i="1"/>
  <c r="N36" i="1" s="1"/>
  <c r="D31" i="1"/>
  <c r="E31" i="1" s="1"/>
  <c r="M29" i="1"/>
  <c r="M30" i="1" s="1"/>
  <c r="L29" i="1"/>
  <c r="L30" i="1" s="1"/>
  <c r="K29" i="1"/>
  <c r="K30" i="1" s="1"/>
  <c r="J29" i="1"/>
  <c r="J30" i="1" s="1"/>
  <c r="I29" i="1"/>
  <c r="I30" i="1" s="1"/>
  <c r="H29" i="1"/>
  <c r="H30" i="1" s="1"/>
  <c r="G29" i="1"/>
  <c r="G30" i="1" s="1"/>
  <c r="F29" i="1"/>
  <c r="F30" i="1" s="1"/>
  <c r="F31" i="1" s="1"/>
  <c r="E29" i="1"/>
  <c r="D29" i="1"/>
  <c r="M23" i="1"/>
  <c r="L23" i="1"/>
  <c r="K23" i="1"/>
  <c r="J23" i="1"/>
  <c r="I23" i="1"/>
  <c r="H23" i="1"/>
  <c r="G23" i="1"/>
  <c r="F23" i="1"/>
  <c r="E23" i="1"/>
  <c r="D23" i="1"/>
  <c r="C23" i="1"/>
  <c r="N22" i="1"/>
  <c r="N21" i="1"/>
  <c r="N19" i="1"/>
  <c r="N18" i="1"/>
  <c r="N17" i="1"/>
  <c r="N16" i="1"/>
  <c r="E15" i="1"/>
  <c r="C15" i="1"/>
  <c r="M12" i="1"/>
  <c r="L12" i="1"/>
  <c r="K12" i="1"/>
  <c r="J12" i="1"/>
  <c r="I12" i="1"/>
  <c r="H12" i="1"/>
  <c r="G12" i="1"/>
  <c r="F12" i="1"/>
  <c r="E12" i="1"/>
  <c r="D12" i="1"/>
  <c r="C12" i="1"/>
  <c r="N11" i="1"/>
  <c r="N10" i="1"/>
  <c r="N9" i="1"/>
  <c r="N8" i="1"/>
  <c r="B4" i="1"/>
  <c r="L54" i="1" l="1"/>
  <c r="G25" i="1"/>
  <c r="E25" i="1"/>
  <c r="M25" i="1"/>
  <c r="N52" i="1"/>
  <c r="N23" i="1"/>
  <c r="C25" i="1"/>
  <c r="K25" i="1"/>
  <c r="D25" i="1"/>
  <c r="C54" i="1"/>
  <c r="I25" i="1"/>
  <c r="F25" i="1"/>
  <c r="N12" i="1"/>
  <c r="H25" i="1"/>
  <c r="N29" i="1"/>
  <c r="J25" i="1"/>
  <c r="L25" i="1"/>
  <c r="N43" i="1"/>
  <c r="F54" i="1"/>
  <c r="G31" i="1"/>
  <c r="H31" i="1" s="1"/>
  <c r="I31" i="1" s="1"/>
  <c r="J31" i="1" s="1"/>
  <c r="K31" i="1" s="1"/>
  <c r="L31" i="1" s="1"/>
  <c r="M31" i="1" s="1"/>
  <c r="E52" i="1"/>
  <c r="E43" i="1"/>
  <c r="N54" i="1" l="1"/>
  <c r="N25" i="1"/>
  <c r="E54" i="1"/>
</calcChain>
</file>

<file path=xl/comments1.xml><?xml version="1.0" encoding="utf-8"?>
<comments xmlns="http://schemas.openxmlformats.org/spreadsheetml/2006/main">
  <authors>
    <author>Tam, Aaron (ATG)</author>
    <author>James, Dave</author>
    <author>tc={47EB02B5-6C18-489D-8EB1-BBD944B927C8}</author>
  </authors>
  <commentList>
    <comment ref="W14" authorId="0" shapeId="0">
      <text>
        <r>
          <rPr>
            <b/>
            <sz val="9"/>
            <color indexed="81"/>
            <rFont val="Tahoma"/>
            <family val="2"/>
          </rPr>
          <t>Tam, Aaron (ATG):</t>
        </r>
        <r>
          <rPr>
            <sz val="9"/>
            <color indexed="81"/>
            <rFont val="Tahoma"/>
            <family val="2"/>
          </rPr>
          <t xml:space="preserve">
Target</t>
        </r>
      </text>
    </comment>
    <comment ref="W16" authorId="0" shapeId="0">
      <text>
        <r>
          <rPr>
            <b/>
            <sz val="9"/>
            <color indexed="81"/>
            <rFont val="Tahoma"/>
            <family val="2"/>
          </rPr>
          <t>Tam, Aaron (ATG):</t>
        </r>
        <r>
          <rPr>
            <sz val="9"/>
            <color indexed="81"/>
            <rFont val="Tahoma"/>
            <family val="2"/>
          </rPr>
          <t xml:space="preserve">
Target</t>
        </r>
      </text>
    </comment>
    <comment ref="W20" authorId="0" shapeId="0">
      <text>
        <r>
          <rPr>
            <b/>
            <sz val="9"/>
            <color indexed="81"/>
            <rFont val="Tahoma"/>
            <family val="2"/>
          </rPr>
          <t>Tam, Aaron (ATG):</t>
        </r>
        <r>
          <rPr>
            <sz val="9"/>
            <color indexed="81"/>
            <rFont val="Tahoma"/>
            <family val="2"/>
          </rPr>
          <t xml:space="preserve">
Target</t>
        </r>
      </text>
    </comment>
    <comment ref="D40" authorId="1" shapeId="0">
      <text>
        <r>
          <rPr>
            <b/>
            <sz val="9"/>
            <color indexed="81"/>
            <rFont val="Tahoma"/>
            <family val="2"/>
          </rPr>
          <t>James, Dave:</t>
        </r>
        <r>
          <rPr>
            <sz val="9"/>
            <color indexed="81"/>
            <rFont val="Tahoma"/>
            <family val="2"/>
          </rPr>
          <t xml:space="preserve">
reallocated 150 to 2021-2029 due to COVID work restrictions</t>
        </r>
      </text>
    </comment>
    <comment ref="F49"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Reflects 100% risk tree @ 950/mille X 5500 of treed miles</t>
        </r>
      </text>
    </comment>
  </commentList>
</comments>
</file>

<file path=xl/sharedStrings.xml><?xml version="1.0" encoding="utf-8"?>
<sst xmlns="http://schemas.openxmlformats.org/spreadsheetml/2006/main" count="146" uniqueCount="121">
  <si>
    <t>David James      Rev.</t>
  </si>
  <si>
    <t>All Values in $000's</t>
  </si>
  <si>
    <t>Changes to WF2021 Baseline</t>
  </si>
  <si>
    <t>Capital</t>
  </si>
  <si>
    <t>System &amp; Transmission</t>
  </si>
  <si>
    <t>2022 Expected CAPx</t>
  </si>
  <si>
    <t>2020 YE Actuals</t>
  </si>
  <si>
    <t>2021 YE Actuals</t>
  </si>
  <si>
    <t>10-yr</t>
  </si>
  <si>
    <t>comments and notes</t>
  </si>
  <si>
    <t>Fire-Weather Dashboard</t>
  </si>
  <si>
    <t>2020-2021 Development of FW Dashboard Version 1.0 and 2.0</t>
  </si>
  <si>
    <t>Conforming Rights-of-Way</t>
  </si>
  <si>
    <t>Removed from plan August 2021.  See WFRES 2022 for explanation</t>
  </si>
  <si>
    <t>Transmission Inspection Pgm</t>
  </si>
  <si>
    <t>CapX follow-up on Tx aerial and ground patrols related to fire ignition</t>
  </si>
  <si>
    <t>Transmssion Steel Conversion</t>
  </si>
  <si>
    <t>See 2022 WFRES Plan for updated decision matrix on where wood pole will be converted to steel.  Will be based on fire history on a go-forward basis.  Not WUI</t>
  </si>
  <si>
    <t>Transmission Total</t>
  </si>
  <si>
    <t>Electric Distribution</t>
  </si>
  <si>
    <t>Fire Ignition Tracking System</t>
  </si>
  <si>
    <t>OMT work around is allowing tracking for fire-ignition events.  Any new development of fire ignition tracking will be paired with the OMS replacement project.</t>
  </si>
  <si>
    <t>Distribution Auto DLM</t>
  </si>
  <si>
    <t>Replacing midline reclosers with DLM Automation devices.</t>
  </si>
  <si>
    <t>Substation Auto DLM</t>
  </si>
  <si>
    <t>WPM Make-Ready for GH (XD007)</t>
  </si>
  <si>
    <t>OE Sponsored GH (XD008)</t>
  </si>
  <si>
    <t>WA Dist Grid Hardening (XD005)</t>
  </si>
  <si>
    <t>ID Dist Grid Hardening (XD006)</t>
  </si>
  <si>
    <t>Distribution Total</t>
  </si>
  <si>
    <t>T&amp;D CapX Total</t>
  </si>
  <si>
    <t xml:space="preserve">Total Grid Hardening: </t>
  </si>
  <si>
    <t>PLAN</t>
  </si>
  <si>
    <t>Distribution</t>
  </si>
  <si>
    <t>2020 act</t>
  </si>
  <si>
    <t>2021 act</t>
  </si>
  <si>
    <t>Totals</t>
  </si>
  <si>
    <t>Grid Hardening Budget</t>
  </si>
  <si>
    <t>Cumulative Miles</t>
  </si>
  <si>
    <t>Operating</t>
  </si>
  <si>
    <t>2022 Expected O&amp;M</t>
  </si>
  <si>
    <t>2020 YE Actual</t>
  </si>
  <si>
    <t>2021 YE Actual</t>
  </si>
  <si>
    <t>WFRES Transmission Planning</t>
  </si>
  <si>
    <t>WFRES Team Labor based on 2021 HC</t>
  </si>
  <si>
    <t>On going support of FW DB</t>
  </si>
  <si>
    <t>Digital Data Collection (Geo Digital)</t>
  </si>
  <si>
    <t>Based on $450mile (GeoDigital)-  2022 is full system</t>
  </si>
  <si>
    <t>Transmission FR Pole Wraps</t>
  </si>
  <si>
    <t xml:space="preserve">Genic fire mesh $90/pole (assume H-frame $500/structure 500 structures/year - 8 structure/miles - 62.5 miles/year) </t>
  </si>
  <si>
    <t>Fuel Reduction Partner</t>
  </si>
  <si>
    <t>Estimated from WS.  ~ $1k per acre</t>
  </si>
  <si>
    <t>Nox-PC Fire Damage (risk tree)</t>
  </si>
  <si>
    <t>Transmission Fire Inspection and O&amp;M followup</t>
  </si>
  <si>
    <t>WFRES Distribution Planning</t>
  </si>
  <si>
    <t>WA Dx Risk Tree</t>
  </si>
  <si>
    <t>ID Dx Risk Tree</t>
  </si>
  <si>
    <t>Estimate from AM C H.  100% system minus heavy incorporated and no veg areas (17%).  11.02.21</t>
  </si>
  <si>
    <t>Customer Choice RTRP</t>
  </si>
  <si>
    <t>Includes Public Outreach, Media messaging, and voucher remove/replace program</t>
  </si>
  <si>
    <t>Digital Data Collection (AiDASH)</t>
  </si>
  <si>
    <t>Based on AiDash Contract  --- 70$/miles for 7650 miles OH System (535 base, 2021 reflects a negotiated price to establish baseline)</t>
  </si>
  <si>
    <t>Distribution O&amp;M</t>
  </si>
  <si>
    <t>Dx Grid Hardening Blended WA/ID Rate = $59.1k/mile</t>
  </si>
  <si>
    <t>Total Risk Tree</t>
  </si>
  <si>
    <t>TOTAL</t>
  </si>
  <si>
    <t>Internal Labor to Develop Computer Algorith (1.5 FTE)</t>
  </si>
  <si>
    <t>Removed from WFRES Plan 2021</t>
  </si>
  <si>
    <t>Maintenance followup.  Budget allocation</t>
  </si>
  <si>
    <t>Transmission Steel Replacement $45k per structure</t>
  </si>
  <si>
    <t>$60k per unit.  Midline reclosers</t>
  </si>
  <si>
    <t>$750k per substation.  Add SCADA comm and equipment</t>
  </si>
  <si>
    <t>$16k per mile.  Advance 1,500 line miles into 2022-2029</t>
  </si>
  <si>
    <t>Placeholder</t>
  </si>
  <si>
    <t>Subscription to Weather data service</t>
  </si>
  <si>
    <t>$400 per mile.  1875 miles non-urban transmission</t>
  </si>
  <si>
    <t>$90 per pole wrap</t>
  </si>
  <si>
    <t>$2k per acre treated</t>
  </si>
  <si>
    <t>2021 only</t>
  </si>
  <si>
    <t>$2000 per hour helicopter resource</t>
  </si>
  <si>
    <t>$915 per tree removal</t>
  </si>
  <si>
    <t>$5k per household</t>
  </si>
  <si>
    <t>$70 per mile</t>
  </si>
  <si>
    <t xml:space="preserve">$60k per mile. </t>
  </si>
  <si>
    <t>Internal unloaded WF labor 33% (4 FTE)</t>
  </si>
  <si>
    <t>Internal unloaded WF Labor 67% (4 FTE)</t>
  </si>
  <si>
    <t xml:space="preserve">T&amp;D O&amp;M </t>
  </si>
  <si>
    <t>Transmission O&amp;M</t>
  </si>
  <si>
    <t>Unit Estimates provided as part of WA GRC PC-305</t>
  </si>
  <si>
    <t>Capital Budget Forecast</t>
  </si>
  <si>
    <t>O&amp;M Budget Forecast</t>
  </si>
  <si>
    <t>Miles Projected at $60k/mi (forecast)</t>
  </si>
  <si>
    <t>Transmission Steel Replacement</t>
  </si>
  <si>
    <t>Units of Work</t>
  </si>
  <si>
    <t>Cost ($000's)/Unit</t>
  </si>
  <si>
    <t>Wildfire Mitigation Component</t>
  </si>
  <si>
    <t>PC DR 305</t>
  </si>
  <si>
    <t>Actual Transmission Steel Replacement</t>
  </si>
  <si>
    <t>Source</t>
  </si>
  <si>
    <t>2022 Wildfire Plan, p. 21</t>
  </si>
  <si>
    <t>Actual Distribution Auto DLM</t>
  </si>
  <si>
    <t>2022 Wildfire Plan, p. 13</t>
  </si>
  <si>
    <t>2022 Wildfire Plan, p. 12</t>
  </si>
  <si>
    <t>Substation Auto DLM Goals</t>
  </si>
  <si>
    <t>Transmission Wood Pole Wraps</t>
  </si>
  <si>
    <t>2022 Wildfire Plan, p. 10</t>
  </si>
  <si>
    <t>Actual Transmission Wood Pole Wraps</t>
  </si>
  <si>
    <t>Wildfire Work Plan Analysis</t>
  </si>
  <si>
    <t>PC DR 305 and 
2022 Wildfire Plan, p. 10</t>
  </si>
  <si>
    <t>By: Aaron Tam, Public Counsel Unit Regulatory Analyst</t>
  </si>
  <si>
    <t>~$0.2-6.09</t>
  </si>
  <si>
    <t>~$20.83-20.85</t>
  </si>
  <si>
    <t>~$0.14-0.34</t>
  </si>
  <si>
    <t>~$300-900</t>
  </si>
  <si>
    <t>Cost ($000s)/Unit Calculations/Cross-check</t>
  </si>
  <si>
    <t>Cost ($/Unit)</t>
  </si>
  <si>
    <t>$20,830-20,850</t>
  </si>
  <si>
    <t>$140-340</t>
  </si>
  <si>
    <t>$300,000-900,000</t>
  </si>
  <si>
    <t>~$200-6,090</t>
  </si>
  <si>
    <t>This analysis compares a handful of examples of actual and planned units of work reported in the 2022 wildfire plan and estimated units of work based on actual and budgeted total and incremental wildfire program component costs. 
Click (+) sign along top or [2] to show David James' total and incremental program costs in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</si>
</sst>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_(&quot;$&quot;* #,##0_);_(&quot;$&quot;* \(#,##0\);_(&quot;$&quot;* &quot;-&quot;??_);_(@_)"/>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b/>
      <sz val="11"/>
      <color rgb="FFFF0000"/>
      <name val="Calibri"/>
      <family val="2"/>
      <scheme val="minor"/>
    </font>
    <font>
      <b/>
      <i/>
      <sz val="11"/>
      <color theme="1"/>
      <name val="Calibri"/>
      <family val="2"/>
      <scheme val="minor"/>
    </font>
    <font>
      <b/>
      <u/>
      <sz val="11"/>
      <color theme="1"/>
      <name val="Calibri"/>
      <family val="2"/>
      <scheme val="minor"/>
    </font>
    <font>
      <i/>
      <sz val="11"/>
      <name val="Calibri"/>
      <family val="2"/>
      <scheme val="minor"/>
    </font>
    <font>
      <b/>
      <sz val="9"/>
      <color indexed="81"/>
      <name val="Tahoma"/>
      <family val="2"/>
    </font>
    <font>
      <sz val="9"/>
      <color indexed="81"/>
      <name val="Tahoma"/>
      <family val="2"/>
    </font>
    <font>
      <sz val="11"/>
      <name val="Calibri"/>
      <family val="2"/>
      <scheme val="minor"/>
    </font>
    <font>
      <sz val="11"/>
      <color theme="1"/>
      <name val="Calibri"/>
      <family val="2"/>
      <scheme val="minor"/>
    </font>
    <font>
      <b/>
      <sz val="11"/>
      <color theme="0"/>
      <name val="Calibri"/>
      <family val="2"/>
      <scheme val="minor"/>
    </font>
    <font>
      <b/>
      <sz val="22"/>
      <color theme="0"/>
      <name val="Calibri"/>
      <family val="2"/>
      <scheme val="minor"/>
    </font>
    <font>
      <i/>
      <sz val="11"/>
      <color theme="0" tint="-0.499984740745262"/>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2"/>
        <bgColor indexed="64"/>
      </patternFill>
    </fill>
    <fill>
      <patternFill patternType="solid">
        <fgColor theme="4" tint="0.79998168889431442"/>
        <bgColor indexed="64"/>
      </patternFill>
    </fill>
    <fill>
      <patternFill patternType="solid">
        <fgColor theme="4"/>
        <bgColor indexed="64"/>
      </patternFill>
    </fill>
  </fills>
  <borders count="1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3" fillId="0" borderId="0" applyFont="0" applyFill="0" applyBorder="0" applyAlignment="0" applyProtection="0"/>
    <xf numFmtId="44" fontId="13" fillId="0" borderId="0" applyFont="0" applyFill="0" applyBorder="0" applyAlignment="0" applyProtection="0"/>
  </cellStyleXfs>
  <cellXfs count="139">
    <xf numFmtId="0" fontId="0" fillId="0" borderId="0" xfId="0"/>
    <xf numFmtId="0" fontId="0" fillId="0" borderId="0" xfId="0" applyAlignment="1">
      <alignment horizontal="center"/>
    </xf>
    <xf numFmtId="0" fontId="0" fillId="0" borderId="0" xfId="0" applyAlignment="1">
      <alignment horizontal="right"/>
    </xf>
    <xf numFmtId="0" fontId="1" fillId="0" borderId="0" xfId="0" applyFont="1"/>
    <xf numFmtId="0" fontId="3" fillId="0" borderId="0" xfId="0" applyFont="1"/>
    <xf numFmtId="0" fontId="2" fillId="0" borderId="0" xfId="0" applyFont="1"/>
    <xf numFmtId="14" fontId="0" fillId="0" borderId="0" xfId="0" applyNumberFormat="1"/>
    <xf numFmtId="0" fontId="4" fillId="0" borderId="0" xfId="0" applyFont="1"/>
    <xf numFmtId="0" fontId="3" fillId="2" borderId="0" xfId="0" applyFont="1" applyFill="1"/>
    <xf numFmtId="0" fontId="1" fillId="0" borderId="0" xfId="0" applyFont="1" applyAlignment="1">
      <alignment horizontal="center" wrapText="1"/>
    </xf>
    <xf numFmtId="0" fontId="3" fillId="0" borderId="0" xfId="0" applyFont="1" applyAlignment="1">
      <alignment horizontal="center" wrapText="1"/>
    </xf>
    <xf numFmtId="0" fontId="0" fillId="2" borderId="0" xfId="0" applyFill="1" applyAlignment="1">
      <alignment horizontal="center"/>
    </xf>
    <xf numFmtId="0" fontId="2" fillId="0" borderId="1" xfId="0" applyFont="1" applyBorder="1" applyAlignment="1">
      <alignment horizontal="center"/>
    </xf>
    <xf numFmtId="0" fontId="0" fillId="0" borderId="2" xfId="0" applyBorder="1"/>
    <xf numFmtId="3" fontId="1" fillId="0" borderId="3" xfId="0" applyNumberFormat="1" applyFont="1" applyBorder="1"/>
    <xf numFmtId="4" fontId="3" fillId="0" borderId="3" xfId="0" applyNumberFormat="1" applyFont="1" applyBorder="1"/>
    <xf numFmtId="3" fontId="0" fillId="0" borderId="3" xfId="0" applyNumberFormat="1" applyBorder="1"/>
    <xf numFmtId="3" fontId="0" fillId="0" borderId="0" xfId="0" applyNumberFormat="1"/>
    <xf numFmtId="0" fontId="0" fillId="0" borderId="4" xfId="0" applyBorder="1"/>
    <xf numFmtId="3" fontId="1" fillId="0" borderId="0" xfId="0" applyNumberFormat="1" applyFont="1"/>
    <xf numFmtId="4" fontId="3" fillId="0" borderId="0" xfId="0" applyNumberFormat="1" applyFont="1"/>
    <xf numFmtId="3" fontId="3" fillId="0" borderId="0" xfId="0" applyNumberFormat="1" applyFont="1"/>
    <xf numFmtId="0" fontId="0" fillId="0" borderId="5" xfId="0" applyBorder="1"/>
    <xf numFmtId="3" fontId="1" fillId="0" borderId="1" xfId="0" applyNumberFormat="1" applyFont="1" applyBorder="1"/>
    <xf numFmtId="4" fontId="3" fillId="0" borderId="1" xfId="0" applyNumberFormat="1" applyFont="1" applyBorder="1"/>
    <xf numFmtId="3" fontId="3" fillId="0" borderId="1" xfId="0" applyNumberFormat="1" applyFont="1" applyBorder="1"/>
    <xf numFmtId="3" fontId="0" fillId="0" borderId="1" xfId="0" applyNumberFormat="1" applyBorder="1"/>
    <xf numFmtId="3" fontId="0" fillId="0" borderId="0" xfId="0" applyNumberFormat="1" applyAlignment="1">
      <alignment wrapText="1"/>
    </xf>
    <xf numFmtId="0" fontId="2" fillId="0" borderId="0" xfId="0" applyFont="1" applyAlignment="1">
      <alignment horizontal="center"/>
    </xf>
    <xf numFmtId="164" fontId="6" fillId="0" borderId="0" xfId="0" applyNumberFormat="1" applyFont="1"/>
    <xf numFmtId="164" fontId="7" fillId="0" borderId="0" xfId="0" applyNumberFormat="1" applyFont="1"/>
    <xf numFmtId="164" fontId="2" fillId="0" borderId="0" xfId="0" applyNumberFormat="1" applyFont="1"/>
    <xf numFmtId="0" fontId="2" fillId="0" borderId="0" xfId="0" applyFont="1" applyAlignment="1">
      <alignment wrapText="1"/>
    </xf>
    <xf numFmtId="0" fontId="1" fillId="0" borderId="0" xfId="0" applyFont="1" applyAlignment="1">
      <alignment horizontal="center"/>
    </xf>
    <xf numFmtId="0" fontId="8" fillId="0" borderId="0" xfId="0" applyFont="1"/>
    <xf numFmtId="3" fontId="3" fillId="0" borderId="3" xfId="0" applyNumberFormat="1" applyFont="1" applyBorder="1"/>
    <xf numFmtId="3" fontId="0" fillId="0" borderId="6" xfId="0" applyNumberFormat="1" applyBorder="1"/>
    <xf numFmtId="3" fontId="0" fillId="0" borderId="7" xfId="0" applyNumberFormat="1" applyBorder="1"/>
    <xf numFmtId="3" fontId="0" fillId="3" borderId="0" xfId="0" applyNumberFormat="1" applyFill="1"/>
    <xf numFmtId="3" fontId="0" fillId="3" borderId="7" xfId="0" applyNumberFormat="1" applyFill="1" applyBorder="1"/>
    <xf numFmtId="3" fontId="0" fillId="0" borderId="8" xfId="0" applyNumberFormat="1" applyBorder="1"/>
    <xf numFmtId="164" fontId="2" fillId="0" borderId="7" xfId="0" applyNumberFormat="1" applyFont="1" applyBorder="1"/>
    <xf numFmtId="0" fontId="0" fillId="0" borderId="7" xfId="0" applyBorder="1"/>
    <xf numFmtId="164" fontId="6" fillId="0" borderId="1" xfId="0" applyNumberFormat="1" applyFont="1" applyBorder="1"/>
    <xf numFmtId="164" fontId="7" fillId="0" borderId="1" xfId="0" applyNumberFormat="1" applyFont="1" applyBorder="1"/>
    <xf numFmtId="164" fontId="2" fillId="0" borderId="1" xfId="0" applyNumberFormat="1" applyFont="1" applyBorder="1"/>
    <xf numFmtId="164" fontId="2" fillId="0" borderId="8" xfId="0" applyNumberFormat="1" applyFont="1" applyBorder="1"/>
    <xf numFmtId="0" fontId="7" fillId="0" borderId="0" xfId="0" applyFont="1"/>
    <xf numFmtId="3" fontId="2" fillId="0" borderId="0" xfId="0" applyNumberFormat="1" applyFont="1"/>
    <xf numFmtId="0" fontId="9" fillId="0" borderId="0" xfId="0" applyFont="1"/>
    <xf numFmtId="164" fontId="3" fillId="0" borderId="0" xfId="0" applyNumberFormat="1" applyFont="1"/>
    <xf numFmtId="164" fontId="0" fillId="0" borderId="0" xfId="0" applyNumberFormat="1"/>
    <xf numFmtId="3" fontId="9" fillId="0" borderId="0" xfId="0" applyNumberFormat="1" applyFont="1"/>
    <xf numFmtId="3" fontId="7" fillId="0" borderId="0" xfId="0" applyNumberFormat="1" applyFont="1"/>
    <xf numFmtId="3" fontId="0" fillId="0" borderId="0" xfId="0" applyNumberFormat="1" applyAlignment="1">
      <alignment horizontal="center"/>
    </xf>
    <xf numFmtId="3" fontId="2" fillId="0" borderId="0" xfId="0" applyNumberFormat="1" applyFont="1" applyAlignment="1">
      <alignment horizontal="center"/>
    </xf>
    <xf numFmtId="0" fontId="3" fillId="4" borderId="0" xfId="0" applyFont="1" applyFill="1"/>
    <xf numFmtId="0" fontId="0" fillId="4" borderId="0" xfId="0" applyFill="1" applyAlignment="1">
      <alignment horizontal="center"/>
    </xf>
    <xf numFmtId="3" fontId="1" fillId="0" borderId="9" xfId="0" applyNumberFormat="1" applyFont="1" applyBorder="1"/>
    <xf numFmtId="3" fontId="3" fillId="0" borderId="2" xfId="0" applyNumberFormat="1" applyFont="1" applyBorder="1"/>
    <xf numFmtId="3" fontId="1" fillId="0" borderId="10" xfId="0" applyNumberFormat="1" applyFont="1" applyBorder="1"/>
    <xf numFmtId="3" fontId="3" fillId="0" borderId="4" xfId="0" applyNumberFormat="1" applyFont="1" applyBorder="1"/>
    <xf numFmtId="3" fontId="1" fillId="0" borderId="11" xfId="0" applyNumberFormat="1" applyFont="1" applyBorder="1"/>
    <xf numFmtId="3" fontId="3" fillId="0" borderId="5" xfId="0" applyNumberFormat="1" applyFont="1" applyBorder="1"/>
    <xf numFmtId="164" fontId="2" fillId="0" borderId="0" xfId="0" applyNumberFormat="1" applyFont="1" applyAlignment="1">
      <alignment horizontal="left"/>
    </xf>
    <xf numFmtId="0" fontId="2" fillId="0" borderId="0" xfId="0" applyFont="1" applyAlignment="1">
      <alignment horizontal="right"/>
    </xf>
    <xf numFmtId="164" fontId="6" fillId="0" borderId="5" xfId="0" applyNumberFormat="1" applyFont="1" applyBorder="1" applyAlignment="1">
      <alignment wrapText="1"/>
    </xf>
    <xf numFmtId="0" fontId="6" fillId="0" borderId="0" xfId="0" applyFont="1" applyAlignment="1">
      <alignment horizontal="center"/>
    </xf>
    <xf numFmtId="164" fontId="6" fillId="0" borderId="0" xfId="0" applyNumberFormat="1" applyFont="1" applyAlignment="1">
      <alignment horizontal="center"/>
    </xf>
    <xf numFmtId="0" fontId="5" fillId="0" borderId="0" xfId="0" applyFont="1"/>
    <xf numFmtId="2" fontId="0" fillId="0" borderId="0" xfId="0" applyNumberFormat="1"/>
    <xf numFmtId="0" fontId="0" fillId="0" borderId="0" xfId="0" applyAlignment="1">
      <alignment horizontal="left"/>
    </xf>
    <xf numFmtId="0" fontId="2" fillId="0" borderId="0" xfId="0" applyFont="1" applyAlignment="1">
      <alignment horizontal="left"/>
    </xf>
    <xf numFmtId="0" fontId="7" fillId="0" borderId="0" xfId="0" applyFont="1" applyAlignment="1">
      <alignment horizontal="left"/>
    </xf>
    <xf numFmtId="3" fontId="0" fillId="0" borderId="0" xfId="0" applyNumberFormat="1" applyAlignment="1">
      <alignment horizontal="left"/>
    </xf>
    <xf numFmtId="0" fontId="0" fillId="3" borderId="0" xfId="0" applyFill="1" applyAlignment="1">
      <alignment horizontal="left"/>
    </xf>
    <xf numFmtId="0" fontId="2" fillId="3" borderId="0" xfId="0" applyFont="1" applyFill="1" applyAlignment="1">
      <alignment horizontal="left"/>
    </xf>
    <xf numFmtId="0" fontId="4" fillId="3" borderId="0" xfId="0" applyFont="1" applyFill="1" applyAlignment="1">
      <alignment horizontal="left"/>
    </xf>
    <xf numFmtId="0" fontId="7" fillId="3" borderId="0" xfId="0" applyFont="1" applyFill="1" applyAlignment="1">
      <alignment horizontal="left"/>
    </xf>
    <xf numFmtId="3" fontId="0" fillId="3" borderId="0" xfId="0" applyNumberFormat="1" applyFill="1" applyAlignment="1">
      <alignment horizontal="left"/>
    </xf>
    <xf numFmtId="0" fontId="2" fillId="0" borderId="4" xfId="0" applyFont="1" applyBorder="1" applyAlignment="1">
      <alignment horizontal="right"/>
    </xf>
    <xf numFmtId="0" fontId="2" fillId="0" borderId="5" xfId="0" applyFont="1" applyBorder="1" applyAlignment="1">
      <alignment horizontal="right"/>
    </xf>
    <xf numFmtId="0" fontId="6" fillId="0" borderId="0" xfId="0" applyFont="1"/>
    <xf numFmtId="0" fontId="12" fillId="0" borderId="0" xfId="0" applyFont="1"/>
    <xf numFmtId="164" fontId="12" fillId="0" borderId="0" xfId="0" applyNumberFormat="1" applyFont="1"/>
    <xf numFmtId="3" fontId="9" fillId="0" borderId="3" xfId="0" applyNumberFormat="1" applyFont="1" applyBorder="1" applyAlignment="1">
      <alignment horizontal="right"/>
    </xf>
    <xf numFmtId="3" fontId="1" fillId="0" borderId="0" xfId="0" applyNumberFormat="1" applyFont="1" applyBorder="1"/>
    <xf numFmtId="4" fontId="3" fillId="0" borderId="0" xfId="0" applyNumberFormat="1" applyFont="1" applyBorder="1"/>
    <xf numFmtId="3" fontId="3" fillId="0" borderId="0" xfId="0" applyNumberFormat="1" applyFont="1" applyBorder="1"/>
    <xf numFmtId="3" fontId="0" fillId="0" borderId="0"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0" fontId="2" fillId="0" borderId="2" xfId="0" applyFont="1" applyBorder="1" applyAlignment="1">
      <alignment horizontal="right"/>
    </xf>
    <xf numFmtId="164" fontId="6" fillId="0" borderId="2" xfId="0" applyNumberFormat="1" applyFont="1" applyBorder="1"/>
    <xf numFmtId="164" fontId="7" fillId="0" borderId="3" xfId="0" applyNumberFormat="1" applyFont="1" applyBorder="1"/>
    <xf numFmtId="164" fontId="2" fillId="0" borderId="3" xfId="0" applyNumberFormat="1" applyFont="1" applyBorder="1"/>
    <xf numFmtId="164" fontId="2" fillId="0" borderId="6" xfId="0" applyNumberFormat="1" applyFont="1" applyBorder="1"/>
    <xf numFmtId="0" fontId="0" fillId="0" borderId="4" xfId="0" applyBorder="1" applyAlignment="1">
      <alignment horizontal="right"/>
    </xf>
    <xf numFmtId="0" fontId="3" fillId="0" borderId="0" xfId="0" applyFont="1" applyBorder="1"/>
    <xf numFmtId="0" fontId="1" fillId="0" borderId="0" xfId="0" applyFont="1" applyBorder="1"/>
    <xf numFmtId="0" fontId="0" fillId="0" borderId="0" xfId="0" applyBorder="1"/>
    <xf numFmtId="0" fontId="0" fillId="5" borderId="0" xfId="0" applyFill="1"/>
    <xf numFmtId="0" fontId="0" fillId="5" borderId="0" xfId="0" applyFill="1" applyAlignment="1">
      <alignment horizontal="center"/>
    </xf>
    <xf numFmtId="3" fontId="0" fillId="5" borderId="0" xfId="0" applyNumberFormat="1" applyFill="1"/>
    <xf numFmtId="3" fontId="0" fillId="5" borderId="0" xfId="0" applyNumberFormat="1" applyFill="1" applyAlignment="1">
      <alignment wrapText="1"/>
    </xf>
    <xf numFmtId="0" fontId="2" fillId="5" borderId="0" xfId="0" applyFont="1" applyFill="1" applyAlignment="1">
      <alignment wrapText="1"/>
    </xf>
    <xf numFmtId="3" fontId="0" fillId="5" borderId="0" xfId="0" applyNumberFormat="1" applyFill="1" applyBorder="1"/>
    <xf numFmtId="0" fontId="2" fillId="5" borderId="0" xfId="0" applyFont="1" applyFill="1"/>
    <xf numFmtId="0" fontId="7" fillId="5" borderId="0" xfId="0" applyFont="1" applyFill="1"/>
    <xf numFmtId="164" fontId="2" fillId="5" borderId="0" xfId="0" applyNumberFormat="1" applyFont="1" applyFill="1" applyAlignment="1">
      <alignment horizontal="left"/>
    </xf>
    <xf numFmtId="3" fontId="2" fillId="5" borderId="0" xfId="0" applyNumberFormat="1" applyFont="1" applyFill="1"/>
    <xf numFmtId="44" fontId="0" fillId="0" borderId="0" xfId="2" applyFont="1"/>
    <xf numFmtId="0" fontId="2" fillId="5" borderId="0" xfId="0" applyFont="1" applyFill="1" applyAlignment="1">
      <alignment horizontal="right"/>
    </xf>
    <xf numFmtId="0" fontId="0" fillId="6" borderId="0" xfId="0" applyFill="1"/>
    <xf numFmtId="44" fontId="0" fillId="0" borderId="0" xfId="2" applyFont="1" applyAlignment="1">
      <alignment wrapText="1"/>
    </xf>
    <xf numFmtId="0" fontId="14" fillId="7" borderId="0" xfId="0" applyFont="1" applyFill="1" applyAlignment="1">
      <alignment horizontal="left" wrapText="1"/>
    </xf>
    <xf numFmtId="0" fontId="0" fillId="6" borderId="0" xfId="0" applyFill="1" applyBorder="1"/>
    <xf numFmtId="0" fontId="14" fillId="7" borderId="0" xfId="0" applyFont="1" applyFill="1"/>
    <xf numFmtId="44" fontId="0" fillId="6" borderId="0" xfId="2" applyFont="1" applyFill="1"/>
    <xf numFmtId="0" fontId="16" fillId="0" borderId="0" xfId="0" applyFont="1"/>
    <xf numFmtId="44" fontId="16" fillId="0" borderId="0" xfId="2" applyFont="1"/>
    <xf numFmtId="0" fontId="14" fillId="7" borderId="0" xfId="0" applyFont="1" applyFill="1" applyAlignment="1">
      <alignment horizontal="left" wrapText="1"/>
    </xf>
    <xf numFmtId="1" fontId="0" fillId="0" borderId="0" xfId="0" applyNumberFormat="1"/>
    <xf numFmtId="1" fontId="0" fillId="6" borderId="0" xfId="0" applyNumberFormat="1" applyFill="1"/>
    <xf numFmtId="1" fontId="0" fillId="0" borderId="0" xfId="0" applyNumberFormat="1" applyFill="1"/>
    <xf numFmtId="1" fontId="3" fillId="0" borderId="0" xfId="1" applyNumberFormat="1" applyFont="1"/>
    <xf numFmtId="1" fontId="0" fillId="0" borderId="0" xfId="0" applyNumberFormat="1" applyFont="1"/>
    <xf numFmtId="44" fontId="0" fillId="0" borderId="0" xfId="2" applyFont="1" applyAlignment="1">
      <alignment horizontal="right"/>
    </xf>
    <xf numFmtId="44" fontId="0" fillId="6" borderId="0" xfId="2" applyFont="1" applyFill="1" applyAlignment="1">
      <alignment horizontal="right"/>
    </xf>
    <xf numFmtId="0" fontId="0" fillId="6" borderId="0" xfId="0" applyFill="1" applyAlignment="1">
      <alignment horizontal="right"/>
    </xf>
    <xf numFmtId="165" fontId="0" fillId="0" borderId="0" xfId="2" applyNumberFormat="1" applyFont="1" applyAlignment="1">
      <alignment horizontal="right"/>
    </xf>
    <xf numFmtId="0" fontId="16" fillId="0" borderId="0" xfId="0" applyFont="1" applyAlignment="1">
      <alignment horizontal="center"/>
    </xf>
    <xf numFmtId="0" fontId="15" fillId="7" borderId="0" xfId="0" applyFont="1" applyFill="1" applyAlignment="1">
      <alignment horizontal="center"/>
    </xf>
    <xf numFmtId="0" fontId="2" fillId="5" borderId="0" xfId="0" applyFont="1" applyFill="1" applyAlignment="1">
      <alignment horizontal="center"/>
    </xf>
    <xf numFmtId="0" fontId="2" fillId="4" borderId="0" xfId="0" applyFont="1" applyFill="1" applyAlignment="1">
      <alignment horizontal="center"/>
    </xf>
    <xf numFmtId="0" fontId="0" fillId="2" borderId="0" xfId="0" applyFill="1" applyAlignment="1">
      <alignment horizontal="center"/>
    </xf>
    <xf numFmtId="3" fontId="3" fillId="2" borderId="0" xfId="0" applyNumberFormat="1" applyFont="1" applyFill="1" applyAlignment="1">
      <alignment horizontal="center"/>
    </xf>
    <xf numFmtId="0" fontId="14" fillId="7" borderId="0" xfId="0" applyFont="1" applyFill="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ames, Dave" id="{8BAFD7F9-CED3-4614-AB82-3B508E915CFA}" userId="James, Dav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7" dT="2021-04-12T22:32:05.04" personId="{8BAFD7F9-CED3-4614-AB82-3B508E915CFA}" id="{47EB02B5-6C18-489D-8EB1-BBD944B927C8}">
    <text>Reflects 100% risk tree @ 950/mille X 5500 of treed miles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47"/>
  <sheetViews>
    <sheetView tabSelected="1" topLeftCell="G6" zoomScale="55" zoomScaleNormal="55" workbookViewId="0">
      <selection sqref="A1:AP57"/>
    </sheetView>
  </sheetViews>
  <sheetFormatPr defaultColWidth="9.140625" defaultRowHeight="15" outlineLevelCol="1" x14ac:dyDescent="0.25"/>
  <cols>
    <col min="1" max="1" width="50" style="71" customWidth="1" outlineLevel="1"/>
    <col min="2" max="2" width="40.85546875" customWidth="1" outlineLevel="1"/>
    <col min="3" max="3" width="22.42578125" bestFit="1" customWidth="1" outlineLevel="1"/>
    <col min="4" max="4" width="24.85546875" style="4" bestFit="1" customWidth="1" outlineLevel="1"/>
    <col min="5" max="5" width="19.5703125" style="69" bestFit="1" customWidth="1" outlineLevel="1"/>
    <col min="6" max="6" width="11.85546875" bestFit="1" customWidth="1" outlineLevel="1"/>
    <col min="7" max="8" width="12.140625" bestFit="1" customWidth="1" outlineLevel="1"/>
    <col min="9" max="10" width="11.85546875" bestFit="1" customWidth="1" outlineLevel="1"/>
    <col min="11" max="13" width="11.5703125" bestFit="1" customWidth="1" outlineLevel="1"/>
    <col min="14" max="14" width="13.140625" style="5" bestFit="1" customWidth="1" outlineLevel="1"/>
    <col min="15" max="15" width="80.85546875" customWidth="1" outlineLevel="1"/>
    <col min="16" max="16" width="3.42578125" style="102" customWidth="1"/>
    <col min="17" max="17" width="35.140625" customWidth="1"/>
    <col min="18" max="18" width="17" hidden="1" customWidth="1"/>
    <col min="19" max="19" width="16.5703125" customWidth="1"/>
    <col min="20" max="20" width="22.42578125" customWidth="1"/>
    <col min="21" max="30" width="5.85546875" bestFit="1" customWidth="1"/>
    <col min="31" max="31" width="6.28515625" bestFit="1" customWidth="1"/>
    <col min="33" max="34" width="12.85546875" bestFit="1" customWidth="1"/>
    <col min="35" max="42" width="13.42578125" bestFit="1" customWidth="1"/>
  </cols>
  <sheetData>
    <row r="1" spans="1:42" ht="28.5" x14ac:dyDescent="0.45">
      <c r="C1" s="3"/>
      <c r="E1" s="4"/>
      <c r="Q1" s="133" t="s">
        <v>107</v>
      </c>
      <c r="R1" s="133"/>
      <c r="S1" s="133"/>
      <c r="T1" s="133"/>
      <c r="U1" s="133"/>
      <c r="V1" s="133"/>
      <c r="W1" s="133"/>
      <c r="X1" s="133"/>
      <c r="Y1" s="133"/>
      <c r="Z1" s="133"/>
      <c r="AA1" s="133"/>
      <c r="AB1" s="133"/>
      <c r="AC1" s="133"/>
      <c r="AD1" s="133"/>
      <c r="AE1" s="133"/>
    </row>
    <row r="2" spans="1:42" ht="27.95" customHeight="1" x14ac:dyDescent="0.25">
      <c r="C2" s="3"/>
      <c r="E2" s="4"/>
      <c r="Q2" s="138" t="s">
        <v>120</v>
      </c>
      <c r="R2" s="138"/>
      <c r="S2" s="138"/>
      <c r="T2" s="138"/>
      <c r="U2" s="138"/>
      <c r="V2" s="138"/>
      <c r="W2" s="138"/>
      <c r="X2" s="138"/>
      <c r="Y2" s="138"/>
      <c r="Z2" s="138"/>
      <c r="AA2" s="138"/>
      <c r="AB2" s="138"/>
      <c r="AC2" s="138"/>
      <c r="AD2" s="138"/>
      <c r="AE2" s="138"/>
    </row>
    <row r="3" spans="1:42" ht="14.45" customHeight="1" x14ac:dyDescent="0.25">
      <c r="B3" s="2" t="s">
        <v>0</v>
      </c>
      <c r="C3" s="3"/>
      <c r="E3" s="4"/>
      <c r="Q3" s="116"/>
      <c r="R3" s="116"/>
      <c r="S3" s="122"/>
      <c r="T3" s="116"/>
      <c r="U3" s="116"/>
      <c r="V3" s="116"/>
      <c r="W3" s="116"/>
      <c r="X3" s="116"/>
      <c r="Y3" s="116"/>
      <c r="Z3" s="116"/>
      <c r="AA3" s="116"/>
      <c r="AB3" s="116"/>
      <c r="AC3" s="116"/>
      <c r="AD3" s="116"/>
      <c r="AE3" s="116"/>
    </row>
    <row r="4" spans="1:42" x14ac:dyDescent="0.25">
      <c r="B4" s="6">
        <f ca="1">TODAY()</f>
        <v>44770</v>
      </c>
      <c r="C4" s="3"/>
      <c r="E4" s="4"/>
      <c r="Q4" s="4" t="s">
        <v>109</v>
      </c>
    </row>
    <row r="5" spans="1:42" x14ac:dyDescent="0.25">
      <c r="B5" s="82" t="s">
        <v>1</v>
      </c>
      <c r="C5" s="3"/>
      <c r="E5" s="4"/>
    </row>
    <row r="6" spans="1:42" x14ac:dyDescent="0.25">
      <c r="B6" s="7" t="s">
        <v>2</v>
      </c>
      <c r="C6" s="8" t="s">
        <v>3</v>
      </c>
      <c r="D6"/>
      <c r="E6" s="4"/>
      <c r="F6" s="136" t="s">
        <v>89</v>
      </c>
      <c r="G6" s="136"/>
      <c r="H6" s="136"/>
      <c r="I6" s="136"/>
      <c r="J6" s="136"/>
      <c r="K6" s="136"/>
      <c r="L6" s="136"/>
      <c r="M6" s="136"/>
      <c r="U6" s="134" t="s">
        <v>93</v>
      </c>
      <c r="V6" s="134"/>
      <c r="W6" s="134"/>
      <c r="X6" s="134"/>
      <c r="Y6" s="134"/>
      <c r="Z6" s="134"/>
      <c r="AA6" s="134"/>
      <c r="AB6" s="134"/>
      <c r="AC6" s="134"/>
      <c r="AD6" s="134"/>
      <c r="AE6" s="134"/>
      <c r="AG6" s="132" t="s">
        <v>114</v>
      </c>
      <c r="AH6" s="132"/>
      <c r="AI6" s="132"/>
      <c r="AJ6" s="132"/>
      <c r="AK6" s="132"/>
      <c r="AL6" s="132"/>
      <c r="AM6" s="132"/>
      <c r="AN6" s="132"/>
      <c r="AO6" s="132"/>
      <c r="AP6" s="132"/>
    </row>
    <row r="7" spans="1:42" ht="45.75" thickBot="1" x14ac:dyDescent="0.3">
      <c r="A7" s="75" t="s">
        <v>88</v>
      </c>
      <c r="B7" s="5" t="s">
        <v>4</v>
      </c>
      <c r="C7" s="9" t="s">
        <v>5</v>
      </c>
      <c r="D7" s="10" t="s">
        <v>6</v>
      </c>
      <c r="E7" s="10" t="s">
        <v>7</v>
      </c>
      <c r="F7" s="11">
        <v>2022</v>
      </c>
      <c r="G7" s="11">
        <v>2023</v>
      </c>
      <c r="H7" s="11">
        <v>2024</v>
      </c>
      <c r="I7" s="11">
        <v>2025</v>
      </c>
      <c r="J7" s="11">
        <v>2026</v>
      </c>
      <c r="K7" s="11">
        <v>2027</v>
      </c>
      <c r="L7" s="11">
        <v>2028</v>
      </c>
      <c r="M7" s="11">
        <v>2029</v>
      </c>
      <c r="N7" s="12" t="s">
        <v>8</v>
      </c>
      <c r="O7" s="1" t="s">
        <v>9</v>
      </c>
      <c r="P7" s="103"/>
      <c r="Q7" s="118" t="s">
        <v>95</v>
      </c>
      <c r="R7" s="118" t="s">
        <v>94</v>
      </c>
      <c r="S7" s="118" t="s">
        <v>115</v>
      </c>
      <c r="T7" s="118" t="s">
        <v>98</v>
      </c>
      <c r="U7" s="108">
        <v>2020</v>
      </c>
      <c r="V7" s="108">
        <v>2021</v>
      </c>
      <c r="W7" s="108">
        <v>2022</v>
      </c>
      <c r="X7" s="108">
        <v>2023</v>
      </c>
      <c r="Y7" s="108">
        <v>2024</v>
      </c>
      <c r="Z7" s="108">
        <v>2025</v>
      </c>
      <c r="AA7" s="108">
        <v>2026</v>
      </c>
      <c r="AB7" s="108">
        <v>2027</v>
      </c>
      <c r="AC7" s="108">
        <v>2028</v>
      </c>
      <c r="AD7" s="108">
        <v>2029</v>
      </c>
      <c r="AE7" s="113" t="s">
        <v>8</v>
      </c>
      <c r="AG7" s="120">
        <v>2021</v>
      </c>
      <c r="AH7" s="120">
        <v>2021</v>
      </c>
      <c r="AI7" s="120">
        <v>2022</v>
      </c>
      <c r="AJ7" s="120">
        <v>2023</v>
      </c>
      <c r="AK7" s="120">
        <v>2024</v>
      </c>
      <c r="AL7" s="120">
        <v>2025</v>
      </c>
      <c r="AM7" s="120">
        <v>2026</v>
      </c>
      <c r="AN7" s="120">
        <v>2027</v>
      </c>
      <c r="AO7" s="120">
        <v>2028</v>
      </c>
      <c r="AP7" s="120">
        <v>2029</v>
      </c>
    </row>
    <row r="8" spans="1:42" x14ac:dyDescent="0.25">
      <c r="A8" s="75" t="s">
        <v>66</v>
      </c>
      <c r="B8" s="13" t="s">
        <v>10</v>
      </c>
      <c r="C8" s="14">
        <v>0</v>
      </c>
      <c r="D8" s="15">
        <v>197.75</v>
      </c>
      <c r="E8" s="85">
        <v>188.7</v>
      </c>
      <c r="F8" s="16"/>
      <c r="G8" s="16"/>
      <c r="H8" s="16"/>
      <c r="I8" s="16"/>
      <c r="J8" s="16"/>
      <c r="K8" s="16"/>
      <c r="L8" s="16"/>
      <c r="M8" s="36"/>
      <c r="N8" s="90">
        <f>SUM(D8:M8)</f>
        <v>386.45</v>
      </c>
      <c r="O8" s="17" t="s">
        <v>11</v>
      </c>
      <c r="P8" s="104"/>
      <c r="R8" s="112"/>
      <c r="S8" s="112"/>
      <c r="T8" s="112"/>
      <c r="AG8" s="120"/>
      <c r="AH8" s="120"/>
      <c r="AI8" s="120"/>
    </row>
    <row r="9" spans="1:42" x14ac:dyDescent="0.25">
      <c r="A9" s="75" t="s">
        <v>67</v>
      </c>
      <c r="B9" s="18" t="s">
        <v>12</v>
      </c>
      <c r="C9" s="86">
        <v>0</v>
      </c>
      <c r="D9" s="87"/>
      <c r="E9" s="88">
        <v>0.372</v>
      </c>
      <c r="F9" s="89">
        <v>0</v>
      </c>
      <c r="G9" s="89">
        <v>0</v>
      </c>
      <c r="H9" s="89">
        <v>0</v>
      </c>
      <c r="I9" s="89">
        <v>0</v>
      </c>
      <c r="J9" s="89">
        <v>0</v>
      </c>
      <c r="K9" s="89">
        <v>0</v>
      </c>
      <c r="L9" s="89">
        <v>0</v>
      </c>
      <c r="M9" s="37">
        <v>0</v>
      </c>
      <c r="N9" s="91">
        <f>SUM(D9:M9)</f>
        <v>0.372</v>
      </c>
      <c r="O9" s="17" t="s">
        <v>13</v>
      </c>
      <c r="P9" s="104"/>
      <c r="R9" s="112"/>
      <c r="S9" s="112"/>
      <c r="T9" s="112"/>
      <c r="AG9" s="120"/>
      <c r="AH9" s="120"/>
      <c r="AI9" s="120"/>
    </row>
    <row r="10" spans="1:42" x14ac:dyDescent="0.25">
      <c r="A10" s="75" t="s">
        <v>68</v>
      </c>
      <c r="B10" s="18" t="s">
        <v>14</v>
      </c>
      <c r="C10" s="86">
        <v>200</v>
      </c>
      <c r="D10" s="87">
        <v>1.272</v>
      </c>
      <c r="E10" s="88">
        <v>0.80800000000000005</v>
      </c>
      <c r="F10" s="89">
        <v>200</v>
      </c>
      <c r="G10" s="89">
        <v>200</v>
      </c>
      <c r="H10" s="89">
        <v>200</v>
      </c>
      <c r="I10" s="89">
        <v>200</v>
      </c>
      <c r="J10" s="89">
        <v>200</v>
      </c>
      <c r="K10" s="89">
        <v>200</v>
      </c>
      <c r="L10" s="89">
        <v>200</v>
      </c>
      <c r="M10" s="37">
        <v>200</v>
      </c>
      <c r="N10" s="91">
        <f>SUM(D10:M10)</f>
        <v>1602.08</v>
      </c>
      <c r="O10" s="17" t="s">
        <v>15</v>
      </c>
      <c r="P10" s="104"/>
      <c r="R10" s="112"/>
      <c r="S10" s="112"/>
      <c r="T10" s="112"/>
      <c r="AG10" s="120"/>
      <c r="AH10" s="120"/>
      <c r="AI10" s="120"/>
    </row>
    <row r="11" spans="1:42" ht="30.75" thickBot="1" x14ac:dyDescent="0.3">
      <c r="A11" s="75" t="s">
        <v>69</v>
      </c>
      <c r="B11" s="22" t="s">
        <v>16</v>
      </c>
      <c r="C11" s="23">
        <v>4000</v>
      </c>
      <c r="D11" s="24">
        <v>73.566800000000001</v>
      </c>
      <c r="E11" s="25">
        <v>5454.6</v>
      </c>
      <c r="F11" s="26">
        <v>4000</v>
      </c>
      <c r="G11" s="26">
        <v>4000</v>
      </c>
      <c r="H11" s="26">
        <v>4000</v>
      </c>
      <c r="I11" s="26">
        <v>4000</v>
      </c>
      <c r="J11" s="26">
        <v>4000</v>
      </c>
      <c r="K11" s="26">
        <v>4000</v>
      </c>
      <c r="L11" s="26">
        <v>4000</v>
      </c>
      <c r="M11" s="40">
        <v>4000</v>
      </c>
      <c r="N11" s="92">
        <f>SUM(D11:M11)</f>
        <v>37528.166799999999</v>
      </c>
      <c r="O11" s="27" t="s">
        <v>17</v>
      </c>
      <c r="P11" s="105"/>
      <c r="Q11" t="s">
        <v>92</v>
      </c>
      <c r="R11" s="128">
        <v>45</v>
      </c>
      <c r="S11" s="131">
        <f>R11*1000</f>
        <v>45000</v>
      </c>
      <c r="T11" s="112" t="s">
        <v>96</v>
      </c>
      <c r="U11" s="123">
        <f t="shared" ref="U11:AD12" si="0">D$11/$R11</f>
        <v>1.6348177777777777</v>
      </c>
      <c r="V11" s="123">
        <f t="shared" si="0"/>
        <v>121.21333333333334</v>
      </c>
      <c r="W11" s="123">
        <f t="shared" si="0"/>
        <v>88.888888888888886</v>
      </c>
      <c r="X11" s="123">
        <f t="shared" si="0"/>
        <v>88.888888888888886</v>
      </c>
      <c r="Y11" s="123">
        <f t="shared" si="0"/>
        <v>88.888888888888886</v>
      </c>
      <c r="Z11" s="123">
        <f t="shared" si="0"/>
        <v>88.888888888888886</v>
      </c>
      <c r="AA11" s="123">
        <f t="shared" si="0"/>
        <v>88.888888888888886</v>
      </c>
      <c r="AB11" s="123">
        <f t="shared" si="0"/>
        <v>88.888888888888886</v>
      </c>
      <c r="AC11" s="123">
        <f t="shared" si="0"/>
        <v>88.888888888888886</v>
      </c>
      <c r="AD11" s="123">
        <f t="shared" si="0"/>
        <v>88.888888888888886</v>
      </c>
      <c r="AE11" s="123">
        <f>SUM(U11:AD11)</f>
        <v>833.95926222222238</v>
      </c>
      <c r="AG11" s="121">
        <f t="shared" ref="AG11:AP13" si="1">D$11/U11</f>
        <v>45</v>
      </c>
      <c r="AH11" s="121">
        <f t="shared" si="1"/>
        <v>45</v>
      </c>
      <c r="AI11" s="121">
        <f t="shared" si="1"/>
        <v>45</v>
      </c>
      <c r="AJ11" s="121">
        <f t="shared" si="1"/>
        <v>45</v>
      </c>
      <c r="AK11" s="121">
        <f t="shared" si="1"/>
        <v>45</v>
      </c>
      <c r="AL11" s="121">
        <f t="shared" si="1"/>
        <v>45</v>
      </c>
      <c r="AM11" s="121">
        <f t="shared" si="1"/>
        <v>45</v>
      </c>
      <c r="AN11" s="121">
        <f t="shared" si="1"/>
        <v>45</v>
      </c>
      <c r="AO11" s="121">
        <f t="shared" si="1"/>
        <v>45</v>
      </c>
      <c r="AP11" s="121">
        <f t="shared" si="1"/>
        <v>45</v>
      </c>
    </row>
    <row r="12" spans="1:42" s="5" customFormat="1" x14ac:dyDescent="0.25">
      <c r="A12" s="76"/>
      <c r="B12" s="65" t="s">
        <v>18</v>
      </c>
      <c r="C12" s="29">
        <f t="shared" ref="C12:N12" si="2">SUM(C8:C11)</f>
        <v>4200</v>
      </c>
      <c r="D12" s="30">
        <f t="shared" si="2"/>
        <v>272.58879999999999</v>
      </c>
      <c r="E12" s="30">
        <f t="shared" si="2"/>
        <v>5644.4800000000005</v>
      </c>
      <c r="F12" s="31">
        <f t="shared" si="2"/>
        <v>4200</v>
      </c>
      <c r="G12" s="31">
        <f t="shared" si="2"/>
        <v>4200</v>
      </c>
      <c r="H12" s="31">
        <f t="shared" si="2"/>
        <v>4200</v>
      </c>
      <c r="I12" s="31">
        <f t="shared" si="2"/>
        <v>4200</v>
      </c>
      <c r="J12" s="31">
        <f t="shared" si="2"/>
        <v>4200</v>
      </c>
      <c r="K12" s="31">
        <f t="shared" si="2"/>
        <v>4200</v>
      </c>
      <c r="L12" s="31">
        <f t="shared" si="2"/>
        <v>4200</v>
      </c>
      <c r="M12" s="31">
        <f t="shared" si="2"/>
        <v>4200</v>
      </c>
      <c r="N12" s="31">
        <f t="shared" si="2"/>
        <v>39517.068800000001</v>
      </c>
      <c r="O12" s="32"/>
      <c r="P12" s="106"/>
      <c r="Q12" t="s">
        <v>92</v>
      </c>
      <c r="R12" s="128">
        <v>25</v>
      </c>
      <c r="S12" s="131">
        <f t="shared" ref="S12:S13" si="3">R12*1000</f>
        <v>25000</v>
      </c>
      <c r="T12" s="112" t="s">
        <v>105</v>
      </c>
      <c r="U12" s="123">
        <f t="shared" si="0"/>
        <v>2.942672</v>
      </c>
      <c r="V12" s="123">
        <f>E$11/$R12</f>
        <v>218.18400000000003</v>
      </c>
      <c r="W12" s="123">
        <f t="shared" si="0"/>
        <v>160</v>
      </c>
      <c r="X12" s="123">
        <f t="shared" si="0"/>
        <v>160</v>
      </c>
      <c r="Y12" s="123">
        <f t="shared" si="0"/>
        <v>160</v>
      </c>
      <c r="Z12" s="123">
        <f t="shared" si="0"/>
        <v>160</v>
      </c>
      <c r="AA12" s="123">
        <f t="shared" si="0"/>
        <v>160</v>
      </c>
      <c r="AB12" s="123">
        <f t="shared" si="0"/>
        <v>160</v>
      </c>
      <c r="AC12" s="123">
        <f t="shared" si="0"/>
        <v>160</v>
      </c>
      <c r="AD12" s="123">
        <f t="shared" si="0"/>
        <v>160</v>
      </c>
      <c r="AE12" s="123">
        <f>SUM(U12:AD12)</f>
        <v>1501.1266719999999</v>
      </c>
      <c r="AG12" s="121">
        <f t="shared" si="1"/>
        <v>25</v>
      </c>
      <c r="AH12" s="121">
        <f t="shared" si="1"/>
        <v>25</v>
      </c>
      <c r="AI12" s="121">
        <f t="shared" si="1"/>
        <v>25</v>
      </c>
      <c r="AJ12" s="121">
        <f t="shared" si="1"/>
        <v>25</v>
      </c>
      <c r="AK12" s="121">
        <f t="shared" si="1"/>
        <v>25</v>
      </c>
      <c r="AL12" s="121">
        <f t="shared" si="1"/>
        <v>25</v>
      </c>
      <c r="AM12" s="121">
        <f t="shared" si="1"/>
        <v>25</v>
      </c>
      <c r="AN12" s="121">
        <f t="shared" si="1"/>
        <v>25</v>
      </c>
      <c r="AO12" s="121">
        <f t="shared" si="1"/>
        <v>25</v>
      </c>
      <c r="AP12" s="121">
        <f t="shared" si="1"/>
        <v>25</v>
      </c>
    </row>
    <row r="13" spans="1:42" x14ac:dyDescent="0.25">
      <c r="A13" s="75"/>
      <c r="C13" s="3"/>
      <c r="E13" s="4"/>
      <c r="F13" s="4"/>
      <c r="G13" s="4"/>
      <c r="H13" s="4"/>
      <c r="I13" s="4"/>
      <c r="J13" s="4"/>
      <c r="K13" s="4"/>
      <c r="L13" s="4"/>
      <c r="M13" s="4"/>
      <c r="Q13" t="s">
        <v>92</v>
      </c>
      <c r="R13" s="128">
        <v>15</v>
      </c>
      <c r="S13" s="131">
        <f t="shared" si="3"/>
        <v>15000</v>
      </c>
      <c r="T13" s="112" t="s">
        <v>105</v>
      </c>
      <c r="U13" s="123">
        <f>D$11/$R13</f>
        <v>4.9044533333333336</v>
      </c>
      <c r="V13" s="123">
        <f>E$11/$R13</f>
        <v>363.64000000000004</v>
      </c>
      <c r="W13" s="123">
        <f t="shared" ref="W13" si="4">F$11/$R13</f>
        <v>266.66666666666669</v>
      </c>
      <c r="X13" s="123">
        <f t="shared" ref="X13" si="5">G$11/$R13</f>
        <v>266.66666666666669</v>
      </c>
      <c r="Y13" s="123">
        <f t="shared" ref="Y13" si="6">H$11/$R13</f>
        <v>266.66666666666669</v>
      </c>
      <c r="Z13" s="123">
        <f t="shared" ref="Z13" si="7">I$11/$R13</f>
        <v>266.66666666666669</v>
      </c>
      <c r="AA13" s="123">
        <f t="shared" ref="AA13" si="8">J$11/$R13</f>
        <v>266.66666666666669</v>
      </c>
      <c r="AB13" s="123">
        <f t="shared" ref="AB13" si="9">K$11/$R13</f>
        <v>266.66666666666669</v>
      </c>
      <c r="AC13" s="123">
        <f t="shared" ref="AC13" si="10">L$11/$R13</f>
        <v>266.66666666666669</v>
      </c>
      <c r="AD13" s="123">
        <f t="shared" ref="AD13" si="11">M$11/$R13</f>
        <v>266.66666666666669</v>
      </c>
      <c r="AE13" s="123">
        <f>SUM(U13:AD13)</f>
        <v>2501.8777866666669</v>
      </c>
      <c r="AG13" s="121">
        <f t="shared" si="1"/>
        <v>15</v>
      </c>
      <c r="AH13" s="121">
        <f t="shared" si="1"/>
        <v>15</v>
      </c>
      <c r="AI13" s="121">
        <f t="shared" si="1"/>
        <v>14.999999999999998</v>
      </c>
      <c r="AJ13" s="121">
        <f t="shared" si="1"/>
        <v>14.999999999999998</v>
      </c>
      <c r="AK13" s="121">
        <f t="shared" si="1"/>
        <v>14.999999999999998</v>
      </c>
      <c r="AL13" s="121">
        <f t="shared" si="1"/>
        <v>14.999999999999998</v>
      </c>
      <c r="AM13" s="121">
        <f t="shared" si="1"/>
        <v>14.999999999999998</v>
      </c>
      <c r="AN13" s="121">
        <f t="shared" si="1"/>
        <v>14.999999999999998</v>
      </c>
      <c r="AO13" s="121">
        <f t="shared" si="1"/>
        <v>14.999999999999998</v>
      </c>
      <c r="AP13" s="121">
        <f t="shared" si="1"/>
        <v>14.999999999999998</v>
      </c>
    </row>
    <row r="14" spans="1:42" x14ac:dyDescent="0.25">
      <c r="A14" s="75"/>
      <c r="C14" s="33"/>
      <c r="E14" s="4"/>
      <c r="F14" s="136" t="s">
        <v>89</v>
      </c>
      <c r="G14" s="136"/>
      <c r="H14" s="136"/>
      <c r="I14" s="136"/>
      <c r="J14" s="136"/>
      <c r="K14" s="136"/>
      <c r="L14" s="136"/>
      <c r="M14" s="136"/>
      <c r="Q14" s="114" t="s">
        <v>97</v>
      </c>
      <c r="R14" s="129" t="s">
        <v>110</v>
      </c>
      <c r="S14" s="129" t="s">
        <v>119</v>
      </c>
      <c r="T14" s="119" t="s">
        <v>102</v>
      </c>
      <c r="U14" s="124">
        <v>368</v>
      </c>
      <c r="V14" s="124">
        <v>896</v>
      </c>
      <c r="W14" s="124">
        <v>852</v>
      </c>
      <c r="X14" s="125"/>
      <c r="Y14" s="125"/>
      <c r="Z14" s="125"/>
      <c r="AA14" s="125"/>
      <c r="AB14" s="125"/>
      <c r="AC14" s="125"/>
      <c r="AD14" s="125"/>
      <c r="AE14" s="125"/>
      <c r="AG14" s="121">
        <f>D$11/U14</f>
        <v>0.19990978260869566</v>
      </c>
      <c r="AH14" s="121">
        <f>E$11/V14</f>
        <v>6.0877232142857149</v>
      </c>
      <c r="AI14" s="121">
        <f>F$11/W14</f>
        <v>4.694835680751174</v>
      </c>
      <c r="AJ14" s="112"/>
      <c r="AK14" s="112"/>
      <c r="AL14" s="112"/>
      <c r="AM14" s="112"/>
      <c r="AN14" s="112"/>
      <c r="AO14" s="112"/>
      <c r="AP14" s="112"/>
    </row>
    <row r="15" spans="1:42" ht="45.75" thickBot="1" x14ac:dyDescent="0.3">
      <c r="A15" s="75"/>
      <c r="B15" s="34" t="s">
        <v>19</v>
      </c>
      <c r="C15" s="9" t="str">
        <f>C7</f>
        <v>2022 Expected CAPx</v>
      </c>
      <c r="D15" s="10" t="s">
        <v>6</v>
      </c>
      <c r="E15" s="10" t="str">
        <f>E7</f>
        <v>2021 YE Actuals</v>
      </c>
      <c r="F15" s="11">
        <v>2022</v>
      </c>
      <c r="G15" s="11">
        <v>2023</v>
      </c>
      <c r="H15" s="11">
        <v>2024</v>
      </c>
      <c r="I15" s="11">
        <v>2025</v>
      </c>
      <c r="J15" s="11">
        <v>2026</v>
      </c>
      <c r="K15" s="11">
        <v>2027</v>
      </c>
      <c r="L15" s="11">
        <v>2028</v>
      </c>
      <c r="M15" s="11">
        <v>2029</v>
      </c>
      <c r="N15" s="12" t="s">
        <v>8</v>
      </c>
      <c r="O15" s="1"/>
      <c r="P15" s="103"/>
      <c r="Q15" s="101" t="s">
        <v>22</v>
      </c>
      <c r="R15" s="128">
        <v>60</v>
      </c>
      <c r="S15" s="131">
        <f>R15*1000</f>
        <v>60000</v>
      </c>
      <c r="T15" s="112" t="s">
        <v>96</v>
      </c>
      <c r="U15" s="126">
        <f t="shared" ref="U15:AD15" si="12">D17/$R15</f>
        <v>0.50888333333333335</v>
      </c>
      <c r="V15" s="126">
        <f t="shared" si="12"/>
        <v>22.59</v>
      </c>
      <c r="W15" s="126">
        <f t="shared" si="12"/>
        <v>12.5</v>
      </c>
      <c r="X15" s="126">
        <f t="shared" si="12"/>
        <v>10.833333333333334</v>
      </c>
      <c r="Y15" s="126">
        <f t="shared" si="12"/>
        <v>10.833333333333334</v>
      </c>
      <c r="Z15" s="126">
        <f t="shared" si="12"/>
        <v>10.833333333333334</v>
      </c>
      <c r="AA15" s="126">
        <f t="shared" si="12"/>
        <v>10.833333333333334</v>
      </c>
      <c r="AB15" s="126">
        <f t="shared" si="12"/>
        <v>10.833333333333334</v>
      </c>
      <c r="AC15" s="126">
        <f t="shared" si="12"/>
        <v>10.833333333333334</v>
      </c>
      <c r="AD15" s="126">
        <f t="shared" si="12"/>
        <v>10.833333333333334</v>
      </c>
      <c r="AE15" s="127">
        <f>SUM(W15:AD15)</f>
        <v>88.333333333333329</v>
      </c>
      <c r="AG15" s="121">
        <f t="shared" ref="AG15:AP15" si="13">D$17/U15</f>
        <v>60</v>
      </c>
      <c r="AH15" s="121">
        <f t="shared" si="13"/>
        <v>60.000000000000007</v>
      </c>
      <c r="AI15" s="121">
        <f t="shared" si="13"/>
        <v>60</v>
      </c>
      <c r="AJ15" s="121">
        <f t="shared" si="13"/>
        <v>60</v>
      </c>
      <c r="AK15" s="121">
        <f t="shared" si="13"/>
        <v>60</v>
      </c>
      <c r="AL15" s="121">
        <f t="shared" si="13"/>
        <v>60</v>
      </c>
      <c r="AM15" s="121">
        <f t="shared" si="13"/>
        <v>60</v>
      </c>
      <c r="AN15" s="121">
        <f t="shared" si="13"/>
        <v>60</v>
      </c>
      <c r="AO15" s="121">
        <f t="shared" si="13"/>
        <v>60</v>
      </c>
      <c r="AP15" s="121">
        <f t="shared" si="13"/>
        <v>60</v>
      </c>
    </row>
    <row r="16" spans="1:42" ht="30" x14ac:dyDescent="0.25">
      <c r="A16" s="75"/>
      <c r="B16" s="13" t="s">
        <v>20</v>
      </c>
      <c r="C16" s="14">
        <v>0</v>
      </c>
      <c r="D16" s="15">
        <v>2.5049999999999999</v>
      </c>
      <c r="E16" s="35">
        <v>-2.5</v>
      </c>
      <c r="F16" s="16">
        <v>0</v>
      </c>
      <c r="G16" s="16"/>
      <c r="H16" s="16"/>
      <c r="I16" s="16"/>
      <c r="J16" s="16"/>
      <c r="K16" s="16"/>
      <c r="L16" s="16"/>
      <c r="M16" s="36"/>
      <c r="N16" s="90">
        <f>SUM(D16:M16)</f>
        <v>4.9999999999998934E-3</v>
      </c>
      <c r="O16" s="27" t="s">
        <v>21</v>
      </c>
      <c r="P16" s="105"/>
      <c r="Q16" s="117" t="s">
        <v>100</v>
      </c>
      <c r="R16" s="130" t="s">
        <v>111</v>
      </c>
      <c r="S16" s="130" t="s">
        <v>116</v>
      </c>
      <c r="T16" s="114" t="s">
        <v>99</v>
      </c>
      <c r="U16" s="124"/>
      <c r="V16" s="124">
        <v>65</v>
      </c>
      <c r="W16" s="124">
        <v>36</v>
      </c>
      <c r="X16" s="123"/>
      <c r="Y16" s="123"/>
      <c r="Z16" s="123"/>
      <c r="AA16" s="123"/>
      <c r="AB16" s="123"/>
      <c r="AC16" s="123"/>
      <c r="AD16" s="123"/>
      <c r="AE16" s="123"/>
      <c r="AG16" s="121"/>
      <c r="AH16" s="121">
        <f>E$17/V16</f>
        <v>20.852307692307694</v>
      </c>
      <c r="AI16" s="121">
        <f>F$17/W16</f>
        <v>20.833333333333332</v>
      </c>
      <c r="AJ16" s="121"/>
      <c r="AK16" s="121"/>
      <c r="AL16" s="121"/>
      <c r="AM16" s="121"/>
      <c r="AN16" s="121"/>
      <c r="AO16" s="121"/>
      <c r="AP16" s="121"/>
    </row>
    <row r="17" spans="1:42" x14ac:dyDescent="0.25">
      <c r="A17" s="75" t="s">
        <v>70</v>
      </c>
      <c r="B17" s="18" t="s">
        <v>22</v>
      </c>
      <c r="C17" s="19">
        <v>750</v>
      </c>
      <c r="D17" s="20">
        <v>30.533000000000001</v>
      </c>
      <c r="E17" s="21">
        <v>1355.4</v>
      </c>
      <c r="F17" s="17">
        <v>750</v>
      </c>
      <c r="G17" s="17">
        <v>650</v>
      </c>
      <c r="H17" s="17">
        <v>650</v>
      </c>
      <c r="I17" s="17">
        <v>650</v>
      </c>
      <c r="J17" s="17">
        <v>650</v>
      </c>
      <c r="K17" s="17">
        <v>650</v>
      </c>
      <c r="L17" s="17">
        <v>650</v>
      </c>
      <c r="M17" s="37">
        <v>650</v>
      </c>
      <c r="N17" s="91">
        <f>SUM(D17:M17)</f>
        <v>6685.933</v>
      </c>
      <c r="O17" s="17" t="s">
        <v>23</v>
      </c>
      <c r="P17" s="107"/>
      <c r="Q17" t="s">
        <v>24</v>
      </c>
      <c r="R17" s="128">
        <v>750</v>
      </c>
      <c r="S17" s="131">
        <f>R17*1000</f>
        <v>750000</v>
      </c>
      <c r="T17" s="112" t="s">
        <v>96</v>
      </c>
      <c r="U17" s="126">
        <f t="shared" ref="U17:AD17" si="14">D18/$R17</f>
        <v>5.3333333333333336E-4</v>
      </c>
      <c r="V17" s="126">
        <f t="shared" si="14"/>
        <v>0.68626666666666669</v>
      </c>
      <c r="W17" s="126">
        <f t="shared" si="14"/>
        <v>2</v>
      </c>
      <c r="X17" s="126">
        <f t="shared" si="14"/>
        <v>2</v>
      </c>
      <c r="Y17" s="126">
        <f t="shared" si="14"/>
        <v>4</v>
      </c>
      <c r="Z17" s="126">
        <f t="shared" si="14"/>
        <v>6</v>
      </c>
      <c r="AA17" s="126">
        <f t="shared" si="14"/>
        <v>6</v>
      </c>
      <c r="AB17" s="126">
        <f t="shared" si="14"/>
        <v>6</v>
      </c>
      <c r="AC17" s="126">
        <f t="shared" si="14"/>
        <v>6</v>
      </c>
      <c r="AD17" s="126">
        <f t="shared" si="14"/>
        <v>6</v>
      </c>
      <c r="AE17" s="127">
        <f>SUM(W17:AD17)</f>
        <v>38</v>
      </c>
      <c r="AG17" s="121">
        <f t="shared" ref="AG17:AP17" si="15">D$18/U17</f>
        <v>750</v>
      </c>
      <c r="AH17" s="121">
        <f t="shared" si="15"/>
        <v>750</v>
      </c>
      <c r="AI17" s="121">
        <f t="shared" si="15"/>
        <v>750</v>
      </c>
      <c r="AJ17" s="121">
        <f t="shared" si="15"/>
        <v>750</v>
      </c>
      <c r="AK17" s="121">
        <f t="shared" si="15"/>
        <v>750</v>
      </c>
      <c r="AL17" s="121">
        <f t="shared" si="15"/>
        <v>750</v>
      </c>
      <c r="AM17" s="121">
        <f t="shared" si="15"/>
        <v>750</v>
      </c>
      <c r="AN17" s="121">
        <f t="shared" si="15"/>
        <v>750</v>
      </c>
      <c r="AO17" s="121">
        <f t="shared" si="15"/>
        <v>750</v>
      </c>
      <c r="AP17" s="121">
        <f t="shared" si="15"/>
        <v>750</v>
      </c>
    </row>
    <row r="18" spans="1:42" x14ac:dyDescent="0.25">
      <c r="A18" s="75" t="s">
        <v>71</v>
      </c>
      <c r="B18" s="18" t="s">
        <v>24</v>
      </c>
      <c r="C18" s="19">
        <v>1500</v>
      </c>
      <c r="D18" s="20">
        <v>0.4</v>
      </c>
      <c r="E18" s="21">
        <v>514.70000000000005</v>
      </c>
      <c r="F18" s="38">
        <v>1500</v>
      </c>
      <c r="G18" s="38">
        <v>1500</v>
      </c>
      <c r="H18" s="38">
        <v>3000</v>
      </c>
      <c r="I18" s="38">
        <v>4500</v>
      </c>
      <c r="J18" s="38">
        <v>4500</v>
      </c>
      <c r="K18" s="38">
        <v>4500</v>
      </c>
      <c r="L18" s="38">
        <v>4500</v>
      </c>
      <c r="M18" s="39">
        <v>4500</v>
      </c>
      <c r="N18" s="91">
        <f>SUM(D18:M18)</f>
        <v>29015.1</v>
      </c>
      <c r="O18" s="17"/>
      <c r="P18" s="104"/>
      <c r="Q18" s="114" t="s">
        <v>103</v>
      </c>
      <c r="R18" s="130" t="s">
        <v>113</v>
      </c>
      <c r="S18" s="130" t="s">
        <v>118</v>
      </c>
      <c r="T18" s="114" t="s">
        <v>99</v>
      </c>
      <c r="U18" s="124">
        <f>U17</f>
        <v>5.3333333333333336E-4</v>
      </c>
      <c r="V18" s="124">
        <v>1</v>
      </c>
      <c r="W18" s="124">
        <v>5</v>
      </c>
      <c r="X18" s="124">
        <v>5</v>
      </c>
      <c r="Y18" s="124">
        <v>5</v>
      </c>
      <c r="Z18" s="124">
        <v>5</v>
      </c>
      <c r="AA18" s="124">
        <v>5</v>
      </c>
      <c r="AB18" s="124">
        <v>5</v>
      </c>
      <c r="AC18" s="124">
        <v>5</v>
      </c>
      <c r="AD18" s="124">
        <v>5</v>
      </c>
      <c r="AE18" s="124">
        <f>SUM(U18:AD18)</f>
        <v>41.000533333333337</v>
      </c>
      <c r="AG18" s="121">
        <f>D$18/U18</f>
        <v>750</v>
      </c>
      <c r="AH18" s="121">
        <f t="shared" ref="AH18" si="16">E$18/V18</f>
        <v>514.70000000000005</v>
      </c>
      <c r="AI18" s="121">
        <f t="shared" ref="AI18" si="17">F$18/W18</f>
        <v>300</v>
      </c>
      <c r="AJ18" s="121">
        <f t="shared" ref="AJ18" si="18">G$18/X18</f>
        <v>300</v>
      </c>
      <c r="AK18" s="121">
        <f t="shared" ref="AK18" si="19">H$18/Y18</f>
        <v>600</v>
      </c>
      <c r="AL18" s="121">
        <f t="shared" ref="AL18" si="20">I$18/Z18</f>
        <v>900</v>
      </c>
      <c r="AM18" s="121">
        <f t="shared" ref="AM18" si="21">J$18/AA18</f>
        <v>900</v>
      </c>
      <c r="AN18" s="121">
        <f t="shared" ref="AN18" si="22">K$18/AB18</f>
        <v>900</v>
      </c>
      <c r="AO18" s="121">
        <f t="shared" ref="AO18" si="23">L$18/AC18</f>
        <v>900</v>
      </c>
      <c r="AP18" s="121">
        <f t="shared" ref="AP18" si="24">M$18/AD18</f>
        <v>900</v>
      </c>
    </row>
    <row r="19" spans="1:42" ht="45" x14ac:dyDescent="0.25">
      <c r="A19" s="75" t="s">
        <v>72</v>
      </c>
      <c r="B19" s="18" t="s">
        <v>25</v>
      </c>
      <c r="C19" s="19">
        <v>3000</v>
      </c>
      <c r="D19" s="20"/>
      <c r="E19" s="21">
        <v>14.6</v>
      </c>
      <c r="F19" s="17">
        <v>3000</v>
      </c>
      <c r="G19" s="17">
        <v>3000</v>
      </c>
      <c r="H19" s="17">
        <v>3000</v>
      </c>
      <c r="I19" s="17">
        <v>3000</v>
      </c>
      <c r="J19" s="17">
        <v>3000</v>
      </c>
      <c r="K19" s="17">
        <v>3000</v>
      </c>
      <c r="L19" s="17">
        <v>3000</v>
      </c>
      <c r="M19" s="37">
        <v>3000</v>
      </c>
      <c r="N19" s="91">
        <f>SUM(D19:M19)</f>
        <v>24014.6</v>
      </c>
      <c r="O19" s="17"/>
      <c r="P19" s="104"/>
      <c r="Q19" t="s">
        <v>104</v>
      </c>
      <c r="R19" s="128">
        <v>0.09</v>
      </c>
      <c r="S19" s="128">
        <f>R19*1000</f>
        <v>90</v>
      </c>
      <c r="T19" s="115" t="s">
        <v>108</v>
      </c>
      <c r="U19" s="126">
        <f t="shared" ref="U19:AD19" si="25">D39/$R19</f>
        <v>1980.3533333333332</v>
      </c>
      <c r="V19" s="126">
        <f t="shared" si="25"/>
        <v>4675.7777777777783</v>
      </c>
      <c r="W19" s="126">
        <f t="shared" si="25"/>
        <v>6111.1111111111113</v>
      </c>
      <c r="X19" s="126">
        <f t="shared" si="25"/>
        <v>6111.1111111111113</v>
      </c>
      <c r="Y19" s="126">
        <f t="shared" si="25"/>
        <v>6111.1111111111113</v>
      </c>
      <c r="Z19" s="126">
        <f t="shared" si="25"/>
        <v>6111.1111111111113</v>
      </c>
      <c r="AA19" s="126">
        <f t="shared" si="25"/>
        <v>6111.1111111111113</v>
      </c>
      <c r="AB19" s="126">
        <f t="shared" si="25"/>
        <v>6111.1111111111113</v>
      </c>
      <c r="AC19" s="126">
        <f t="shared" si="25"/>
        <v>6111.1111111111113</v>
      </c>
      <c r="AD19" s="126">
        <f t="shared" si="25"/>
        <v>6111.1111111111113</v>
      </c>
      <c r="AE19" s="127">
        <f>SUM(W19:AD19)</f>
        <v>48888.888888888883</v>
      </c>
      <c r="AG19" s="121">
        <f t="shared" ref="AG19:AP19" si="26">D$39/U19</f>
        <v>0.09</v>
      </c>
      <c r="AH19" s="121">
        <f t="shared" si="26"/>
        <v>8.9999999999999983E-2</v>
      </c>
      <c r="AI19" s="121">
        <f t="shared" si="26"/>
        <v>0.09</v>
      </c>
      <c r="AJ19" s="121">
        <f t="shared" si="26"/>
        <v>0.09</v>
      </c>
      <c r="AK19" s="121">
        <f t="shared" si="26"/>
        <v>0.09</v>
      </c>
      <c r="AL19" s="121">
        <f t="shared" si="26"/>
        <v>0.09</v>
      </c>
      <c r="AM19" s="121">
        <f t="shared" si="26"/>
        <v>0.09</v>
      </c>
      <c r="AN19" s="121">
        <f t="shared" si="26"/>
        <v>0.09</v>
      </c>
      <c r="AO19" s="121">
        <f t="shared" si="26"/>
        <v>0.09</v>
      </c>
      <c r="AP19" s="121">
        <f t="shared" si="26"/>
        <v>0.09</v>
      </c>
    </row>
    <row r="20" spans="1:42" x14ac:dyDescent="0.25">
      <c r="A20" s="75" t="s">
        <v>73</v>
      </c>
      <c r="B20" s="18" t="s">
        <v>26</v>
      </c>
      <c r="C20" s="19"/>
      <c r="D20" s="20"/>
      <c r="E20" s="21">
        <v>1.28</v>
      </c>
      <c r="F20" s="17"/>
      <c r="G20" s="17"/>
      <c r="H20" s="17"/>
      <c r="I20" s="17"/>
      <c r="J20" s="17"/>
      <c r="K20" s="17"/>
      <c r="L20" s="17"/>
      <c r="M20" s="37"/>
      <c r="N20" s="91"/>
      <c r="O20" s="17"/>
      <c r="P20" s="104"/>
      <c r="Q20" s="114" t="s">
        <v>106</v>
      </c>
      <c r="R20" s="130" t="s">
        <v>112</v>
      </c>
      <c r="S20" s="130" t="s">
        <v>117</v>
      </c>
      <c r="T20" s="114" t="s">
        <v>101</v>
      </c>
      <c r="U20" s="124">
        <v>1235</v>
      </c>
      <c r="V20" s="124">
        <v>1938</v>
      </c>
      <c r="W20" s="124">
        <v>1600</v>
      </c>
      <c r="X20" s="123"/>
      <c r="Y20" s="123"/>
      <c r="Z20" s="123"/>
      <c r="AA20" s="123"/>
      <c r="AB20" s="123"/>
      <c r="AC20" s="123"/>
      <c r="AD20" s="123"/>
      <c r="AE20" s="123"/>
      <c r="AG20" s="121">
        <f>D$39/U20</f>
        <v>0.14431724696356274</v>
      </c>
      <c r="AH20" s="121">
        <f>E$39/V20</f>
        <v>0.21714138286893706</v>
      </c>
      <c r="AI20" s="121">
        <f>F$39/W20</f>
        <v>0.34375</v>
      </c>
      <c r="AJ20" s="112"/>
      <c r="AK20" s="112"/>
      <c r="AL20" s="112"/>
      <c r="AM20" s="112"/>
      <c r="AN20" s="112"/>
      <c r="AO20" s="112"/>
      <c r="AP20" s="112"/>
    </row>
    <row r="21" spans="1:42" x14ac:dyDescent="0.25">
      <c r="A21" s="75" t="s">
        <v>83</v>
      </c>
      <c r="B21" s="18" t="s">
        <v>27</v>
      </c>
      <c r="C21" s="19">
        <v>9000</v>
      </c>
      <c r="D21" s="20">
        <v>1513.27</v>
      </c>
      <c r="E21" s="21">
        <v>7133.8</v>
      </c>
      <c r="F21" s="17">
        <v>9000</v>
      </c>
      <c r="G21" s="17">
        <v>11500</v>
      </c>
      <c r="H21" s="17">
        <v>12500</v>
      </c>
      <c r="I21" s="17">
        <v>14700</v>
      </c>
      <c r="J21" s="17">
        <v>14700</v>
      </c>
      <c r="K21" s="17">
        <v>14700</v>
      </c>
      <c r="L21" s="17">
        <v>14700</v>
      </c>
      <c r="M21" s="37">
        <v>14700</v>
      </c>
      <c r="N21" s="91">
        <f>SUM(D21:M21)</f>
        <v>115147.07</v>
      </c>
      <c r="O21" s="17"/>
      <c r="P21" s="104"/>
    </row>
    <row r="22" spans="1:42" ht="15.75" thickBot="1" x14ac:dyDescent="0.3">
      <c r="A22" s="75" t="s">
        <v>83</v>
      </c>
      <c r="B22" s="22" t="s">
        <v>28</v>
      </c>
      <c r="C22" s="23">
        <v>6595</v>
      </c>
      <c r="D22" s="24">
        <v>1601.6489999999999</v>
      </c>
      <c r="E22" s="25">
        <v>4714.1000000000004</v>
      </c>
      <c r="F22" s="26">
        <v>6595</v>
      </c>
      <c r="G22" s="26">
        <v>6650</v>
      </c>
      <c r="H22" s="26">
        <v>7650</v>
      </c>
      <c r="I22" s="26">
        <v>7820</v>
      </c>
      <c r="J22" s="26">
        <v>7820</v>
      </c>
      <c r="K22" s="26">
        <v>8400</v>
      </c>
      <c r="L22" s="26">
        <v>8400</v>
      </c>
      <c r="M22" s="40">
        <v>8400</v>
      </c>
      <c r="N22" s="92">
        <f>SUM(D22:M22)</f>
        <v>68050.748999999996</v>
      </c>
      <c r="O22" s="17"/>
      <c r="P22" s="104"/>
    </row>
    <row r="23" spans="1:42" s="5" customFormat="1" x14ac:dyDescent="0.25">
      <c r="A23" s="76"/>
      <c r="B23" s="80" t="s">
        <v>29</v>
      </c>
      <c r="C23" s="29">
        <f t="shared" ref="C23:N23" si="27">SUM(C16:C22)</f>
        <v>20845</v>
      </c>
      <c r="D23" s="30">
        <f t="shared" si="27"/>
        <v>3148.357</v>
      </c>
      <c r="E23" s="30">
        <f t="shared" si="27"/>
        <v>13731.380000000001</v>
      </c>
      <c r="F23" s="31">
        <f t="shared" si="27"/>
        <v>20845</v>
      </c>
      <c r="G23" s="31">
        <f t="shared" si="27"/>
        <v>23300</v>
      </c>
      <c r="H23" s="31">
        <f t="shared" si="27"/>
        <v>26800</v>
      </c>
      <c r="I23" s="31">
        <f t="shared" si="27"/>
        <v>30670</v>
      </c>
      <c r="J23" s="31">
        <f t="shared" si="27"/>
        <v>30670</v>
      </c>
      <c r="K23" s="31">
        <f t="shared" si="27"/>
        <v>31250</v>
      </c>
      <c r="L23" s="31">
        <f t="shared" si="27"/>
        <v>31250</v>
      </c>
      <c r="M23" s="41">
        <f t="shared" si="27"/>
        <v>31250</v>
      </c>
      <c r="N23" s="31">
        <f t="shared" si="27"/>
        <v>242913.45699999999</v>
      </c>
      <c r="P23" s="108"/>
    </row>
    <row r="24" spans="1:42" x14ac:dyDescent="0.25">
      <c r="A24" s="75"/>
      <c r="B24" s="18"/>
      <c r="C24" s="3"/>
      <c r="E24" s="4"/>
      <c r="M24" s="42"/>
    </row>
    <row r="25" spans="1:42" s="5" customFormat="1" ht="15.75" thickBot="1" x14ac:dyDescent="0.3">
      <c r="A25" s="77"/>
      <c r="B25" s="81" t="s">
        <v>30</v>
      </c>
      <c r="C25" s="43">
        <f t="shared" ref="C25:N25" si="28">C12+C23</f>
        <v>25045</v>
      </c>
      <c r="D25" s="44">
        <f t="shared" si="28"/>
        <v>3420.9458</v>
      </c>
      <c r="E25" s="44">
        <f t="shared" si="28"/>
        <v>19375.86</v>
      </c>
      <c r="F25" s="45">
        <f t="shared" si="28"/>
        <v>25045</v>
      </c>
      <c r="G25" s="45">
        <f t="shared" si="28"/>
        <v>27500</v>
      </c>
      <c r="H25" s="45">
        <f t="shared" si="28"/>
        <v>31000</v>
      </c>
      <c r="I25" s="45">
        <f t="shared" si="28"/>
        <v>34870</v>
      </c>
      <c r="J25" s="45">
        <f t="shared" si="28"/>
        <v>34870</v>
      </c>
      <c r="K25" s="45">
        <f t="shared" si="28"/>
        <v>35450</v>
      </c>
      <c r="L25" s="45">
        <f t="shared" si="28"/>
        <v>35450</v>
      </c>
      <c r="M25" s="46">
        <f t="shared" si="28"/>
        <v>35450</v>
      </c>
      <c r="N25" s="31">
        <f t="shared" si="28"/>
        <v>282430.5258</v>
      </c>
      <c r="P25" s="108"/>
    </row>
    <row r="26" spans="1:42" s="47" customFormat="1" x14ac:dyDescent="0.25">
      <c r="A26" s="78"/>
      <c r="P26" s="109"/>
    </row>
    <row r="27" spans="1:42" x14ac:dyDescent="0.25">
      <c r="A27" s="75"/>
      <c r="D27" s="21" t="s">
        <v>31</v>
      </c>
      <c r="E27" s="21"/>
      <c r="F27" s="137" t="s">
        <v>32</v>
      </c>
      <c r="G27" s="137"/>
      <c r="H27" s="137"/>
      <c r="I27" s="137"/>
      <c r="J27" s="137"/>
      <c r="K27" s="137"/>
      <c r="L27" s="137"/>
      <c r="M27" s="137"/>
      <c r="N27" s="48"/>
      <c r="O27" s="17"/>
      <c r="P27" s="104"/>
    </row>
    <row r="28" spans="1:42" x14ac:dyDescent="0.25">
      <c r="A28" s="75"/>
      <c r="B28" s="2" t="s">
        <v>33</v>
      </c>
      <c r="D28" s="4" t="s">
        <v>34</v>
      </c>
      <c r="E28" s="49" t="s">
        <v>35</v>
      </c>
      <c r="F28" s="83">
        <v>2022</v>
      </c>
      <c r="G28">
        <v>2023</v>
      </c>
      <c r="H28">
        <v>2024</v>
      </c>
      <c r="I28">
        <v>2025</v>
      </c>
      <c r="J28">
        <v>2026</v>
      </c>
      <c r="K28">
        <v>2027</v>
      </c>
      <c r="L28">
        <v>2028</v>
      </c>
      <c r="M28">
        <v>2029</v>
      </c>
      <c r="N28" s="48" t="s">
        <v>36</v>
      </c>
      <c r="O28" s="17"/>
      <c r="P28" s="104"/>
    </row>
    <row r="29" spans="1:42" x14ac:dyDescent="0.25">
      <c r="A29" s="75"/>
      <c r="B29" s="2" t="s">
        <v>37</v>
      </c>
      <c r="D29" s="50">
        <f>D21+D22</f>
        <v>3114.9189999999999</v>
      </c>
      <c r="E29" s="50">
        <f>E21+E22</f>
        <v>11847.900000000001</v>
      </c>
      <c r="F29" s="84">
        <f>C21+C22</f>
        <v>15595</v>
      </c>
      <c r="G29" s="51">
        <f t="shared" ref="G29:M29" si="29">G21+G22</f>
        <v>18150</v>
      </c>
      <c r="H29" s="51">
        <f t="shared" si="29"/>
        <v>20150</v>
      </c>
      <c r="I29" s="51">
        <f t="shared" si="29"/>
        <v>22520</v>
      </c>
      <c r="J29" s="51">
        <f t="shared" si="29"/>
        <v>22520</v>
      </c>
      <c r="K29" s="51">
        <f t="shared" si="29"/>
        <v>23100</v>
      </c>
      <c r="L29" s="51">
        <f t="shared" si="29"/>
        <v>23100</v>
      </c>
      <c r="M29" s="51">
        <f t="shared" si="29"/>
        <v>23100</v>
      </c>
      <c r="N29" s="48">
        <f>SUM(D29:M29)</f>
        <v>183197.81900000002</v>
      </c>
      <c r="O29" s="17"/>
      <c r="P29" s="104"/>
    </row>
    <row r="30" spans="1:42" x14ac:dyDescent="0.25">
      <c r="A30" s="75"/>
      <c r="B30" s="2" t="s">
        <v>91</v>
      </c>
      <c r="D30" s="21">
        <v>66.5</v>
      </c>
      <c r="E30" s="52">
        <v>146</v>
      </c>
      <c r="F30" s="52">
        <f t="shared" ref="F30:M30" si="30">F29/60</f>
        <v>259.91666666666669</v>
      </c>
      <c r="G30" s="21">
        <f t="shared" si="30"/>
        <v>302.5</v>
      </c>
      <c r="H30" s="21">
        <f t="shared" si="30"/>
        <v>335.83333333333331</v>
      </c>
      <c r="I30" s="21">
        <f t="shared" si="30"/>
        <v>375.33333333333331</v>
      </c>
      <c r="J30" s="21">
        <f t="shared" si="30"/>
        <v>375.33333333333331</v>
      </c>
      <c r="K30" s="21">
        <f t="shared" si="30"/>
        <v>385</v>
      </c>
      <c r="L30" s="21">
        <f t="shared" si="30"/>
        <v>385</v>
      </c>
      <c r="M30" s="21">
        <f t="shared" si="30"/>
        <v>385</v>
      </c>
      <c r="N30" s="48"/>
      <c r="O30" s="17"/>
      <c r="P30" s="104"/>
    </row>
    <row r="31" spans="1:42" x14ac:dyDescent="0.25">
      <c r="A31" s="75"/>
      <c r="B31" s="2" t="s">
        <v>38</v>
      </c>
      <c r="D31" s="21">
        <f>D30</f>
        <v>66.5</v>
      </c>
      <c r="E31" s="52">
        <f>E30+D31</f>
        <v>212.5</v>
      </c>
      <c r="F31" s="52">
        <f>F30+E31</f>
        <v>472.41666666666669</v>
      </c>
      <c r="G31" s="21">
        <f t="shared" ref="G31:M31" si="31">G30+F31</f>
        <v>774.91666666666674</v>
      </c>
      <c r="H31" s="21">
        <f t="shared" si="31"/>
        <v>1110.75</v>
      </c>
      <c r="I31" s="21">
        <f t="shared" si="31"/>
        <v>1486.0833333333333</v>
      </c>
      <c r="J31" s="21">
        <f t="shared" si="31"/>
        <v>1861.4166666666665</v>
      </c>
      <c r="K31" s="21">
        <f t="shared" si="31"/>
        <v>2246.4166666666665</v>
      </c>
      <c r="L31" s="21">
        <f t="shared" si="31"/>
        <v>2631.4166666666665</v>
      </c>
      <c r="M31" s="21">
        <f t="shared" si="31"/>
        <v>3016.4166666666665</v>
      </c>
      <c r="N31" s="48"/>
      <c r="O31" s="17"/>
      <c r="P31" s="104"/>
    </row>
    <row r="32" spans="1:42" x14ac:dyDescent="0.25">
      <c r="A32" s="75"/>
      <c r="B32" s="5"/>
      <c r="C32" s="5"/>
      <c r="D32" s="53"/>
      <c r="E32" s="53"/>
      <c r="F32" s="48"/>
      <c r="G32" s="48"/>
      <c r="H32" s="48"/>
      <c r="I32" s="48"/>
      <c r="J32" s="48"/>
      <c r="K32" s="48"/>
      <c r="L32" s="48"/>
      <c r="M32" s="17"/>
      <c r="N32" s="54"/>
    </row>
    <row r="33" spans="1:16" x14ac:dyDescent="0.25">
      <c r="A33" s="75"/>
      <c r="E33" s="4"/>
      <c r="F33" s="4"/>
      <c r="N33" s="55"/>
    </row>
    <row r="34" spans="1:16" x14ac:dyDescent="0.25">
      <c r="A34" s="75"/>
      <c r="B34" s="33"/>
      <c r="C34" s="56" t="s">
        <v>39</v>
      </c>
      <c r="D34"/>
      <c r="E34"/>
      <c r="F34" s="135" t="s">
        <v>90</v>
      </c>
      <c r="G34" s="135"/>
      <c r="H34" s="135"/>
      <c r="I34" s="135"/>
      <c r="J34" s="135"/>
      <c r="K34" s="135"/>
      <c r="L34" s="135"/>
      <c r="M34" s="135"/>
      <c r="N34"/>
    </row>
    <row r="35" spans="1:16" ht="45.75" thickBot="1" x14ac:dyDescent="0.3">
      <c r="A35" s="75"/>
      <c r="B35" s="5" t="s">
        <v>4</v>
      </c>
      <c r="C35" s="9" t="s">
        <v>40</v>
      </c>
      <c r="D35" s="10" t="s">
        <v>41</v>
      </c>
      <c r="E35" s="10" t="s">
        <v>42</v>
      </c>
      <c r="F35" s="57">
        <v>2022</v>
      </c>
      <c r="G35" s="57">
        <v>2023</v>
      </c>
      <c r="H35" s="57">
        <v>2024</v>
      </c>
      <c r="I35" s="57">
        <v>2025</v>
      </c>
      <c r="J35" s="57">
        <v>2026</v>
      </c>
      <c r="K35" s="57">
        <v>2027</v>
      </c>
      <c r="L35" s="57">
        <v>2028</v>
      </c>
      <c r="M35" s="57">
        <v>2029</v>
      </c>
      <c r="N35" s="28" t="s">
        <v>8</v>
      </c>
    </row>
    <row r="36" spans="1:16" s="5" customFormat="1" x14ac:dyDescent="0.25">
      <c r="A36" s="79" t="s">
        <v>84</v>
      </c>
      <c r="B36" s="13" t="s">
        <v>43</v>
      </c>
      <c r="C36" s="58">
        <v>147</v>
      </c>
      <c r="D36" s="59">
        <v>91.927000000000007</v>
      </c>
      <c r="E36" s="35">
        <f>111.81+75.68</f>
        <v>187.49</v>
      </c>
      <c r="F36" s="16">
        <v>147</v>
      </c>
      <c r="G36" s="16">
        <v>147</v>
      </c>
      <c r="H36" s="16">
        <v>147</v>
      </c>
      <c r="I36" s="16">
        <v>147</v>
      </c>
      <c r="J36" s="16">
        <v>147</v>
      </c>
      <c r="K36" s="16">
        <v>147</v>
      </c>
      <c r="L36" s="16">
        <v>147</v>
      </c>
      <c r="M36" s="36">
        <v>147</v>
      </c>
      <c r="N36" s="90">
        <f t="shared" ref="N36:N42" si="32">SUM(D36:M36)</f>
        <v>1455.4169999999999</v>
      </c>
      <c r="O36" t="s">
        <v>44</v>
      </c>
      <c r="P36" s="102"/>
    </row>
    <row r="37" spans="1:16" s="5" customFormat="1" x14ac:dyDescent="0.25">
      <c r="A37" s="79" t="s">
        <v>74</v>
      </c>
      <c r="B37" s="18" t="s">
        <v>10</v>
      </c>
      <c r="C37" s="60">
        <v>150</v>
      </c>
      <c r="D37" s="61"/>
      <c r="E37" s="21">
        <v>0</v>
      </c>
      <c r="F37" s="17">
        <v>150</v>
      </c>
      <c r="G37" s="17">
        <v>75</v>
      </c>
      <c r="H37" s="17">
        <v>75</v>
      </c>
      <c r="I37" s="17">
        <v>75</v>
      </c>
      <c r="J37" s="17">
        <v>75</v>
      </c>
      <c r="K37" s="17">
        <v>75</v>
      </c>
      <c r="L37" s="17">
        <v>75</v>
      </c>
      <c r="M37" s="37">
        <v>75</v>
      </c>
      <c r="N37" s="91">
        <f t="shared" si="32"/>
        <v>675</v>
      </c>
      <c r="O37" t="s">
        <v>45</v>
      </c>
      <c r="P37" s="102"/>
    </row>
    <row r="38" spans="1:16" x14ac:dyDescent="0.25">
      <c r="A38" s="79" t="s">
        <v>75</v>
      </c>
      <c r="B38" s="18" t="s">
        <v>46</v>
      </c>
      <c r="C38" s="60">
        <v>750</v>
      </c>
      <c r="D38" s="61">
        <v>491.42169999999999</v>
      </c>
      <c r="E38" s="21">
        <v>450</v>
      </c>
      <c r="F38" s="17">
        <v>750</v>
      </c>
      <c r="G38" s="17">
        <v>750</v>
      </c>
      <c r="H38" s="17">
        <v>750</v>
      </c>
      <c r="I38" s="17">
        <v>750</v>
      </c>
      <c r="J38" s="17">
        <v>750</v>
      </c>
      <c r="K38" s="17">
        <v>750</v>
      </c>
      <c r="L38" s="17">
        <v>750</v>
      </c>
      <c r="M38" s="37">
        <v>750</v>
      </c>
      <c r="N38" s="91">
        <f t="shared" si="32"/>
        <v>6941.4216999999999</v>
      </c>
      <c r="O38" t="s">
        <v>47</v>
      </c>
    </row>
    <row r="39" spans="1:16" x14ac:dyDescent="0.25">
      <c r="A39" s="79" t="s">
        <v>76</v>
      </c>
      <c r="B39" s="18" t="s">
        <v>48</v>
      </c>
      <c r="C39" s="60">
        <v>550</v>
      </c>
      <c r="D39" s="61">
        <v>178.23179999999999</v>
      </c>
      <c r="E39" s="21">
        <v>420.82</v>
      </c>
      <c r="F39" s="17">
        <v>550</v>
      </c>
      <c r="G39" s="17">
        <v>550</v>
      </c>
      <c r="H39" s="17">
        <v>550</v>
      </c>
      <c r="I39" s="17">
        <v>550</v>
      </c>
      <c r="J39" s="17">
        <v>550</v>
      </c>
      <c r="K39" s="17">
        <v>550</v>
      </c>
      <c r="L39" s="17">
        <v>550</v>
      </c>
      <c r="M39" s="37">
        <v>550</v>
      </c>
      <c r="N39" s="91">
        <f>SUM(D39:M39)</f>
        <v>4999.0518000000002</v>
      </c>
      <c r="O39" t="s">
        <v>49</v>
      </c>
    </row>
    <row r="40" spans="1:16" x14ac:dyDescent="0.25">
      <c r="A40" s="79" t="s">
        <v>77</v>
      </c>
      <c r="B40" s="18" t="s">
        <v>50</v>
      </c>
      <c r="C40" s="60">
        <v>300</v>
      </c>
      <c r="D40" s="61"/>
      <c r="E40" s="21">
        <v>0</v>
      </c>
      <c r="F40" s="17">
        <v>300</v>
      </c>
      <c r="G40" s="17">
        <v>300</v>
      </c>
      <c r="H40" s="17">
        <v>300</v>
      </c>
      <c r="I40" s="17">
        <v>300</v>
      </c>
      <c r="J40" s="17">
        <v>300</v>
      </c>
      <c r="K40" s="17">
        <v>300</v>
      </c>
      <c r="L40" s="17">
        <v>300</v>
      </c>
      <c r="M40" s="37">
        <v>300</v>
      </c>
      <c r="N40" s="91">
        <f t="shared" si="32"/>
        <v>2400</v>
      </c>
      <c r="O40" t="s">
        <v>51</v>
      </c>
    </row>
    <row r="41" spans="1:16" x14ac:dyDescent="0.25">
      <c r="A41" s="79" t="s">
        <v>78</v>
      </c>
      <c r="B41" s="18" t="s">
        <v>52</v>
      </c>
      <c r="C41" s="60"/>
      <c r="D41" s="61"/>
      <c r="E41" s="21">
        <v>513.13</v>
      </c>
      <c r="F41" s="17"/>
      <c r="G41" s="17"/>
      <c r="H41" s="17"/>
      <c r="I41" s="17"/>
      <c r="J41" s="17"/>
      <c r="K41" s="17"/>
      <c r="L41" s="17"/>
      <c r="M41" s="37"/>
      <c r="N41" s="91">
        <f t="shared" si="32"/>
        <v>513.13</v>
      </c>
    </row>
    <row r="42" spans="1:16" ht="15.75" thickBot="1" x14ac:dyDescent="0.3">
      <c r="A42" s="79" t="s">
        <v>79</v>
      </c>
      <c r="B42" s="22" t="s">
        <v>14</v>
      </c>
      <c r="C42" s="62">
        <v>150</v>
      </c>
      <c r="D42" s="63">
        <v>137.37200000000001</v>
      </c>
      <c r="E42" s="25">
        <v>172.047</v>
      </c>
      <c r="F42" s="26">
        <v>150</v>
      </c>
      <c r="G42" s="26">
        <v>150</v>
      </c>
      <c r="H42" s="26">
        <v>150</v>
      </c>
      <c r="I42" s="26">
        <v>150</v>
      </c>
      <c r="J42" s="26">
        <v>150</v>
      </c>
      <c r="K42" s="26">
        <v>150</v>
      </c>
      <c r="L42" s="26">
        <v>150</v>
      </c>
      <c r="M42" s="40">
        <v>150</v>
      </c>
      <c r="N42" s="92">
        <f t="shared" si="32"/>
        <v>1509.4189999999999</v>
      </c>
      <c r="O42" t="s">
        <v>53</v>
      </c>
    </row>
    <row r="43" spans="1:16" x14ac:dyDescent="0.25">
      <c r="A43" s="76"/>
      <c r="B43" s="65" t="s">
        <v>87</v>
      </c>
      <c r="C43" s="29">
        <f t="shared" ref="C43:N43" si="33">SUM(C36:C42)</f>
        <v>2047</v>
      </c>
      <c r="D43" s="30">
        <f t="shared" si="33"/>
        <v>898.9525000000001</v>
      </c>
      <c r="E43" s="30">
        <f t="shared" si="33"/>
        <v>1743.4870000000001</v>
      </c>
      <c r="F43" s="31">
        <f t="shared" si="33"/>
        <v>2047</v>
      </c>
      <c r="G43" s="31">
        <f t="shared" si="33"/>
        <v>1972</v>
      </c>
      <c r="H43" s="31">
        <f t="shared" si="33"/>
        <v>1972</v>
      </c>
      <c r="I43" s="31">
        <f t="shared" si="33"/>
        <v>1972</v>
      </c>
      <c r="J43" s="31">
        <f t="shared" si="33"/>
        <v>1972</v>
      </c>
      <c r="K43" s="31">
        <f t="shared" si="33"/>
        <v>1972</v>
      </c>
      <c r="L43" s="31">
        <f t="shared" si="33"/>
        <v>1972</v>
      </c>
      <c r="M43" s="31">
        <f t="shared" si="33"/>
        <v>1972</v>
      </c>
      <c r="N43" s="31">
        <f t="shared" si="33"/>
        <v>18493.4395</v>
      </c>
      <c r="O43" s="64"/>
      <c r="P43" s="110"/>
    </row>
    <row r="44" spans="1:16" x14ac:dyDescent="0.25">
      <c r="A44" s="75"/>
      <c r="C44" s="3"/>
      <c r="E44" s="4"/>
      <c r="N44"/>
    </row>
    <row r="45" spans="1:16" x14ac:dyDescent="0.25">
      <c r="A45" s="75"/>
      <c r="C45" s="33"/>
      <c r="D45" s="4" t="s">
        <v>39</v>
      </c>
      <c r="E45" s="4"/>
      <c r="F45" s="135" t="s">
        <v>90</v>
      </c>
      <c r="G45" s="135"/>
      <c r="H45" s="135"/>
      <c r="I45" s="135"/>
      <c r="J45" s="135"/>
      <c r="K45" s="135"/>
      <c r="L45" s="135"/>
      <c r="M45" s="135"/>
      <c r="N45"/>
    </row>
    <row r="46" spans="1:16" s="5" customFormat="1" ht="45.75" thickBot="1" x14ac:dyDescent="0.3">
      <c r="A46" s="75"/>
      <c r="B46" s="34" t="s">
        <v>19</v>
      </c>
      <c r="C46" s="9" t="str">
        <f>C35</f>
        <v>2022 Expected O&amp;M</v>
      </c>
      <c r="D46" s="10" t="s">
        <v>41</v>
      </c>
      <c r="E46" s="10" t="s">
        <v>42</v>
      </c>
      <c r="F46" s="57">
        <v>2022</v>
      </c>
      <c r="G46" s="57">
        <v>2023</v>
      </c>
      <c r="H46" s="57">
        <v>2024</v>
      </c>
      <c r="I46" s="57">
        <v>2025</v>
      </c>
      <c r="J46" s="57">
        <v>2026</v>
      </c>
      <c r="K46" s="57">
        <v>2027</v>
      </c>
      <c r="L46" s="57">
        <v>2028</v>
      </c>
      <c r="M46" s="57">
        <v>2029</v>
      </c>
      <c r="N46" s="12" t="s">
        <v>8</v>
      </c>
      <c r="O46"/>
      <c r="P46" s="102"/>
    </row>
    <row r="47" spans="1:16" s="5" customFormat="1" x14ac:dyDescent="0.25">
      <c r="A47" s="79" t="s">
        <v>85</v>
      </c>
      <c r="B47" s="13" t="s">
        <v>54</v>
      </c>
      <c r="C47" s="58">
        <v>294</v>
      </c>
      <c r="D47" s="35">
        <v>232.53</v>
      </c>
      <c r="E47" s="35">
        <f>154.02+115.04</f>
        <v>269.06</v>
      </c>
      <c r="F47" s="16">
        <v>294</v>
      </c>
      <c r="G47" s="16">
        <v>294</v>
      </c>
      <c r="H47" s="16">
        <v>294</v>
      </c>
      <c r="I47" s="16">
        <v>294</v>
      </c>
      <c r="J47" s="16">
        <v>294</v>
      </c>
      <c r="K47" s="16">
        <v>294</v>
      </c>
      <c r="L47" s="16">
        <v>294</v>
      </c>
      <c r="M47" s="36">
        <v>294</v>
      </c>
      <c r="N47" s="90">
        <f>SUM(D47:M47)</f>
        <v>2853.59</v>
      </c>
      <c r="O47" t="s">
        <v>44</v>
      </c>
      <c r="P47" s="102"/>
    </row>
    <row r="48" spans="1:16" x14ac:dyDescent="0.25">
      <c r="A48" s="79" t="s">
        <v>80</v>
      </c>
      <c r="B48" s="18" t="s">
        <v>55</v>
      </c>
      <c r="C48" s="60">
        <v>5543.7</v>
      </c>
      <c r="D48" s="21"/>
      <c r="E48" s="21">
        <v>2110.6799999999998</v>
      </c>
      <c r="F48" s="17">
        <v>3686.1</v>
      </c>
      <c r="G48" s="17">
        <v>3231.5</v>
      </c>
      <c r="H48" s="17">
        <v>3232</v>
      </c>
      <c r="I48" s="17">
        <v>2688</v>
      </c>
      <c r="J48" s="17">
        <v>2688</v>
      </c>
      <c r="K48" s="17">
        <v>2688</v>
      </c>
      <c r="L48" s="17">
        <v>2688</v>
      </c>
      <c r="M48" s="37">
        <v>2688</v>
      </c>
      <c r="N48" s="91">
        <f>SUM(D48:M48)</f>
        <v>25700.28</v>
      </c>
    </row>
    <row r="49" spans="1:16" x14ac:dyDescent="0.25">
      <c r="A49" s="79" t="s">
        <v>80</v>
      </c>
      <c r="B49" s="18" t="s">
        <v>56</v>
      </c>
      <c r="C49" s="60">
        <v>2856</v>
      </c>
      <c r="D49" s="21">
        <v>1239.1134</v>
      </c>
      <c r="E49" s="21">
        <v>3151.9349999999999</v>
      </c>
      <c r="F49" s="17">
        <v>1898.9</v>
      </c>
      <c r="G49" s="17">
        <v>1818</v>
      </c>
      <c r="H49" s="17">
        <v>1818</v>
      </c>
      <c r="I49" s="17">
        <v>1512</v>
      </c>
      <c r="J49" s="17">
        <v>1512</v>
      </c>
      <c r="K49" s="17">
        <v>1512</v>
      </c>
      <c r="L49" s="17">
        <v>1512</v>
      </c>
      <c r="M49" s="37">
        <v>1512</v>
      </c>
      <c r="N49" s="91">
        <f>SUM(D49:M49)</f>
        <v>17485.948400000001</v>
      </c>
      <c r="O49" t="s">
        <v>57</v>
      </c>
    </row>
    <row r="50" spans="1:16" x14ac:dyDescent="0.25">
      <c r="A50" s="79" t="s">
        <v>81</v>
      </c>
      <c r="B50" s="18" t="s">
        <v>58</v>
      </c>
      <c r="C50" s="60">
        <v>350</v>
      </c>
      <c r="D50" s="21"/>
      <c r="E50" s="21">
        <v>0</v>
      </c>
      <c r="F50" s="17">
        <v>350</v>
      </c>
      <c r="G50" s="17">
        <v>500</v>
      </c>
      <c r="H50" s="17">
        <v>750</v>
      </c>
      <c r="I50" s="17">
        <v>750</v>
      </c>
      <c r="J50" s="17">
        <v>750</v>
      </c>
      <c r="K50" s="17">
        <v>500</v>
      </c>
      <c r="L50" s="17">
        <v>300</v>
      </c>
      <c r="M50" s="37">
        <v>200</v>
      </c>
      <c r="N50" s="91">
        <f>SUM(D50:M50)</f>
        <v>4100</v>
      </c>
      <c r="O50" t="s">
        <v>59</v>
      </c>
    </row>
    <row r="51" spans="1:16" ht="15.75" thickBot="1" x14ac:dyDescent="0.3">
      <c r="A51" s="79" t="s">
        <v>82</v>
      </c>
      <c r="B51" s="22" t="s">
        <v>60</v>
      </c>
      <c r="C51" s="62">
        <v>535</v>
      </c>
      <c r="D51" s="25">
        <v>59.281669999999998</v>
      </c>
      <c r="E51" s="25">
        <v>327.21100000000001</v>
      </c>
      <c r="F51" s="26">
        <v>535</v>
      </c>
      <c r="G51" s="26">
        <v>535</v>
      </c>
      <c r="H51" s="26">
        <v>535</v>
      </c>
      <c r="I51" s="26">
        <v>535</v>
      </c>
      <c r="J51" s="26">
        <v>535</v>
      </c>
      <c r="K51" s="26">
        <v>535</v>
      </c>
      <c r="L51" s="26">
        <v>535</v>
      </c>
      <c r="M51" s="40">
        <v>535</v>
      </c>
      <c r="N51" s="92">
        <f>SUM(D51:M51)</f>
        <v>4666.4926699999996</v>
      </c>
      <c r="O51" t="s">
        <v>61</v>
      </c>
    </row>
    <row r="52" spans="1:16" x14ac:dyDescent="0.25">
      <c r="A52" s="72"/>
      <c r="B52" s="93" t="s">
        <v>62</v>
      </c>
      <c r="C52" s="94">
        <f t="shared" ref="C52:N52" si="34">SUM(C47:C51)</f>
        <v>9578.7000000000007</v>
      </c>
      <c r="D52" s="95">
        <f t="shared" si="34"/>
        <v>1530.92507</v>
      </c>
      <c r="E52" s="95">
        <f t="shared" si="34"/>
        <v>5858.8859999999995</v>
      </c>
      <c r="F52" s="96">
        <f t="shared" si="34"/>
        <v>6764</v>
      </c>
      <c r="G52" s="96">
        <f t="shared" si="34"/>
        <v>6378.5</v>
      </c>
      <c r="H52" s="96">
        <f t="shared" si="34"/>
        <v>6629</v>
      </c>
      <c r="I52" s="96">
        <f t="shared" si="34"/>
        <v>5779</v>
      </c>
      <c r="J52" s="96">
        <f t="shared" si="34"/>
        <v>5779</v>
      </c>
      <c r="K52" s="96">
        <f t="shared" si="34"/>
        <v>5529</v>
      </c>
      <c r="L52" s="96">
        <f t="shared" si="34"/>
        <v>5329</v>
      </c>
      <c r="M52" s="97">
        <f t="shared" si="34"/>
        <v>5229</v>
      </c>
      <c r="N52" s="31">
        <f t="shared" si="34"/>
        <v>54806.311070000003</v>
      </c>
      <c r="O52" s="5" t="s">
        <v>63</v>
      </c>
      <c r="P52" s="108"/>
    </row>
    <row r="53" spans="1:16" x14ac:dyDescent="0.25">
      <c r="B53" s="98"/>
      <c r="C53" s="18"/>
      <c r="D53" s="99"/>
      <c r="E53" s="99"/>
      <c r="F53" s="100"/>
      <c r="G53" s="101"/>
      <c r="H53" s="101"/>
      <c r="I53" s="101"/>
      <c r="J53" s="101"/>
      <c r="K53" s="101"/>
      <c r="L53" s="101"/>
      <c r="M53" s="42"/>
      <c r="N53"/>
    </row>
    <row r="54" spans="1:16" ht="15.75" thickBot="1" x14ac:dyDescent="0.3">
      <c r="A54" s="72"/>
      <c r="B54" s="81" t="s">
        <v>86</v>
      </c>
      <c r="C54" s="66">
        <f>C52+C43</f>
        <v>11625.7</v>
      </c>
      <c r="D54" s="44">
        <f t="shared" ref="D54:N54" si="35">D43+D52</f>
        <v>2429.8775700000001</v>
      </c>
      <c r="E54" s="44">
        <f t="shared" si="35"/>
        <v>7602.3729999999996</v>
      </c>
      <c r="F54" s="45">
        <f t="shared" si="35"/>
        <v>8811</v>
      </c>
      <c r="G54" s="45">
        <f t="shared" si="35"/>
        <v>8350.5</v>
      </c>
      <c r="H54" s="45">
        <f t="shared" si="35"/>
        <v>8601</v>
      </c>
      <c r="I54" s="45">
        <f t="shared" si="35"/>
        <v>7751</v>
      </c>
      <c r="J54" s="45">
        <f t="shared" si="35"/>
        <v>7751</v>
      </c>
      <c r="K54" s="45">
        <f t="shared" si="35"/>
        <v>7501</v>
      </c>
      <c r="L54" s="45">
        <f t="shared" si="35"/>
        <v>7301</v>
      </c>
      <c r="M54" s="46">
        <f t="shared" si="35"/>
        <v>7201</v>
      </c>
      <c r="N54" s="31">
        <f t="shared" si="35"/>
        <v>73299.750570000004</v>
      </c>
      <c r="O54" s="5"/>
      <c r="P54" s="108"/>
    </row>
    <row r="55" spans="1:16" x14ac:dyDescent="0.25">
      <c r="A55" s="73"/>
      <c r="B55" s="47"/>
      <c r="C55" s="30"/>
      <c r="D55" s="30"/>
      <c r="E55" s="30"/>
      <c r="F55" s="30"/>
      <c r="G55" s="30"/>
      <c r="H55" s="30"/>
      <c r="I55" s="30"/>
      <c r="J55" s="30"/>
      <c r="K55" s="30"/>
      <c r="L55" s="30"/>
      <c r="M55" s="30"/>
      <c r="N55" s="47"/>
    </row>
    <row r="56" spans="1:16" x14ac:dyDescent="0.25">
      <c r="C56" s="4" t="s">
        <v>64</v>
      </c>
      <c r="D56"/>
      <c r="E56"/>
      <c r="M56" s="67"/>
      <c r="N56" s="67"/>
    </row>
    <row r="57" spans="1:16" x14ac:dyDescent="0.25">
      <c r="C57" s="4"/>
      <c r="D57"/>
      <c r="E57"/>
      <c r="M57" s="67"/>
      <c r="N57" s="68"/>
    </row>
    <row r="58" spans="1:16" x14ac:dyDescent="0.25">
      <c r="C58" s="10" t="s">
        <v>65</v>
      </c>
      <c r="D58" s="1"/>
      <c r="E58" s="1"/>
      <c r="F58" s="1"/>
      <c r="G58" s="1"/>
      <c r="H58" s="1"/>
      <c r="I58" s="1"/>
      <c r="J58" s="1"/>
      <c r="K58" s="1"/>
      <c r="L58" s="1"/>
      <c r="M58" s="28"/>
      <c r="N58"/>
    </row>
    <row r="59" spans="1:16" x14ac:dyDescent="0.25">
      <c r="A59" s="74"/>
      <c r="B59" s="17"/>
      <c r="C59" s="21"/>
      <c r="D59" s="21"/>
      <c r="E59" s="21"/>
      <c r="F59" s="21"/>
      <c r="G59" s="21"/>
      <c r="H59" s="21"/>
      <c r="I59" s="21"/>
      <c r="J59" s="21"/>
      <c r="K59" s="21"/>
      <c r="L59" s="21"/>
      <c r="M59" s="48"/>
      <c r="N59"/>
    </row>
    <row r="60" spans="1:16" x14ac:dyDescent="0.25">
      <c r="A60" s="74"/>
      <c r="B60" s="17"/>
      <c r="C60" s="21"/>
      <c r="D60" s="21"/>
      <c r="E60" s="21"/>
      <c r="F60" s="21"/>
      <c r="G60" s="21"/>
      <c r="H60" s="21"/>
      <c r="I60" s="21"/>
      <c r="J60" s="21"/>
      <c r="K60" s="21"/>
      <c r="L60" s="21"/>
      <c r="M60" s="48"/>
      <c r="N60"/>
    </row>
    <row r="61" spans="1:16" x14ac:dyDescent="0.25">
      <c r="A61" s="74"/>
      <c r="B61" s="17"/>
      <c r="C61" s="21"/>
      <c r="D61" s="21"/>
      <c r="E61" s="21"/>
      <c r="F61" s="21"/>
      <c r="G61" s="21"/>
      <c r="H61" s="21"/>
      <c r="I61" s="21"/>
      <c r="J61" s="21"/>
      <c r="K61" s="21"/>
      <c r="L61" s="21"/>
      <c r="M61" s="48"/>
      <c r="N61"/>
    </row>
    <row r="62" spans="1:16" x14ac:dyDescent="0.25">
      <c r="A62" s="74"/>
      <c r="B62" s="17"/>
      <c r="C62" s="21"/>
      <c r="D62" s="21"/>
      <c r="E62" s="21"/>
      <c r="F62" s="21"/>
      <c r="G62" s="21"/>
      <c r="H62" s="21"/>
      <c r="I62" s="21"/>
      <c r="J62" s="21"/>
      <c r="K62" s="21"/>
      <c r="L62" s="21"/>
      <c r="M62" s="48"/>
      <c r="N62"/>
    </row>
    <row r="63" spans="1:16" x14ac:dyDescent="0.25">
      <c r="A63" s="74"/>
      <c r="B63" s="17"/>
      <c r="C63" s="21"/>
      <c r="D63" s="21"/>
      <c r="E63" s="21"/>
      <c r="F63" s="21"/>
      <c r="G63" s="21"/>
      <c r="H63" s="21"/>
      <c r="I63" s="21"/>
      <c r="J63" s="21"/>
      <c r="K63" s="21"/>
      <c r="L63" s="21"/>
      <c r="M63" s="48"/>
      <c r="N63"/>
    </row>
    <row r="64" spans="1:16" x14ac:dyDescent="0.25">
      <c r="A64" s="74"/>
      <c r="B64" s="17"/>
      <c r="C64" s="21"/>
      <c r="D64" s="21"/>
      <c r="E64" s="21"/>
      <c r="F64" s="21"/>
      <c r="G64" s="21"/>
      <c r="H64" s="21"/>
      <c r="I64" s="21"/>
      <c r="J64" s="21"/>
      <c r="K64" s="21"/>
      <c r="L64" s="21"/>
      <c r="M64" s="48"/>
      <c r="N64"/>
    </row>
    <row r="65" spans="1:33" x14ac:dyDescent="0.25">
      <c r="A65" s="74"/>
      <c r="B65" s="17"/>
      <c r="C65" s="21"/>
      <c r="D65" s="21"/>
      <c r="E65" s="21"/>
      <c r="F65" s="21"/>
      <c r="G65" s="21"/>
      <c r="H65" s="21"/>
      <c r="I65" s="21"/>
      <c r="J65" s="21"/>
      <c r="K65" s="21"/>
      <c r="L65" s="21"/>
      <c r="M65" s="48"/>
      <c r="N65"/>
    </row>
    <row r="66" spans="1:33" x14ac:dyDescent="0.25">
      <c r="A66" s="74"/>
      <c r="B66" s="17"/>
      <c r="C66" s="21"/>
      <c r="D66" s="21"/>
      <c r="E66" s="21"/>
      <c r="F66" s="21"/>
      <c r="G66" s="21"/>
      <c r="H66" s="21"/>
      <c r="I66" s="21"/>
      <c r="J66" s="21"/>
      <c r="K66" s="21"/>
      <c r="L66" s="21"/>
      <c r="M66" s="48"/>
      <c r="N66"/>
    </row>
    <row r="67" spans="1:33" x14ac:dyDescent="0.25">
      <c r="C67" s="53"/>
      <c r="D67" s="48"/>
      <c r="E67" s="48"/>
      <c r="F67" s="48"/>
      <c r="G67" s="48"/>
      <c r="H67" s="48"/>
      <c r="I67" s="48"/>
      <c r="J67" s="48"/>
      <c r="K67" s="48"/>
      <c r="L67" s="48"/>
      <c r="M67" s="48"/>
      <c r="N67"/>
    </row>
    <row r="68" spans="1:33" x14ac:dyDescent="0.25">
      <c r="C68" s="53"/>
      <c r="D68" s="48"/>
      <c r="E68" s="48"/>
      <c r="F68" s="48"/>
      <c r="G68" s="48"/>
      <c r="H68" s="48"/>
      <c r="I68" s="48"/>
      <c r="J68" s="48"/>
      <c r="K68" s="48"/>
      <c r="L68" s="48"/>
      <c r="M68" s="48"/>
      <c r="N68"/>
    </row>
    <row r="69" spans="1:33" x14ac:dyDescent="0.25">
      <c r="C69" s="4"/>
      <c r="D69"/>
      <c r="E69"/>
      <c r="M69" s="1"/>
      <c r="N69"/>
    </row>
    <row r="70" spans="1:33" x14ac:dyDescent="0.25">
      <c r="C70" s="10"/>
      <c r="D70" s="1"/>
      <c r="E70" s="1"/>
      <c r="F70" s="1"/>
      <c r="G70" s="1"/>
      <c r="H70" s="1"/>
      <c r="I70" s="1"/>
      <c r="J70" s="1"/>
      <c r="K70" s="1"/>
      <c r="L70" s="1"/>
      <c r="M70" s="1"/>
      <c r="N70"/>
    </row>
    <row r="71" spans="1:33" x14ac:dyDescent="0.25">
      <c r="A71" s="74"/>
      <c r="B71" s="17"/>
      <c r="C71" s="21"/>
      <c r="D71" s="21"/>
      <c r="E71" s="21"/>
      <c r="F71" s="21"/>
      <c r="G71" s="21"/>
      <c r="H71" s="21"/>
      <c r="I71" s="21"/>
      <c r="J71" s="21"/>
      <c r="K71" s="21"/>
      <c r="L71" s="21"/>
      <c r="M71" s="48"/>
      <c r="N71"/>
    </row>
    <row r="72" spans="1:33" x14ac:dyDescent="0.25">
      <c r="A72" s="74"/>
      <c r="B72" s="17"/>
      <c r="C72" s="21"/>
      <c r="D72" s="21"/>
      <c r="E72" s="21"/>
      <c r="F72" s="21"/>
      <c r="G72" s="21"/>
      <c r="H72" s="21"/>
      <c r="I72" s="21"/>
      <c r="J72" s="21"/>
      <c r="K72" s="21"/>
      <c r="L72" s="21"/>
      <c r="M72" s="48"/>
      <c r="N72"/>
    </row>
    <row r="73" spans="1:33" x14ac:dyDescent="0.25">
      <c r="A73" s="74"/>
      <c r="B73" s="17"/>
      <c r="C73" s="21"/>
      <c r="D73" s="21"/>
      <c r="E73" s="21"/>
      <c r="F73" s="21"/>
      <c r="G73" s="21"/>
      <c r="H73" s="21"/>
      <c r="I73" s="21"/>
      <c r="J73" s="21"/>
      <c r="K73" s="21"/>
      <c r="L73" s="21"/>
      <c r="M73" s="48"/>
      <c r="N73"/>
    </row>
    <row r="74" spans="1:33" x14ac:dyDescent="0.25">
      <c r="A74" s="72"/>
      <c r="B74" s="5"/>
      <c r="C74" s="53"/>
      <c r="D74" s="48"/>
      <c r="E74" s="48"/>
      <c r="F74" s="48"/>
      <c r="G74" s="48"/>
      <c r="H74" s="48"/>
      <c r="I74" s="48"/>
      <c r="J74" s="48"/>
      <c r="K74" s="48"/>
      <c r="L74" s="48"/>
      <c r="M74" s="48"/>
    </row>
    <row r="75" spans="1:33" x14ac:dyDescent="0.25">
      <c r="A75" s="72"/>
      <c r="B75" s="5"/>
      <c r="C75" s="53"/>
      <c r="D75" s="48"/>
      <c r="E75" s="48"/>
      <c r="F75" s="48"/>
      <c r="G75" s="48"/>
      <c r="H75" s="48"/>
      <c r="I75" s="48"/>
      <c r="J75" s="48"/>
      <c r="K75" s="48"/>
      <c r="L75" s="48"/>
      <c r="M75" s="48"/>
      <c r="O75" s="5"/>
      <c r="P75" s="108"/>
      <c r="Q75" s="5"/>
      <c r="R75" s="5"/>
      <c r="S75" s="5"/>
      <c r="T75" s="5"/>
      <c r="U75" s="5"/>
      <c r="V75" s="5"/>
      <c r="W75" s="5"/>
      <c r="X75" s="5"/>
      <c r="Y75" s="5"/>
      <c r="Z75" s="5"/>
      <c r="AA75" s="5"/>
      <c r="AB75" s="5"/>
      <c r="AC75" s="5"/>
      <c r="AD75" s="5"/>
      <c r="AE75" s="5"/>
      <c r="AF75" s="5"/>
      <c r="AG75" s="5"/>
    </row>
    <row r="76" spans="1:33" x14ac:dyDescent="0.25">
      <c r="C76" s="4"/>
      <c r="D76"/>
      <c r="E76"/>
      <c r="M76" s="1"/>
      <c r="N76"/>
    </row>
    <row r="77" spans="1:33" x14ac:dyDescent="0.25">
      <c r="C77" s="10"/>
      <c r="D77" s="1"/>
      <c r="E77" s="1"/>
      <c r="F77" s="1"/>
      <c r="G77" s="1"/>
      <c r="H77" s="1"/>
      <c r="I77" s="1"/>
      <c r="J77" s="1"/>
      <c r="K77" s="1"/>
      <c r="L77" s="1"/>
      <c r="M77" s="1"/>
      <c r="N77"/>
    </row>
    <row r="78" spans="1:33" x14ac:dyDescent="0.25">
      <c r="A78" s="74"/>
      <c r="B78" s="17"/>
      <c r="C78" s="21"/>
      <c r="D78" s="21"/>
      <c r="E78" s="21"/>
      <c r="F78" s="21"/>
      <c r="G78" s="21"/>
      <c r="H78" s="21"/>
      <c r="I78" s="21"/>
      <c r="J78" s="21"/>
      <c r="K78" s="21"/>
      <c r="L78" s="21"/>
      <c r="M78" s="48"/>
      <c r="N78"/>
    </row>
    <row r="79" spans="1:33" x14ac:dyDescent="0.25">
      <c r="D79" s="21"/>
      <c r="E79" s="21"/>
      <c r="F79" s="21"/>
      <c r="G79" s="21"/>
      <c r="H79" s="21"/>
      <c r="I79" s="21"/>
      <c r="J79" s="21"/>
      <c r="K79" s="21"/>
      <c r="L79" s="21"/>
      <c r="M79" s="21"/>
      <c r="N79" s="48"/>
    </row>
    <row r="80" spans="1:33" x14ac:dyDescent="0.25">
      <c r="D80" s="21"/>
      <c r="E80" s="21"/>
      <c r="F80" s="21"/>
      <c r="G80" s="21"/>
      <c r="H80" s="21"/>
      <c r="I80" s="21"/>
      <c r="J80" s="21"/>
      <c r="K80" s="21"/>
      <c r="L80" s="21"/>
      <c r="M80" s="21"/>
      <c r="N80" s="48"/>
    </row>
    <row r="81" spans="1:33" x14ac:dyDescent="0.25">
      <c r="D81" s="21"/>
      <c r="E81" s="21"/>
      <c r="F81" s="21"/>
      <c r="G81" s="21"/>
      <c r="H81" s="21"/>
      <c r="I81" s="21"/>
      <c r="J81" s="21"/>
      <c r="K81" s="21"/>
      <c r="L81" s="21"/>
      <c r="M81" s="21"/>
      <c r="N81" s="48"/>
    </row>
    <row r="82" spans="1:33" x14ac:dyDescent="0.25">
      <c r="D82" s="21"/>
      <c r="E82" s="21"/>
      <c r="F82" s="21"/>
      <c r="G82" s="21"/>
      <c r="H82" s="21"/>
      <c r="I82" s="21"/>
      <c r="J82" s="21"/>
      <c r="K82" s="21"/>
      <c r="L82" s="21"/>
      <c r="M82" s="21"/>
      <c r="N82" s="48"/>
    </row>
    <row r="83" spans="1:33" x14ac:dyDescent="0.25">
      <c r="D83" s="21"/>
      <c r="E83" s="21"/>
      <c r="F83" s="21"/>
      <c r="G83" s="21"/>
      <c r="H83" s="21"/>
      <c r="I83" s="21"/>
      <c r="J83" s="21"/>
      <c r="K83" s="21"/>
      <c r="L83" s="21"/>
      <c r="M83" s="21"/>
      <c r="N83" s="48"/>
    </row>
    <row r="84" spans="1:33" x14ac:dyDescent="0.25">
      <c r="D84" s="21"/>
      <c r="E84" s="21"/>
      <c r="F84" s="21"/>
      <c r="G84" s="21"/>
      <c r="H84" s="21"/>
      <c r="I84" s="21"/>
      <c r="J84" s="21"/>
      <c r="K84" s="21"/>
      <c r="L84" s="21"/>
      <c r="M84" s="21"/>
      <c r="N84" s="48"/>
    </row>
    <row r="85" spans="1:33" x14ac:dyDescent="0.25">
      <c r="D85" s="21"/>
      <c r="E85" s="21"/>
      <c r="F85" s="21"/>
      <c r="G85" s="21"/>
      <c r="H85" s="21"/>
      <c r="I85" s="21"/>
      <c r="J85" s="21"/>
      <c r="K85" s="21"/>
      <c r="L85" s="21"/>
      <c r="M85" s="21"/>
      <c r="N85" s="48"/>
    </row>
    <row r="86" spans="1:33" x14ac:dyDescent="0.25">
      <c r="D86" s="21"/>
      <c r="E86" s="21"/>
      <c r="F86" s="21"/>
      <c r="G86" s="21"/>
      <c r="H86" s="21"/>
      <c r="I86" s="21"/>
      <c r="J86" s="21"/>
      <c r="K86" s="21"/>
      <c r="L86" s="21"/>
      <c r="M86" s="21"/>
      <c r="N86" s="48"/>
    </row>
    <row r="87" spans="1:33" x14ac:dyDescent="0.25">
      <c r="D87" s="21"/>
      <c r="E87" s="21"/>
      <c r="F87" s="21"/>
      <c r="G87" s="21"/>
      <c r="H87" s="21"/>
      <c r="I87" s="21"/>
      <c r="J87" s="21"/>
      <c r="K87" s="21"/>
      <c r="L87" s="21"/>
      <c r="M87" s="21"/>
      <c r="N87" s="48"/>
    </row>
    <row r="88" spans="1:33" x14ac:dyDescent="0.25">
      <c r="D88" s="21"/>
      <c r="E88" s="21"/>
      <c r="F88" s="21"/>
      <c r="G88" s="21"/>
      <c r="H88" s="21"/>
      <c r="I88" s="21"/>
      <c r="J88" s="21"/>
      <c r="K88" s="21"/>
      <c r="L88" s="21"/>
      <c r="M88" s="21"/>
      <c r="N88" s="48"/>
    </row>
    <row r="89" spans="1:33" x14ac:dyDescent="0.25">
      <c r="A89" s="72"/>
      <c r="B89" s="5"/>
      <c r="C89" s="5"/>
      <c r="D89" s="53"/>
      <c r="E89" s="53"/>
      <c r="F89" s="48"/>
      <c r="G89" s="48"/>
      <c r="H89" s="48"/>
      <c r="I89" s="48"/>
      <c r="J89" s="48"/>
      <c r="K89" s="48"/>
      <c r="L89" s="48"/>
      <c r="M89" s="48"/>
      <c r="N89" s="48"/>
    </row>
    <row r="90" spans="1:33" x14ac:dyDescent="0.25">
      <c r="A90" s="72"/>
      <c r="B90" s="5"/>
      <c r="C90" s="5"/>
      <c r="D90" s="53"/>
      <c r="E90" s="53"/>
      <c r="F90" s="48"/>
      <c r="G90" s="48"/>
      <c r="H90" s="48"/>
      <c r="I90" s="48"/>
      <c r="J90" s="48"/>
      <c r="K90" s="48"/>
      <c r="L90" s="48"/>
      <c r="M90" s="48"/>
      <c r="N90" s="48"/>
    </row>
    <row r="91" spans="1:33" x14ac:dyDescent="0.25">
      <c r="E91" s="4"/>
      <c r="N91" s="28"/>
    </row>
    <row r="92" spans="1:33" x14ac:dyDescent="0.25">
      <c r="B92" s="5"/>
      <c r="C92" s="5"/>
      <c r="D92" s="10"/>
      <c r="E92" s="10"/>
      <c r="F92" s="1"/>
      <c r="G92" s="1"/>
      <c r="H92" s="1"/>
      <c r="I92" s="1"/>
      <c r="J92" s="1"/>
      <c r="K92" s="1"/>
      <c r="L92" s="1"/>
      <c r="M92" s="1"/>
      <c r="N92" s="28"/>
    </row>
    <row r="93" spans="1:33" x14ac:dyDescent="0.25">
      <c r="D93" s="21"/>
      <c r="E93" s="21"/>
      <c r="F93" s="21"/>
      <c r="G93" s="21"/>
      <c r="H93" s="21"/>
      <c r="I93" s="21"/>
      <c r="J93" s="21"/>
      <c r="K93" s="21"/>
      <c r="L93" s="21"/>
      <c r="M93" s="21"/>
      <c r="N93" s="48"/>
    </row>
    <row r="94" spans="1:33" x14ac:dyDescent="0.25">
      <c r="D94" s="21"/>
      <c r="E94" s="21"/>
      <c r="F94" s="21"/>
      <c r="G94" s="21"/>
      <c r="H94" s="21"/>
      <c r="I94" s="21"/>
      <c r="J94" s="21"/>
      <c r="K94" s="21"/>
      <c r="L94" s="21"/>
      <c r="M94" s="21"/>
      <c r="N94" s="48"/>
    </row>
    <row r="95" spans="1:33" x14ac:dyDescent="0.25">
      <c r="D95" s="21"/>
      <c r="E95" s="21"/>
      <c r="F95" s="21"/>
      <c r="G95" s="21"/>
      <c r="H95" s="21"/>
      <c r="I95" s="21"/>
      <c r="J95" s="21"/>
      <c r="K95" s="21"/>
      <c r="L95" s="21"/>
      <c r="M95" s="21"/>
      <c r="N95" s="48"/>
    </row>
    <row r="96" spans="1:33" x14ac:dyDescent="0.25">
      <c r="D96" s="21"/>
      <c r="E96" s="21"/>
      <c r="F96" s="21"/>
      <c r="G96" s="21"/>
      <c r="H96" s="21"/>
      <c r="I96" s="21"/>
      <c r="J96" s="21"/>
      <c r="K96" s="21"/>
      <c r="L96" s="21"/>
      <c r="M96" s="21"/>
      <c r="N96" s="48"/>
      <c r="O96" s="5"/>
      <c r="P96" s="108"/>
      <c r="Q96" s="5"/>
      <c r="R96" s="5"/>
      <c r="S96" s="5"/>
      <c r="T96" s="5"/>
      <c r="U96" s="5"/>
      <c r="V96" s="5"/>
      <c r="W96" s="5"/>
      <c r="X96" s="5"/>
      <c r="Y96" s="5"/>
      <c r="Z96" s="5"/>
      <c r="AA96" s="5"/>
      <c r="AB96" s="5"/>
      <c r="AC96" s="5"/>
      <c r="AD96" s="5"/>
      <c r="AE96" s="5"/>
      <c r="AF96" s="5"/>
      <c r="AG96" s="5"/>
    </row>
    <row r="97" spans="1:33" x14ac:dyDescent="0.25">
      <c r="D97" s="21"/>
      <c r="E97" s="21"/>
      <c r="F97" s="21"/>
      <c r="G97" s="21"/>
      <c r="H97" s="21"/>
      <c r="I97" s="21"/>
      <c r="J97" s="21"/>
      <c r="K97" s="21"/>
      <c r="L97" s="21"/>
      <c r="M97" s="21"/>
      <c r="N97" s="48"/>
    </row>
    <row r="98" spans="1:33" x14ac:dyDescent="0.25">
      <c r="D98" s="21"/>
      <c r="E98" s="21"/>
      <c r="F98" s="21"/>
      <c r="G98" s="21"/>
      <c r="H98" s="21"/>
      <c r="I98" s="21"/>
      <c r="J98" s="21"/>
      <c r="K98" s="21"/>
      <c r="L98" s="21"/>
      <c r="M98" s="21"/>
      <c r="N98" s="48"/>
      <c r="O98" s="5"/>
      <c r="P98" s="108"/>
      <c r="Q98" s="5"/>
      <c r="R98" s="5"/>
      <c r="S98" s="5"/>
      <c r="T98" s="5"/>
      <c r="U98" s="5"/>
      <c r="V98" s="5"/>
      <c r="W98" s="5"/>
      <c r="X98" s="5"/>
      <c r="Y98" s="5"/>
      <c r="Z98" s="5"/>
      <c r="AA98" s="5"/>
      <c r="AB98" s="5"/>
      <c r="AC98" s="5"/>
      <c r="AD98" s="5"/>
      <c r="AE98" s="5"/>
      <c r="AF98" s="5"/>
      <c r="AG98" s="5"/>
    </row>
    <row r="99" spans="1:33" x14ac:dyDescent="0.25">
      <c r="D99" s="21"/>
      <c r="E99" s="21"/>
      <c r="F99" s="21"/>
      <c r="G99" s="21"/>
      <c r="H99" s="21"/>
      <c r="I99" s="21"/>
      <c r="J99" s="21"/>
      <c r="K99" s="21"/>
      <c r="L99" s="21"/>
      <c r="M99" s="21"/>
      <c r="N99" s="48"/>
      <c r="O99" s="47"/>
      <c r="P99" s="109"/>
      <c r="Q99" s="47"/>
      <c r="R99" s="47"/>
      <c r="S99" s="47"/>
      <c r="T99" s="47"/>
      <c r="U99" s="47"/>
      <c r="V99" s="47"/>
      <c r="W99" s="47"/>
      <c r="X99" s="47"/>
      <c r="Y99" s="47"/>
      <c r="Z99" s="47"/>
      <c r="AA99" s="47"/>
      <c r="AB99" s="47"/>
      <c r="AC99" s="47"/>
      <c r="AD99" s="47"/>
      <c r="AE99" s="47"/>
      <c r="AF99" s="47"/>
      <c r="AG99" s="47"/>
    </row>
    <row r="100" spans="1:33" x14ac:dyDescent="0.25">
      <c r="D100" s="21"/>
      <c r="E100" s="21"/>
      <c r="F100" s="21"/>
      <c r="G100" s="21"/>
      <c r="H100" s="21"/>
      <c r="I100" s="21"/>
      <c r="J100" s="21"/>
      <c r="K100" s="21"/>
      <c r="L100" s="21"/>
      <c r="M100" s="21"/>
      <c r="N100" s="48"/>
    </row>
    <row r="101" spans="1:33" x14ac:dyDescent="0.25">
      <c r="A101" s="72"/>
      <c r="B101" s="5"/>
      <c r="C101" s="5"/>
      <c r="D101" s="53"/>
      <c r="E101" s="53"/>
      <c r="F101" s="48"/>
      <c r="G101" s="48"/>
      <c r="H101" s="48"/>
      <c r="I101" s="48"/>
      <c r="J101" s="48"/>
      <c r="K101" s="48"/>
      <c r="L101" s="48"/>
      <c r="M101" s="48"/>
      <c r="N101" s="48"/>
    </row>
    <row r="103" spans="1:33" x14ac:dyDescent="0.25">
      <c r="B103" s="5"/>
      <c r="C103" s="5"/>
      <c r="D103" s="53"/>
      <c r="E103" s="53"/>
      <c r="F103" s="48"/>
      <c r="G103" s="48"/>
      <c r="H103" s="48"/>
      <c r="I103" s="48"/>
      <c r="J103" s="48"/>
      <c r="K103" s="48"/>
      <c r="L103" s="48"/>
      <c r="M103" s="48"/>
    </row>
    <row r="104" spans="1:33" x14ac:dyDescent="0.25">
      <c r="A104" s="74"/>
      <c r="B104" s="17"/>
      <c r="C104" s="17"/>
    </row>
    <row r="105" spans="1:33" x14ac:dyDescent="0.25">
      <c r="A105" s="74"/>
      <c r="B105" s="70"/>
      <c r="C105" s="70"/>
    </row>
    <row r="106" spans="1:33" x14ac:dyDescent="0.25">
      <c r="A106" s="74"/>
      <c r="B106" s="70"/>
      <c r="C106" s="70"/>
    </row>
    <row r="107" spans="1:33" x14ac:dyDescent="0.25">
      <c r="A107" s="74"/>
    </row>
    <row r="108" spans="1:33" x14ac:dyDescent="0.25">
      <c r="A108" s="74"/>
    </row>
    <row r="109" spans="1:33" x14ac:dyDescent="0.25">
      <c r="A109" s="74"/>
    </row>
    <row r="110" spans="1:33" x14ac:dyDescent="0.25">
      <c r="A110" s="74"/>
    </row>
    <row r="111" spans="1:33" x14ac:dyDescent="0.25">
      <c r="A111" s="74"/>
    </row>
    <row r="112" spans="1:33" x14ac:dyDescent="0.25">
      <c r="A112" s="74"/>
    </row>
    <row r="113" spans="1:33" x14ac:dyDescent="0.25">
      <c r="A113" s="74"/>
    </row>
    <row r="118" spans="1:33" x14ac:dyDescent="0.25">
      <c r="O118" s="5"/>
      <c r="P118" s="108"/>
      <c r="Q118" s="5"/>
      <c r="R118" s="5"/>
      <c r="S118" s="5"/>
      <c r="T118" s="5"/>
      <c r="U118" s="5"/>
      <c r="V118" s="5"/>
      <c r="W118" s="5"/>
      <c r="X118" s="5"/>
      <c r="Y118" s="5"/>
      <c r="Z118" s="5"/>
      <c r="AA118" s="5"/>
      <c r="AB118" s="5"/>
      <c r="AC118" s="5"/>
      <c r="AD118" s="5"/>
      <c r="AE118" s="5"/>
      <c r="AF118" s="5"/>
      <c r="AG118" s="5"/>
    </row>
    <row r="119" spans="1:33" x14ac:dyDescent="0.25">
      <c r="O119" s="5"/>
      <c r="P119" s="108"/>
      <c r="Q119" s="5"/>
      <c r="R119" s="5"/>
      <c r="S119" s="5"/>
      <c r="T119" s="5"/>
      <c r="U119" s="5"/>
      <c r="V119" s="5"/>
      <c r="W119" s="5"/>
      <c r="X119" s="5"/>
      <c r="Y119" s="5"/>
      <c r="Z119" s="5"/>
      <c r="AA119" s="5"/>
      <c r="AB119" s="5"/>
      <c r="AC119" s="5"/>
      <c r="AD119" s="5"/>
      <c r="AE119" s="5"/>
      <c r="AF119" s="5"/>
      <c r="AG119" s="5"/>
    </row>
    <row r="123" spans="1:33" x14ac:dyDescent="0.25">
      <c r="O123" s="17"/>
      <c r="P123" s="104"/>
    </row>
    <row r="124" spans="1:33" x14ac:dyDescent="0.25">
      <c r="O124" s="17"/>
      <c r="P124" s="104"/>
    </row>
    <row r="125" spans="1:33" x14ac:dyDescent="0.25">
      <c r="O125" s="17"/>
      <c r="P125" s="104"/>
    </row>
    <row r="126" spans="1:33" x14ac:dyDescent="0.25">
      <c r="O126" s="17"/>
      <c r="P126" s="104"/>
    </row>
    <row r="127" spans="1:33" x14ac:dyDescent="0.25">
      <c r="O127" s="17"/>
      <c r="P127" s="104"/>
    </row>
    <row r="128" spans="1:33" x14ac:dyDescent="0.25">
      <c r="O128" s="17"/>
      <c r="P128" s="104"/>
    </row>
    <row r="129" spans="15:47" x14ac:dyDescent="0.25">
      <c r="O129" s="17"/>
      <c r="P129" s="104"/>
    </row>
    <row r="130" spans="15:47" x14ac:dyDescent="0.25">
      <c r="O130" s="17"/>
      <c r="P130" s="104"/>
    </row>
    <row r="131" spans="15:47" x14ac:dyDescent="0.25">
      <c r="O131" s="17"/>
      <c r="P131" s="104"/>
    </row>
    <row r="132" spans="15:47" x14ac:dyDescent="0.25">
      <c r="O132" s="17"/>
      <c r="P132" s="104"/>
    </row>
    <row r="133" spans="15:47" x14ac:dyDescent="0.25">
      <c r="O133" s="48"/>
      <c r="P133" s="111"/>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row>
    <row r="134" spans="15:47" x14ac:dyDescent="0.25">
      <c r="O134" s="48"/>
      <c r="P134" s="111"/>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row>
    <row r="137" spans="15:47" x14ac:dyDescent="0.25">
      <c r="O137" s="17"/>
      <c r="P137" s="104"/>
    </row>
    <row r="138" spans="15:47" x14ac:dyDescent="0.25">
      <c r="O138" s="17"/>
      <c r="P138" s="104"/>
    </row>
    <row r="139" spans="15:47" x14ac:dyDescent="0.25">
      <c r="O139" s="17"/>
      <c r="P139" s="104"/>
    </row>
    <row r="140" spans="15:47" x14ac:dyDescent="0.25">
      <c r="O140" s="17"/>
      <c r="P140" s="104"/>
    </row>
    <row r="141" spans="15:47" x14ac:dyDescent="0.25">
      <c r="O141" s="17"/>
      <c r="P141" s="104"/>
    </row>
    <row r="142" spans="15:47" x14ac:dyDescent="0.25">
      <c r="O142" s="17"/>
      <c r="P142" s="104"/>
    </row>
    <row r="143" spans="15:47" x14ac:dyDescent="0.25">
      <c r="O143" s="17"/>
      <c r="P143" s="104"/>
    </row>
    <row r="144" spans="15:47" x14ac:dyDescent="0.25">
      <c r="O144" s="17"/>
      <c r="P144" s="104"/>
    </row>
    <row r="145" spans="15:47" x14ac:dyDescent="0.25">
      <c r="O145" s="5"/>
      <c r="P145" s="108"/>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row>
    <row r="147" spans="15:47" x14ac:dyDescent="0.25">
      <c r="O147" s="17"/>
      <c r="P147" s="104"/>
    </row>
  </sheetData>
  <mergeCells count="9">
    <mergeCell ref="AG6:AP6"/>
    <mergeCell ref="Q1:AE1"/>
    <mergeCell ref="U6:AE6"/>
    <mergeCell ref="F45:M45"/>
    <mergeCell ref="F6:M6"/>
    <mergeCell ref="F14:M14"/>
    <mergeCell ref="F27:M27"/>
    <mergeCell ref="F34:M34"/>
    <mergeCell ref="Q2:AE2"/>
  </mergeCells>
  <pageMargins left="0.7" right="0.7" top="0.75" bottom="0.75" header="0.3" footer="0.3"/>
  <pageSetup paperSize="17" scale="67" orientation="landscape" r:id="rId1"/>
  <headerFooter>
    <oddFooter>&amp;L&amp;F&amp;RPage 1 of 1</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2022-07-29T07:00:00+00:00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Props1.xml><?xml version="1.0" encoding="utf-8"?>
<ds:datastoreItem xmlns:ds="http://schemas.openxmlformats.org/officeDocument/2006/customXml" ds:itemID="{4ABC6F0F-6284-419C-84FB-CCBADB11917C}"/>
</file>

<file path=customXml/itemProps2.xml><?xml version="1.0" encoding="utf-8"?>
<ds:datastoreItem xmlns:ds="http://schemas.openxmlformats.org/officeDocument/2006/customXml" ds:itemID="{67C0202E-886B-4B53-A4AA-2B685E3256FF}"/>
</file>

<file path=customXml/itemProps3.xml><?xml version="1.0" encoding="utf-8"?>
<ds:datastoreItem xmlns:ds="http://schemas.openxmlformats.org/officeDocument/2006/customXml" ds:itemID="{75AB5AC6-5A8B-4AA7-86D6-25FE8A48C34D}"/>
</file>

<file path=customXml/itemProps4.xml><?xml version="1.0" encoding="utf-8"?>
<ds:datastoreItem xmlns:ds="http://schemas.openxmlformats.org/officeDocument/2006/customXml" ds:itemID="{CA619A0A-5474-4615-990B-B55890474A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Table</vt:lpstr>
      <vt:lpstr>'Summary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Dave</dc:creator>
  <cp:lastModifiedBy>Hartman, Brice C (ATG)</cp:lastModifiedBy>
  <cp:lastPrinted>2022-07-28T22:31:37Z</cp:lastPrinted>
  <dcterms:created xsi:type="dcterms:W3CDTF">2022-06-07T21:21:12Z</dcterms:created>
  <dcterms:modified xsi:type="dcterms:W3CDTF">2022-07-28T22:32:51Z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