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olors5.xml" ContentType="application/vnd.ms-office.chartcolorstyle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charts/colors2.xml" ContentType="application/vnd.ms-office.chartcolorstyle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0.xml" ContentType="application/vnd.openxmlformats-officedocument.spreadsheetml.worksheet+xml"/>
  <Override PartName="/xl/charts/style2.xml" ContentType="application/vnd.ms-office.chartstyle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600" windowWidth="19200" windowHeight="6750" tabRatio="813"/>
  </bookViews>
  <sheets>
    <sheet name="Read Me" sheetId="203" r:id="rId1"/>
    <sheet name="RAW DATA INPUTS &gt;&gt;&gt;" sheetId="95" r:id="rId2"/>
    <sheet name="_Resource Additions_Annual_" sheetId="98" r:id="rId3"/>
    <sheet name="CEIP_Resource Additions_Annual" sheetId="228" r:id="rId4"/>
    <sheet name="_Emissions_" sheetId="97" r:id="rId5"/>
    <sheet name="TABLES&gt;&gt;&gt;" sheetId="130" r:id="rId6"/>
    <sheet name="Summary Cost Tables" sheetId="129" r:id="rId7"/>
    <sheet name="Resource Addition Tables" sheetId="131" r:id="rId8"/>
    <sheet name="All Suite Table" sheetId="134" r:id="rId9"/>
    <sheet name="CostofEmissionReduction" sheetId="223" r:id="rId10"/>
    <sheet name="Emissions Data for Em Reduction" sheetId="101" r:id="rId11"/>
    <sheet name="ChartData Annual Rev Req" sheetId="100" r:id="rId12"/>
    <sheet name="ChartData CEIP Annual Rev Req" sheetId="230" r:id="rId13"/>
    <sheet name="ChartData Emissions Annual Mkt" sheetId="213" r:id="rId14"/>
    <sheet name="ChartData Builds" sheetId="167" r:id="rId15"/>
    <sheet name="ChartData CEIP Builds" sheetId="232" r:id="rId16"/>
    <sheet name="ChartData CETA Interim Targets" sheetId="233" r:id="rId17"/>
    <sheet name="EMISSIONS CHARTS&gt;&gt;&gt;" sheetId="109" r:id="rId18"/>
    <sheet name="ALL EM CHART" sheetId="227" r:id="rId19"/>
    <sheet name="ANNUAL REV REQ CHARTS&gt;&gt;&gt;" sheetId="113" r:id="rId20"/>
    <sheet name="ALL REV CHART" sheetId="166" r:id="rId21"/>
    <sheet name="CEIP RESOURCES REV CHART" sheetId="229" r:id="rId22"/>
    <sheet name="BUILD CHARTS&gt;&gt;&gt;" sheetId="121" r:id="rId23"/>
    <sheet name="ALL BUILD CHART" sheetId="168" r:id="rId24"/>
    <sheet name="CEIP BUILD CHART" sheetId="231" r:id="rId25"/>
    <sheet name="CETA Interim Targets" sheetId="234" r:id="rId26"/>
  </sheets>
  <externalReferences>
    <externalReference r:id="rId27"/>
    <externalReference r:id="rId28"/>
    <externalReference r:id="rId29"/>
    <externalReference r:id="rId30"/>
  </externalReferences>
  <definedNames>
    <definedName name="AfterTaxWACC" localSheetId="25">[1]Assumptions!$E$18</definedName>
    <definedName name="AfterTaxWACC">[2]Assumptions!$E$18</definedName>
    <definedName name="CBWorkbookPriority" hidden="1">-1894858854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 localSheetId="25">[1]Assumptions!$B$7</definedName>
    <definedName name="StartDate">[3]Assumptions!$B$7</definedName>
    <definedName name="TotalREC20">[4]LPProblem!$AA$32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5" i="98" l="1"/>
  <c r="AT146" i="98"/>
  <c r="AT147" i="98"/>
  <c r="AT148" i="98"/>
  <c r="AT149" i="98"/>
  <c r="AT150" i="98"/>
  <c r="AT151" i="98"/>
  <c r="AT152" i="98"/>
  <c r="AT153" i="98"/>
  <c r="AT154" i="98"/>
  <c r="AT155" i="98"/>
  <c r="AT156" i="98"/>
  <c r="AT157" i="98"/>
  <c r="AT158" i="98"/>
  <c r="AT159" i="98"/>
  <c r="AT160" i="98"/>
  <c r="AT161" i="98"/>
  <c r="AT162" i="98"/>
  <c r="AT163" i="98"/>
  <c r="AT164" i="98"/>
  <c r="AT165" i="98"/>
  <c r="AT166" i="98"/>
  <c r="AT167" i="98"/>
  <c r="AP145" i="98"/>
  <c r="AP146" i="98"/>
  <c r="AP147" i="98"/>
  <c r="AP148" i="98"/>
  <c r="AP149" i="98"/>
  <c r="AP150" i="98"/>
  <c r="AP151" i="98"/>
  <c r="AP152" i="98"/>
  <c r="AP153" i="98"/>
  <c r="AP154" i="98"/>
  <c r="AP155" i="98"/>
  <c r="AP156" i="98"/>
  <c r="AP157" i="98"/>
  <c r="AP158" i="98"/>
  <c r="AP159" i="98"/>
  <c r="AP160" i="98"/>
  <c r="AP161" i="98"/>
  <c r="AP162" i="98"/>
  <c r="AP163" i="98"/>
  <c r="AP164" i="98"/>
  <c r="AP165" i="98"/>
  <c r="AP166" i="98"/>
  <c r="AP167" i="98"/>
  <c r="AP144" i="98"/>
  <c r="AT144" i="98"/>
  <c r="AT117" i="98"/>
  <c r="AT118" i="98"/>
  <c r="AT119" i="98"/>
  <c r="AT120" i="98"/>
  <c r="AT121" i="98"/>
  <c r="AT122" i="98"/>
  <c r="AT123" i="98"/>
  <c r="AT124" i="98"/>
  <c r="AT125" i="98"/>
  <c r="AT126" i="98"/>
  <c r="AT127" i="98"/>
  <c r="AT128" i="98"/>
  <c r="AT129" i="98"/>
  <c r="AT130" i="98"/>
  <c r="AT131" i="98"/>
  <c r="AT132" i="98"/>
  <c r="AT133" i="98"/>
  <c r="AT134" i="98"/>
  <c r="AT135" i="98"/>
  <c r="AT136" i="98"/>
  <c r="AT137" i="98"/>
  <c r="AT138" i="98"/>
  <c r="AT139" i="98"/>
  <c r="AP117" i="98"/>
  <c r="AP118" i="98"/>
  <c r="AP119" i="98"/>
  <c r="AP120" i="98"/>
  <c r="AP121" i="98"/>
  <c r="AP122" i="98"/>
  <c r="AP123" i="98"/>
  <c r="AP124" i="98"/>
  <c r="AP125" i="98"/>
  <c r="AP126" i="98"/>
  <c r="AP127" i="98"/>
  <c r="AP128" i="98"/>
  <c r="AP129" i="98"/>
  <c r="AP130" i="98"/>
  <c r="AP131" i="98"/>
  <c r="AP132" i="98"/>
  <c r="AP133" i="98"/>
  <c r="AP134" i="98"/>
  <c r="AP135" i="98"/>
  <c r="AP136" i="98"/>
  <c r="AP137" i="98"/>
  <c r="AP138" i="98"/>
  <c r="AP139" i="98"/>
  <c r="AP116" i="98"/>
  <c r="AT116" i="98"/>
  <c r="AT89" i="98"/>
  <c r="AT90" i="98"/>
  <c r="AT91" i="98"/>
  <c r="AT92" i="98"/>
  <c r="AT93" i="98"/>
  <c r="AT94" i="98"/>
  <c r="AT95" i="98"/>
  <c r="AT96" i="98"/>
  <c r="AT97" i="98"/>
  <c r="AT98" i="98"/>
  <c r="AT99" i="98"/>
  <c r="AT100" i="98"/>
  <c r="AT101" i="98"/>
  <c r="AT102" i="98"/>
  <c r="AT103" i="98"/>
  <c r="AT104" i="98"/>
  <c r="AT105" i="98"/>
  <c r="AT106" i="98"/>
  <c r="AT107" i="98"/>
  <c r="AT108" i="98"/>
  <c r="AT109" i="98"/>
  <c r="AT110" i="98"/>
  <c r="AT111" i="98"/>
  <c r="AP89" i="98"/>
  <c r="AP90" i="98"/>
  <c r="AP91" i="98"/>
  <c r="AP92" i="98"/>
  <c r="AP93" i="98"/>
  <c r="AP94" i="98"/>
  <c r="AP95" i="98"/>
  <c r="AP96" i="98"/>
  <c r="AP97" i="98"/>
  <c r="AP98" i="98"/>
  <c r="AP99" i="98"/>
  <c r="AP100" i="98"/>
  <c r="AP101" i="98"/>
  <c r="AP102" i="98"/>
  <c r="AP103" i="98"/>
  <c r="AP104" i="98"/>
  <c r="AP105" i="98"/>
  <c r="AP106" i="98"/>
  <c r="AP107" i="98"/>
  <c r="AP108" i="98"/>
  <c r="AP109" i="98"/>
  <c r="AP110" i="98"/>
  <c r="AP111" i="98"/>
  <c r="AP88" i="98"/>
  <c r="AT88" i="98"/>
  <c r="AT61" i="98"/>
  <c r="AT62" i="98"/>
  <c r="AT63" i="98"/>
  <c r="AT64" i="98"/>
  <c r="AT65" i="98"/>
  <c r="AT66" i="98"/>
  <c r="AT67" i="98"/>
  <c r="AT68" i="98"/>
  <c r="AT69" i="98"/>
  <c r="AT70" i="98"/>
  <c r="AT71" i="98"/>
  <c r="AT72" i="98"/>
  <c r="AT73" i="98"/>
  <c r="AT74" i="98"/>
  <c r="AT75" i="98"/>
  <c r="AT76" i="98"/>
  <c r="AT77" i="98"/>
  <c r="AT78" i="98"/>
  <c r="AT79" i="98"/>
  <c r="AT80" i="98"/>
  <c r="AT81" i="98"/>
  <c r="AT82" i="98"/>
  <c r="AT83" i="98"/>
  <c r="AP61" i="98"/>
  <c r="AP62" i="98"/>
  <c r="AP63" i="98"/>
  <c r="AP64" i="98"/>
  <c r="AP65" i="98"/>
  <c r="AP66" i="98"/>
  <c r="AP67" i="98"/>
  <c r="AP68" i="98"/>
  <c r="AP69" i="98"/>
  <c r="AP70" i="98"/>
  <c r="AP71" i="98"/>
  <c r="AP72" i="98"/>
  <c r="AP73" i="98"/>
  <c r="AP74" i="98"/>
  <c r="AP75" i="98"/>
  <c r="AP76" i="98"/>
  <c r="AP77" i="98"/>
  <c r="AP78" i="98"/>
  <c r="AP79" i="98"/>
  <c r="AP80" i="98"/>
  <c r="AP81" i="98"/>
  <c r="AP82" i="98"/>
  <c r="AP83" i="98"/>
  <c r="AP60" i="98"/>
  <c r="AT60" i="98"/>
  <c r="AT33" i="98"/>
  <c r="AT34" i="98"/>
  <c r="AT35" i="98"/>
  <c r="AT36" i="98"/>
  <c r="AT37" i="98"/>
  <c r="AT38" i="98"/>
  <c r="AT39" i="98"/>
  <c r="AT40" i="98"/>
  <c r="AT41" i="98"/>
  <c r="AT42" i="98"/>
  <c r="AT43" i="98"/>
  <c r="AT44" i="98"/>
  <c r="AT45" i="98"/>
  <c r="AT46" i="98"/>
  <c r="AT47" i="98"/>
  <c r="AT48" i="98"/>
  <c r="AT49" i="98"/>
  <c r="AT50" i="98"/>
  <c r="AT51" i="98"/>
  <c r="AT52" i="98"/>
  <c r="AT53" i="98"/>
  <c r="AT54" i="98"/>
  <c r="AT55" i="98"/>
  <c r="AP33" i="98"/>
  <c r="AP34" i="98"/>
  <c r="AP35" i="98"/>
  <c r="AP36" i="98"/>
  <c r="AP37" i="98"/>
  <c r="AP38" i="98"/>
  <c r="AP39" i="98"/>
  <c r="AP40" i="98"/>
  <c r="AP41" i="98"/>
  <c r="AP42" i="98"/>
  <c r="AP43" i="98"/>
  <c r="AP44" i="98"/>
  <c r="AP45" i="98"/>
  <c r="AP46" i="98"/>
  <c r="AP47" i="98"/>
  <c r="AP48" i="98"/>
  <c r="AP49" i="98"/>
  <c r="AP50" i="98"/>
  <c r="AP51" i="98"/>
  <c r="AP52" i="98"/>
  <c r="AP53" i="98"/>
  <c r="AP54" i="98"/>
  <c r="AP55" i="98"/>
  <c r="AP32" i="98"/>
  <c r="AT32" i="98"/>
  <c r="AT5" i="98" l="1"/>
  <c r="AT6" i="98"/>
  <c r="AT7" i="98"/>
  <c r="AT8" i="98"/>
  <c r="AT9" i="98"/>
  <c r="AT10" i="98"/>
  <c r="AT11" i="98"/>
  <c r="AT12" i="98"/>
  <c r="AT13" i="98"/>
  <c r="AT14" i="98"/>
  <c r="AT15" i="98"/>
  <c r="AT16" i="98"/>
  <c r="AT17" i="98"/>
  <c r="AT18" i="98"/>
  <c r="AT19" i="98"/>
  <c r="AT20" i="98"/>
  <c r="AT21" i="98"/>
  <c r="AT22" i="98"/>
  <c r="AT23" i="98"/>
  <c r="AT24" i="98"/>
  <c r="AT25" i="98"/>
  <c r="AT26" i="98"/>
  <c r="AT27" i="98"/>
  <c r="AT4" i="98"/>
  <c r="AP5" i="98"/>
  <c r="AP6" i="98"/>
  <c r="AP7" i="98"/>
  <c r="AP8" i="98"/>
  <c r="AP9" i="98"/>
  <c r="AP10" i="98"/>
  <c r="AP11" i="98"/>
  <c r="AP12" i="98"/>
  <c r="AP13" i="98"/>
  <c r="AP14" i="98"/>
  <c r="AP15" i="98"/>
  <c r="AP16" i="98"/>
  <c r="AP17" i="98"/>
  <c r="AP18" i="98"/>
  <c r="AP19" i="98"/>
  <c r="AP20" i="98"/>
  <c r="AP21" i="98"/>
  <c r="AP22" i="98"/>
  <c r="AP23" i="98"/>
  <c r="AP24" i="98"/>
  <c r="AP25" i="98"/>
  <c r="AP26" i="98"/>
  <c r="AP27" i="98"/>
  <c r="AP4" i="98"/>
  <c r="AS167" i="98" l="1"/>
  <c r="AR167" i="98"/>
  <c r="AQ167" i="98"/>
  <c r="AO167" i="98"/>
  <c r="AS166" i="98"/>
  <c r="AR166" i="98"/>
  <c r="AQ166" i="98"/>
  <c r="AO166" i="98"/>
  <c r="AS165" i="98"/>
  <c r="AR165" i="98"/>
  <c r="AQ165" i="98"/>
  <c r="AO165" i="98"/>
  <c r="AS164" i="98"/>
  <c r="AR164" i="98"/>
  <c r="AQ164" i="98"/>
  <c r="AO164" i="98"/>
  <c r="AS163" i="98"/>
  <c r="AR163" i="98"/>
  <c r="AQ163" i="98"/>
  <c r="AO163" i="98"/>
  <c r="AS162" i="98"/>
  <c r="AR162" i="98"/>
  <c r="AQ162" i="98"/>
  <c r="AO162" i="98"/>
  <c r="AS161" i="98"/>
  <c r="AR161" i="98"/>
  <c r="AQ161" i="98"/>
  <c r="AO161" i="98"/>
  <c r="AS160" i="98"/>
  <c r="AR160" i="98"/>
  <c r="AQ160" i="98"/>
  <c r="AO160" i="98"/>
  <c r="AS159" i="98"/>
  <c r="AR159" i="98"/>
  <c r="AQ159" i="98"/>
  <c r="AO159" i="98"/>
  <c r="AS158" i="98"/>
  <c r="AR158" i="98"/>
  <c r="AQ158" i="98"/>
  <c r="AO158" i="98"/>
  <c r="AS157" i="98"/>
  <c r="AR157" i="98"/>
  <c r="AQ157" i="98"/>
  <c r="AO157" i="98"/>
  <c r="AS156" i="98"/>
  <c r="AR156" i="98"/>
  <c r="AQ156" i="98"/>
  <c r="AO156" i="98"/>
  <c r="AS155" i="98"/>
  <c r="AR155" i="98"/>
  <c r="AQ155" i="98"/>
  <c r="AO155" i="98"/>
  <c r="AS154" i="98"/>
  <c r="AR154" i="98"/>
  <c r="AQ154" i="98"/>
  <c r="AO154" i="98"/>
  <c r="AS153" i="98"/>
  <c r="AR153" i="98"/>
  <c r="AQ153" i="98"/>
  <c r="AO153" i="98"/>
  <c r="AS152" i="98"/>
  <c r="AR152" i="98"/>
  <c r="AQ152" i="98"/>
  <c r="AO152" i="98"/>
  <c r="AS151" i="98"/>
  <c r="AR151" i="98"/>
  <c r="AQ151" i="98"/>
  <c r="AO151" i="98"/>
  <c r="AS150" i="98"/>
  <c r="AR150" i="98"/>
  <c r="AQ150" i="98"/>
  <c r="AO150" i="98"/>
  <c r="AS149" i="98"/>
  <c r="AR149" i="98"/>
  <c r="AQ149" i="98"/>
  <c r="AO149" i="98"/>
  <c r="AS148" i="98"/>
  <c r="AR148" i="98"/>
  <c r="AQ148" i="98"/>
  <c r="AO148" i="98"/>
  <c r="AS147" i="98"/>
  <c r="AR147" i="98"/>
  <c r="AQ147" i="98"/>
  <c r="AO147" i="98"/>
  <c r="AS146" i="98"/>
  <c r="AR146" i="98"/>
  <c r="AQ146" i="98"/>
  <c r="AO146" i="98"/>
  <c r="AS145" i="98"/>
  <c r="AR145" i="98"/>
  <c r="AQ145" i="98"/>
  <c r="AO145" i="98"/>
  <c r="AS144" i="98"/>
  <c r="AR144" i="98"/>
  <c r="AQ144" i="98"/>
  <c r="AO144" i="98"/>
  <c r="AS139" i="98"/>
  <c r="AR139" i="98"/>
  <c r="AQ139" i="98"/>
  <c r="AO139" i="98"/>
  <c r="AS138" i="98"/>
  <c r="AR138" i="98"/>
  <c r="AQ138" i="98"/>
  <c r="AO138" i="98"/>
  <c r="AS137" i="98"/>
  <c r="AR137" i="98"/>
  <c r="AQ137" i="98"/>
  <c r="AO137" i="98"/>
  <c r="AS136" i="98"/>
  <c r="AR136" i="98"/>
  <c r="AQ136" i="98"/>
  <c r="AO136" i="98"/>
  <c r="AS135" i="98"/>
  <c r="AR135" i="98"/>
  <c r="AQ135" i="98"/>
  <c r="AO135" i="98"/>
  <c r="AS134" i="98"/>
  <c r="AR134" i="98"/>
  <c r="AQ134" i="98"/>
  <c r="AO134" i="98"/>
  <c r="AS133" i="98"/>
  <c r="AR133" i="98"/>
  <c r="AQ133" i="98"/>
  <c r="AO133" i="98"/>
  <c r="AS132" i="98"/>
  <c r="AR132" i="98"/>
  <c r="AQ132" i="98"/>
  <c r="AO132" i="98"/>
  <c r="AS131" i="98"/>
  <c r="AR131" i="98"/>
  <c r="AQ131" i="98"/>
  <c r="AO131" i="98"/>
  <c r="AS130" i="98"/>
  <c r="AR130" i="98"/>
  <c r="AQ130" i="98"/>
  <c r="AO130" i="98"/>
  <c r="AS129" i="98"/>
  <c r="AR129" i="98"/>
  <c r="AQ129" i="98"/>
  <c r="AO129" i="98"/>
  <c r="AS128" i="98"/>
  <c r="AR128" i="98"/>
  <c r="AQ128" i="98"/>
  <c r="AO128" i="98"/>
  <c r="AS127" i="98"/>
  <c r="AR127" i="98"/>
  <c r="AQ127" i="98"/>
  <c r="AO127" i="98"/>
  <c r="AS126" i="98"/>
  <c r="AR126" i="98"/>
  <c r="AQ126" i="98"/>
  <c r="AO126" i="98"/>
  <c r="AS125" i="98"/>
  <c r="AR125" i="98"/>
  <c r="AQ125" i="98"/>
  <c r="AO125" i="98"/>
  <c r="AS124" i="98"/>
  <c r="AR124" i="98"/>
  <c r="AQ124" i="98"/>
  <c r="AO124" i="98"/>
  <c r="AS123" i="98"/>
  <c r="AR123" i="98"/>
  <c r="AQ123" i="98"/>
  <c r="AO123" i="98"/>
  <c r="AS122" i="98"/>
  <c r="AR122" i="98"/>
  <c r="AQ122" i="98"/>
  <c r="AO122" i="98"/>
  <c r="AS121" i="98"/>
  <c r="AR121" i="98"/>
  <c r="AQ121" i="98"/>
  <c r="AO121" i="98"/>
  <c r="AS120" i="98"/>
  <c r="AR120" i="98"/>
  <c r="AQ120" i="98"/>
  <c r="AO120" i="98"/>
  <c r="AS119" i="98"/>
  <c r="AR119" i="98"/>
  <c r="AQ119" i="98"/>
  <c r="AO119" i="98"/>
  <c r="AS118" i="98"/>
  <c r="AR118" i="98"/>
  <c r="AQ118" i="98"/>
  <c r="AO118" i="98"/>
  <c r="AS117" i="98"/>
  <c r="AR117" i="98"/>
  <c r="AQ117" i="98"/>
  <c r="AO117" i="98"/>
  <c r="AS116" i="98"/>
  <c r="AR116" i="98"/>
  <c r="AQ116" i="98"/>
  <c r="AO116" i="98"/>
  <c r="AS111" i="98"/>
  <c r="AR111" i="98"/>
  <c r="AQ111" i="98"/>
  <c r="AO111" i="98"/>
  <c r="AS110" i="98"/>
  <c r="AR110" i="98"/>
  <c r="AQ110" i="98"/>
  <c r="AO110" i="98"/>
  <c r="AS109" i="98"/>
  <c r="AR109" i="98"/>
  <c r="AQ109" i="98"/>
  <c r="AO109" i="98"/>
  <c r="AS108" i="98"/>
  <c r="AR108" i="98"/>
  <c r="AQ108" i="98"/>
  <c r="AO108" i="98"/>
  <c r="AS107" i="98"/>
  <c r="AR107" i="98"/>
  <c r="AQ107" i="98"/>
  <c r="AO107" i="98"/>
  <c r="AS106" i="98"/>
  <c r="AR106" i="98"/>
  <c r="AQ106" i="98"/>
  <c r="AO106" i="98"/>
  <c r="AS105" i="98"/>
  <c r="AR105" i="98"/>
  <c r="AQ105" i="98"/>
  <c r="AO105" i="98"/>
  <c r="AS104" i="98"/>
  <c r="AR104" i="98"/>
  <c r="AQ104" i="98"/>
  <c r="AO104" i="98"/>
  <c r="AS103" i="98"/>
  <c r="AR103" i="98"/>
  <c r="AQ103" i="98"/>
  <c r="AO103" i="98"/>
  <c r="AS102" i="98"/>
  <c r="AR102" i="98"/>
  <c r="AQ102" i="98"/>
  <c r="AO102" i="98"/>
  <c r="AS101" i="98"/>
  <c r="AR101" i="98"/>
  <c r="AQ101" i="98"/>
  <c r="AO101" i="98"/>
  <c r="AS100" i="98"/>
  <c r="AR100" i="98"/>
  <c r="AQ100" i="98"/>
  <c r="AO100" i="98"/>
  <c r="AS99" i="98"/>
  <c r="AR99" i="98"/>
  <c r="AQ99" i="98"/>
  <c r="AO99" i="98"/>
  <c r="AS98" i="98"/>
  <c r="AR98" i="98"/>
  <c r="AQ98" i="98"/>
  <c r="AO98" i="98"/>
  <c r="AS97" i="98"/>
  <c r="AR97" i="98"/>
  <c r="AQ97" i="98"/>
  <c r="AO97" i="98"/>
  <c r="AS96" i="98"/>
  <c r="AR96" i="98"/>
  <c r="AQ96" i="98"/>
  <c r="AO96" i="98"/>
  <c r="AS95" i="98"/>
  <c r="AR95" i="98"/>
  <c r="AQ95" i="98"/>
  <c r="AO95" i="98"/>
  <c r="AS94" i="98"/>
  <c r="AR94" i="98"/>
  <c r="AQ94" i="98"/>
  <c r="AO94" i="98"/>
  <c r="AS93" i="98"/>
  <c r="AR93" i="98"/>
  <c r="AQ93" i="98"/>
  <c r="AO93" i="98"/>
  <c r="AS92" i="98"/>
  <c r="AR92" i="98"/>
  <c r="AQ92" i="98"/>
  <c r="AO92" i="98"/>
  <c r="AS91" i="98"/>
  <c r="AR91" i="98"/>
  <c r="AQ91" i="98"/>
  <c r="AO91" i="98"/>
  <c r="AS90" i="98"/>
  <c r="AR90" i="98"/>
  <c r="AQ90" i="98"/>
  <c r="AO90" i="98"/>
  <c r="AS89" i="98"/>
  <c r="AR89" i="98"/>
  <c r="AQ89" i="98"/>
  <c r="AO89" i="98"/>
  <c r="AS88" i="98"/>
  <c r="AR88" i="98"/>
  <c r="AQ88" i="98"/>
  <c r="AO88" i="98"/>
  <c r="AS83" i="98"/>
  <c r="AR83" i="98"/>
  <c r="AQ83" i="98"/>
  <c r="AO83" i="98"/>
  <c r="AS82" i="98"/>
  <c r="AR82" i="98"/>
  <c r="AQ82" i="98"/>
  <c r="AO82" i="98"/>
  <c r="AS81" i="98"/>
  <c r="AR81" i="98"/>
  <c r="AQ81" i="98"/>
  <c r="AO81" i="98"/>
  <c r="AS80" i="98"/>
  <c r="AR80" i="98"/>
  <c r="AQ80" i="98"/>
  <c r="AO80" i="98"/>
  <c r="AS79" i="98"/>
  <c r="AR79" i="98"/>
  <c r="AQ79" i="98"/>
  <c r="AO79" i="98"/>
  <c r="AS78" i="98"/>
  <c r="AR78" i="98"/>
  <c r="AQ78" i="98"/>
  <c r="AO78" i="98"/>
  <c r="AS77" i="98"/>
  <c r="AR77" i="98"/>
  <c r="AQ77" i="98"/>
  <c r="AO77" i="98"/>
  <c r="AS76" i="98"/>
  <c r="AR76" i="98"/>
  <c r="AQ76" i="98"/>
  <c r="AO76" i="98"/>
  <c r="AS75" i="98"/>
  <c r="AR75" i="98"/>
  <c r="AQ75" i="98"/>
  <c r="AO75" i="98"/>
  <c r="AS74" i="98"/>
  <c r="AR74" i="98"/>
  <c r="AQ74" i="98"/>
  <c r="AO74" i="98"/>
  <c r="AS73" i="98"/>
  <c r="AR73" i="98"/>
  <c r="AQ73" i="98"/>
  <c r="AO73" i="98"/>
  <c r="AS72" i="98"/>
  <c r="AR72" i="98"/>
  <c r="AQ72" i="98"/>
  <c r="AO72" i="98"/>
  <c r="AS71" i="98"/>
  <c r="AR71" i="98"/>
  <c r="AQ71" i="98"/>
  <c r="AO71" i="98"/>
  <c r="AS70" i="98"/>
  <c r="AR70" i="98"/>
  <c r="AQ70" i="98"/>
  <c r="AO70" i="98"/>
  <c r="AS69" i="98"/>
  <c r="AR69" i="98"/>
  <c r="AQ69" i="98"/>
  <c r="AO69" i="98"/>
  <c r="AS68" i="98"/>
  <c r="AR68" i="98"/>
  <c r="AQ68" i="98"/>
  <c r="AO68" i="98"/>
  <c r="AS67" i="98"/>
  <c r="AR67" i="98"/>
  <c r="AQ67" i="98"/>
  <c r="AO67" i="98"/>
  <c r="AS66" i="98"/>
  <c r="AR66" i="98"/>
  <c r="AQ66" i="98"/>
  <c r="AO66" i="98"/>
  <c r="AS65" i="98"/>
  <c r="AR65" i="98"/>
  <c r="AQ65" i="98"/>
  <c r="AO65" i="98"/>
  <c r="AS64" i="98"/>
  <c r="AR64" i="98"/>
  <c r="AQ64" i="98"/>
  <c r="AO64" i="98"/>
  <c r="AS63" i="98"/>
  <c r="AR63" i="98"/>
  <c r="AQ63" i="98"/>
  <c r="AO63" i="98"/>
  <c r="AS62" i="98"/>
  <c r="AR62" i="98"/>
  <c r="AQ62" i="98"/>
  <c r="AO62" i="98"/>
  <c r="AS61" i="98"/>
  <c r="AR61" i="98"/>
  <c r="AQ61" i="98"/>
  <c r="AO61" i="98"/>
  <c r="AS60" i="98"/>
  <c r="AR60" i="98"/>
  <c r="AQ60" i="98"/>
  <c r="AO60" i="98"/>
  <c r="AS55" i="98"/>
  <c r="AR55" i="98"/>
  <c r="AQ55" i="98"/>
  <c r="AO55" i="98"/>
  <c r="AS54" i="98"/>
  <c r="AR54" i="98"/>
  <c r="AQ54" i="98"/>
  <c r="AO54" i="98"/>
  <c r="AS53" i="98"/>
  <c r="AR53" i="98"/>
  <c r="AQ53" i="98"/>
  <c r="AO53" i="98"/>
  <c r="AS52" i="98"/>
  <c r="AR52" i="98"/>
  <c r="AQ52" i="98"/>
  <c r="AO52" i="98"/>
  <c r="AS51" i="98"/>
  <c r="AR51" i="98"/>
  <c r="AQ51" i="98"/>
  <c r="AO51" i="98"/>
  <c r="AS50" i="98"/>
  <c r="AR50" i="98"/>
  <c r="AQ50" i="98"/>
  <c r="AO50" i="98"/>
  <c r="AS49" i="98"/>
  <c r="AR49" i="98"/>
  <c r="AQ49" i="98"/>
  <c r="AO49" i="98"/>
  <c r="AS48" i="98"/>
  <c r="AR48" i="98"/>
  <c r="AQ48" i="98"/>
  <c r="AO48" i="98"/>
  <c r="AS47" i="98"/>
  <c r="AR47" i="98"/>
  <c r="AQ47" i="98"/>
  <c r="AO47" i="98"/>
  <c r="AS46" i="98"/>
  <c r="AR46" i="98"/>
  <c r="AQ46" i="98"/>
  <c r="AO46" i="98"/>
  <c r="AS45" i="98"/>
  <c r="AR45" i="98"/>
  <c r="AQ45" i="98"/>
  <c r="AO45" i="98"/>
  <c r="AS44" i="98"/>
  <c r="AR44" i="98"/>
  <c r="AQ44" i="98"/>
  <c r="AO44" i="98"/>
  <c r="AS43" i="98"/>
  <c r="AR43" i="98"/>
  <c r="AQ43" i="98"/>
  <c r="AO43" i="98"/>
  <c r="AS42" i="98"/>
  <c r="AR42" i="98"/>
  <c r="AQ42" i="98"/>
  <c r="AO42" i="98"/>
  <c r="AS41" i="98"/>
  <c r="AR41" i="98"/>
  <c r="AQ41" i="98"/>
  <c r="AO41" i="98"/>
  <c r="AS40" i="98"/>
  <c r="AR40" i="98"/>
  <c r="AQ40" i="98"/>
  <c r="AO40" i="98"/>
  <c r="AS39" i="98"/>
  <c r="AR39" i="98"/>
  <c r="AQ39" i="98"/>
  <c r="AO39" i="98"/>
  <c r="AS38" i="98"/>
  <c r="AR38" i="98"/>
  <c r="AQ38" i="98"/>
  <c r="AO38" i="98"/>
  <c r="AS37" i="98"/>
  <c r="AR37" i="98"/>
  <c r="AQ37" i="98"/>
  <c r="AO37" i="98"/>
  <c r="AS36" i="98"/>
  <c r="AR36" i="98"/>
  <c r="AQ36" i="98"/>
  <c r="AO36" i="98"/>
  <c r="AS35" i="98"/>
  <c r="AR35" i="98"/>
  <c r="AQ35" i="98"/>
  <c r="AO35" i="98"/>
  <c r="AS34" i="98"/>
  <c r="AR34" i="98"/>
  <c r="AQ34" i="98"/>
  <c r="AO34" i="98"/>
  <c r="AS33" i="98"/>
  <c r="AR33" i="98"/>
  <c r="AQ33" i="98"/>
  <c r="AO33" i="98"/>
  <c r="AS32" i="98"/>
  <c r="AR32" i="98"/>
  <c r="AQ32" i="98"/>
  <c r="AO32" i="98"/>
  <c r="AO5" i="98"/>
  <c r="AO6" i="98"/>
  <c r="AO7" i="98"/>
  <c r="AO8" i="98"/>
  <c r="AO9" i="98"/>
  <c r="AO10" i="98"/>
  <c r="AO11" i="98"/>
  <c r="AO12" i="98"/>
  <c r="AO13" i="98"/>
  <c r="AO14" i="98"/>
  <c r="AO15" i="98"/>
  <c r="AO16" i="98"/>
  <c r="AO17" i="98"/>
  <c r="AO18" i="98"/>
  <c r="AO19" i="98"/>
  <c r="AO20" i="98"/>
  <c r="AO21" i="98"/>
  <c r="AO22" i="98"/>
  <c r="AO23" i="98"/>
  <c r="AO24" i="98"/>
  <c r="AO25" i="98"/>
  <c r="AO26" i="98"/>
  <c r="AO27" i="98"/>
  <c r="AO4" i="98"/>
  <c r="C9" i="134" l="1"/>
  <c r="B9" i="134"/>
  <c r="C8" i="134"/>
  <c r="B8" i="134"/>
  <c r="C7" i="134"/>
  <c r="B7" i="134"/>
  <c r="C6" i="134"/>
  <c r="B6" i="134"/>
  <c r="C5" i="134"/>
  <c r="B5" i="134"/>
  <c r="C4" i="134"/>
  <c r="B4" i="134"/>
  <c r="D8" i="134"/>
  <c r="D7" i="134"/>
  <c r="D6" i="134" l="1"/>
  <c r="D5" i="134"/>
  <c r="D9" i="134"/>
  <c r="D7" i="223"/>
  <c r="D2" i="223" l="1"/>
  <c r="D3" i="223"/>
  <c r="D4" i="223"/>
  <c r="D5" i="223"/>
  <c r="D6" i="223"/>
  <c r="R5" i="134"/>
  <c r="R6" i="134" s="1"/>
  <c r="R7" i="134" s="1"/>
  <c r="R8" i="134" s="1"/>
  <c r="R9" i="134" s="1"/>
  <c r="S5" i="134"/>
  <c r="S6" i="134" s="1"/>
  <c r="S7" i="134" s="1"/>
  <c r="S8" i="134" s="1"/>
  <c r="S9" i="134" s="1"/>
  <c r="T5" i="134"/>
  <c r="T6" i="134" s="1"/>
  <c r="T7" i="134" s="1"/>
  <c r="T8" i="134" s="1"/>
  <c r="T9" i="134" s="1"/>
  <c r="U5" i="134"/>
  <c r="U6" i="134" s="1"/>
  <c r="U7" i="134" s="1"/>
  <c r="U8" i="134" s="1"/>
  <c r="U9" i="134" s="1"/>
  <c r="V5" i="134"/>
  <c r="V6" i="134" s="1"/>
  <c r="V7" i="134" s="1"/>
  <c r="V8" i="134" s="1"/>
  <c r="V9" i="134" s="1"/>
  <c r="W5" i="134"/>
  <c r="W6" i="134" s="1"/>
  <c r="W7" i="134" s="1"/>
  <c r="W8" i="134" s="1"/>
  <c r="W9" i="134" s="1"/>
  <c r="X5" i="134"/>
  <c r="X6" i="134" s="1"/>
  <c r="X7" i="134" s="1"/>
  <c r="X8" i="134" s="1"/>
  <c r="Y5" i="134"/>
  <c r="Y6" i="134" s="1"/>
  <c r="Y7" i="134" s="1"/>
  <c r="Y8" i="134" s="1"/>
  <c r="Z5" i="134"/>
  <c r="Z6" i="134" s="1"/>
  <c r="Z7" i="134" s="1"/>
  <c r="Z8" i="134" s="1"/>
  <c r="Z9" i="134" s="1"/>
  <c r="AA5" i="134"/>
  <c r="AB5" i="134"/>
  <c r="AB6" i="134" s="1"/>
  <c r="AB7" i="134" s="1"/>
  <c r="AB8" i="134" s="1"/>
  <c r="AB9" i="134" s="1"/>
  <c r="AC5" i="134"/>
  <c r="AA6" i="134"/>
  <c r="AA7" i="134" s="1"/>
  <c r="AA8" i="134" s="1"/>
  <c r="AA9" i="134" s="1"/>
  <c r="AC6" i="134"/>
  <c r="AC7" i="134" s="1"/>
  <c r="AC8" i="134" s="1"/>
  <c r="AC9" i="134" s="1"/>
  <c r="X9" i="134"/>
  <c r="Y9" i="134"/>
  <c r="E16" i="213" l="1"/>
  <c r="F16" i="213"/>
  <c r="G16" i="213"/>
  <c r="H16" i="213"/>
  <c r="I16" i="213"/>
  <c r="J16" i="213"/>
  <c r="K16" i="213"/>
  <c r="L16" i="213"/>
  <c r="M16" i="213"/>
  <c r="N16" i="213"/>
  <c r="O16" i="213"/>
  <c r="P16" i="213"/>
  <c r="Q16" i="213"/>
  <c r="R16" i="213"/>
  <c r="S16" i="213"/>
  <c r="T16" i="213"/>
  <c r="U16" i="213"/>
  <c r="V16" i="213"/>
  <c r="W16" i="213"/>
  <c r="X16" i="213"/>
  <c r="Y16" i="213"/>
  <c r="Z16" i="213"/>
  <c r="AA16" i="213"/>
  <c r="AB16" i="213"/>
  <c r="AC16" i="213"/>
  <c r="AD16" i="213" s="1"/>
  <c r="D16" i="213"/>
  <c r="AD8" i="213" l="1"/>
  <c r="AC8" i="213"/>
  <c r="AB8" i="213"/>
  <c r="AA8" i="213"/>
  <c r="Z8" i="213"/>
  <c r="Y8" i="213"/>
  <c r="X8" i="213"/>
  <c r="W8" i="213"/>
  <c r="V8" i="213"/>
  <c r="U8" i="213"/>
  <c r="T8" i="213"/>
  <c r="S8" i="213"/>
  <c r="R8" i="213"/>
  <c r="Q8" i="213"/>
  <c r="P8" i="213"/>
  <c r="O8" i="213"/>
  <c r="N8" i="213"/>
  <c r="M8" i="213"/>
  <c r="L8" i="213"/>
  <c r="K8" i="213"/>
  <c r="J8" i="213"/>
  <c r="I8" i="213"/>
  <c r="H8" i="213"/>
  <c r="G8" i="213"/>
  <c r="F8" i="213"/>
  <c r="E8" i="213"/>
  <c r="D8" i="213"/>
  <c r="AD7" i="213"/>
  <c r="AC7" i="213"/>
  <c r="AB7" i="213"/>
  <c r="AA7" i="213"/>
  <c r="Z7" i="213"/>
  <c r="Y7" i="213"/>
  <c r="X7" i="213"/>
  <c r="W7" i="213"/>
  <c r="V7" i="213"/>
  <c r="U7" i="213"/>
  <c r="T7" i="213"/>
  <c r="S7" i="213"/>
  <c r="R7" i="213"/>
  <c r="Q7" i="213"/>
  <c r="P7" i="213"/>
  <c r="O7" i="213"/>
  <c r="N7" i="213"/>
  <c r="M7" i="213"/>
  <c r="L7" i="213"/>
  <c r="K7" i="213"/>
  <c r="J7" i="213"/>
  <c r="I7" i="213"/>
  <c r="H7" i="213"/>
  <c r="G7" i="213"/>
  <c r="F7" i="213"/>
  <c r="E7" i="213"/>
  <c r="D7" i="213"/>
  <c r="AD6" i="213"/>
  <c r="AC6" i="213"/>
  <c r="AB6" i="213"/>
  <c r="AA6" i="213"/>
  <c r="Z6" i="213"/>
  <c r="Y6" i="213"/>
  <c r="X6" i="213"/>
  <c r="W6" i="213"/>
  <c r="V6" i="213"/>
  <c r="U6" i="213"/>
  <c r="T6" i="213"/>
  <c r="S6" i="213"/>
  <c r="R6" i="213"/>
  <c r="Q6" i="213"/>
  <c r="P6" i="213"/>
  <c r="O6" i="213"/>
  <c r="N6" i="213"/>
  <c r="M6" i="213"/>
  <c r="L6" i="213"/>
  <c r="K6" i="213"/>
  <c r="J6" i="213"/>
  <c r="I6" i="213"/>
  <c r="H6" i="213"/>
  <c r="G6" i="213"/>
  <c r="F6" i="213"/>
  <c r="E6" i="213"/>
  <c r="D6" i="213"/>
  <c r="AD5" i="213"/>
  <c r="AC5" i="213"/>
  <c r="AB5" i="213"/>
  <c r="AA5" i="213"/>
  <c r="Z5" i="213"/>
  <c r="Y5" i="213"/>
  <c r="X5" i="213"/>
  <c r="W5" i="213"/>
  <c r="V5" i="213"/>
  <c r="U5" i="213"/>
  <c r="T5" i="213"/>
  <c r="S5" i="213"/>
  <c r="R5" i="213"/>
  <c r="Q5" i="213"/>
  <c r="P5" i="213"/>
  <c r="O5" i="213"/>
  <c r="N5" i="213"/>
  <c r="M5" i="213"/>
  <c r="L5" i="213"/>
  <c r="K5" i="213"/>
  <c r="J5" i="213"/>
  <c r="I5" i="213"/>
  <c r="H5" i="213"/>
  <c r="G5" i="213"/>
  <c r="F5" i="213"/>
  <c r="E5" i="213"/>
  <c r="D5" i="213"/>
  <c r="AD4" i="213"/>
  <c r="AC4" i="213"/>
  <c r="AB4" i="213"/>
  <c r="AA4" i="213"/>
  <c r="Z4" i="213"/>
  <c r="Y4" i="213"/>
  <c r="X4" i="213"/>
  <c r="W4" i="213"/>
  <c r="V4" i="213"/>
  <c r="U4" i="213"/>
  <c r="T4" i="213"/>
  <c r="S4" i="213"/>
  <c r="R4" i="213"/>
  <c r="Q4" i="213"/>
  <c r="P4" i="213"/>
  <c r="O4" i="213"/>
  <c r="N4" i="213"/>
  <c r="M4" i="213"/>
  <c r="L4" i="213"/>
  <c r="K4" i="213"/>
  <c r="J4" i="213"/>
  <c r="I4" i="213"/>
  <c r="H4" i="213"/>
  <c r="G4" i="213"/>
  <c r="F4" i="213"/>
  <c r="E4" i="213"/>
  <c r="D4" i="213"/>
  <c r="AD3" i="213"/>
  <c r="AC3" i="213"/>
  <c r="AB3" i="213"/>
  <c r="AA3" i="213"/>
  <c r="Z3" i="213"/>
  <c r="Y3" i="213"/>
  <c r="X3" i="213"/>
  <c r="W3" i="213"/>
  <c r="V3" i="213"/>
  <c r="U3" i="213"/>
  <c r="T3" i="213"/>
  <c r="S3" i="213"/>
  <c r="R3" i="213"/>
  <c r="Q3" i="213"/>
  <c r="P3" i="213"/>
  <c r="O3" i="213"/>
  <c r="N3" i="213"/>
  <c r="M3" i="213"/>
  <c r="L3" i="213"/>
  <c r="K3" i="213"/>
  <c r="J3" i="213"/>
  <c r="I3" i="213"/>
  <c r="H3" i="213"/>
  <c r="G3" i="213"/>
  <c r="F3" i="213"/>
  <c r="E3" i="213"/>
  <c r="D3" i="213"/>
  <c r="AB21" i="213"/>
  <c r="AA21" i="213"/>
  <c r="Z21" i="213"/>
  <c r="Y21" i="213"/>
  <c r="X21" i="213"/>
  <c r="W21" i="213"/>
  <c r="V21" i="213"/>
  <c r="U21" i="213"/>
  <c r="T21" i="213"/>
  <c r="S21" i="213"/>
  <c r="R21" i="213"/>
  <c r="Q2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F19" i="213"/>
  <c r="G19" i="213" s="1"/>
  <c r="H19" i="213" s="1"/>
  <c r="I19" i="213" s="1"/>
  <c r="J19" i="213" s="1"/>
  <c r="K19" i="213" s="1"/>
  <c r="L19" i="213" s="1"/>
  <c r="M19" i="213" s="1"/>
  <c r="N19" i="213" s="1"/>
  <c r="O19" i="213" s="1"/>
  <c r="P19" i="213" s="1"/>
  <c r="Q19" i="213" s="1"/>
  <c r="R19" i="213" s="1"/>
  <c r="S19" i="213" s="1"/>
  <c r="T19" i="213" s="1"/>
  <c r="U19" i="213" s="1"/>
  <c r="V19" i="213" s="1"/>
  <c r="W19" i="213" s="1"/>
  <c r="X19" i="213" s="1"/>
  <c r="Y19" i="213" s="1"/>
  <c r="Z19" i="213" s="1"/>
  <c r="AA19" i="213" s="1"/>
  <c r="AB19" i="213" s="1"/>
  <c r="AB21" i="97" l="1"/>
  <c r="AD11" i="213" s="1"/>
  <c r="AD3" i="101" s="1"/>
  <c r="AA21" i="97"/>
  <c r="AC11" i="213" s="1"/>
  <c r="AC3" i="101" s="1"/>
  <c r="Z21" i="97"/>
  <c r="AB11" i="213" s="1"/>
  <c r="AB3" i="101" s="1"/>
  <c r="Y21" i="97"/>
  <c r="AA11" i="213" s="1"/>
  <c r="AA3" i="101" s="1"/>
  <c r="X21" i="97"/>
  <c r="Z11" i="213" s="1"/>
  <c r="Z3" i="101" s="1"/>
  <c r="W21" i="97"/>
  <c r="Y11" i="213" s="1"/>
  <c r="Y3" i="101" s="1"/>
  <c r="V21" i="97"/>
  <c r="X11" i="213" s="1"/>
  <c r="X3" i="101" s="1"/>
  <c r="U21" i="97"/>
  <c r="W11" i="213" s="1"/>
  <c r="W3" i="101" s="1"/>
  <c r="T21" i="97"/>
  <c r="V11" i="213" s="1"/>
  <c r="V3" i="101" s="1"/>
  <c r="S21" i="97"/>
  <c r="U11" i="213" s="1"/>
  <c r="U3" i="101" s="1"/>
  <c r="R21" i="97"/>
  <c r="T11" i="213" s="1"/>
  <c r="T3" i="101" s="1"/>
  <c r="Q21" i="97"/>
  <c r="S11" i="213" s="1"/>
  <c r="S3" i="101" s="1"/>
  <c r="P21" i="97"/>
  <c r="R11" i="213" s="1"/>
  <c r="R3" i="101" s="1"/>
  <c r="O21" i="97"/>
  <c r="Q11" i="213" s="1"/>
  <c r="Q3" i="101" s="1"/>
  <c r="N21" i="97"/>
  <c r="P11" i="213" s="1"/>
  <c r="P3" i="101" s="1"/>
  <c r="M21" i="97"/>
  <c r="O11" i="213" s="1"/>
  <c r="O3" i="101" s="1"/>
  <c r="L21" i="97"/>
  <c r="N11" i="213" s="1"/>
  <c r="N3" i="101" s="1"/>
  <c r="K21" i="97"/>
  <c r="M11" i="213" s="1"/>
  <c r="M3" i="101" s="1"/>
  <c r="J21" i="97"/>
  <c r="L11" i="213" s="1"/>
  <c r="L3" i="101" s="1"/>
  <c r="I21" i="97"/>
  <c r="K11" i="213" s="1"/>
  <c r="K3" i="101" s="1"/>
  <c r="H21" i="97"/>
  <c r="J11" i="213" s="1"/>
  <c r="J3" i="101" s="1"/>
  <c r="G21" i="97"/>
  <c r="I11" i="213" s="1"/>
  <c r="I3" i="101" s="1"/>
  <c r="F21" i="97"/>
  <c r="H11" i="213" s="1"/>
  <c r="H3" i="101" s="1"/>
  <c r="E21" i="97"/>
  <c r="G11" i="213" s="1"/>
  <c r="G3" i="101" s="1"/>
  <c r="D21" i="97"/>
  <c r="F11" i="213" s="1"/>
  <c r="F3" i="101" s="1"/>
  <c r="C21" i="97"/>
  <c r="E11" i="213" s="1"/>
  <c r="E3" i="101" s="1"/>
  <c r="B21" i="97"/>
  <c r="D11" i="213" s="1"/>
  <c r="D3" i="101" s="1"/>
  <c r="AX8" i="98"/>
  <c r="AB31" i="97" l="1"/>
  <c r="AD12" i="213" s="1"/>
  <c r="AD4" i="101" s="1"/>
  <c r="AA31" i="97"/>
  <c r="AC12" i="213" s="1"/>
  <c r="AC4" i="101" s="1"/>
  <c r="Z31" i="97"/>
  <c r="AB12" i="213" s="1"/>
  <c r="AB4" i="101" s="1"/>
  <c r="Y31" i="97"/>
  <c r="AA12" i="213" s="1"/>
  <c r="AA4" i="101" s="1"/>
  <c r="X31" i="97"/>
  <c r="Z12" i="213" s="1"/>
  <c r="Z4" i="101" s="1"/>
  <c r="W31" i="97"/>
  <c r="Y12" i="213" s="1"/>
  <c r="Y4" i="101" s="1"/>
  <c r="V31" i="97"/>
  <c r="X12" i="213" s="1"/>
  <c r="X4" i="101" s="1"/>
  <c r="U31" i="97"/>
  <c r="W12" i="213" s="1"/>
  <c r="W4" i="101" s="1"/>
  <c r="T31" i="97"/>
  <c r="V12" i="213" s="1"/>
  <c r="V4" i="101" s="1"/>
  <c r="S31" i="97"/>
  <c r="U12" i="213" s="1"/>
  <c r="U4" i="101" s="1"/>
  <c r="R31" i="97"/>
  <c r="T12" i="213" s="1"/>
  <c r="T4" i="101" s="1"/>
  <c r="Q31" i="97"/>
  <c r="S12" i="213" s="1"/>
  <c r="S4" i="101" s="1"/>
  <c r="P31" i="97"/>
  <c r="R12" i="213" s="1"/>
  <c r="R4" i="101" s="1"/>
  <c r="O31" i="97"/>
  <c r="Q12" i="213" s="1"/>
  <c r="Q4" i="101" s="1"/>
  <c r="N31" i="97"/>
  <c r="P12" i="213" s="1"/>
  <c r="P4" i="101" s="1"/>
  <c r="M31" i="97"/>
  <c r="O12" i="213" s="1"/>
  <c r="O4" i="101" s="1"/>
  <c r="L31" i="97"/>
  <c r="N12" i="213" s="1"/>
  <c r="N4" i="101" s="1"/>
  <c r="K31" i="97"/>
  <c r="M12" i="213" s="1"/>
  <c r="M4" i="101" s="1"/>
  <c r="J31" i="97"/>
  <c r="L12" i="213" s="1"/>
  <c r="L4" i="101" s="1"/>
  <c r="I31" i="97"/>
  <c r="K12" i="213" s="1"/>
  <c r="K4" i="101" s="1"/>
  <c r="H31" i="97"/>
  <c r="J12" i="213" s="1"/>
  <c r="J4" i="101" s="1"/>
  <c r="G31" i="97"/>
  <c r="I12" i="213" s="1"/>
  <c r="I4" i="101" s="1"/>
  <c r="F31" i="97"/>
  <c r="H12" i="213" s="1"/>
  <c r="H4" i="101" s="1"/>
  <c r="E31" i="97"/>
  <c r="G12" i="213" s="1"/>
  <c r="G4" i="101" s="1"/>
  <c r="D31" i="97"/>
  <c r="F12" i="213" s="1"/>
  <c r="F4" i="101" s="1"/>
  <c r="C31" i="97"/>
  <c r="E12" i="213" s="1"/>
  <c r="E4" i="101" s="1"/>
  <c r="B31" i="97"/>
  <c r="D12" i="213" s="1"/>
  <c r="D4" i="101" s="1"/>
  <c r="AB51" i="97"/>
  <c r="AD14" i="213" s="1"/>
  <c r="AD6" i="101" s="1"/>
  <c r="AA51" i="97"/>
  <c r="AC14" i="213" s="1"/>
  <c r="AC6" i="101" s="1"/>
  <c r="Z51" i="97"/>
  <c r="AB14" i="213" s="1"/>
  <c r="AB6" i="101" s="1"/>
  <c r="Y51" i="97"/>
  <c r="AA14" i="213" s="1"/>
  <c r="AA6" i="101" s="1"/>
  <c r="X51" i="97"/>
  <c r="Z14" i="213" s="1"/>
  <c r="Z6" i="101" s="1"/>
  <c r="W51" i="97"/>
  <c r="Y14" i="213" s="1"/>
  <c r="Y6" i="101" s="1"/>
  <c r="V51" i="97"/>
  <c r="X14" i="213" s="1"/>
  <c r="X6" i="101" s="1"/>
  <c r="U51" i="97"/>
  <c r="W14" i="213" s="1"/>
  <c r="W6" i="101" s="1"/>
  <c r="T51" i="97"/>
  <c r="V14" i="213" s="1"/>
  <c r="V6" i="101" s="1"/>
  <c r="S51" i="97"/>
  <c r="U14" i="213" s="1"/>
  <c r="U6" i="101" s="1"/>
  <c r="R51" i="97"/>
  <c r="T14" i="213" s="1"/>
  <c r="T6" i="101" s="1"/>
  <c r="Q51" i="97"/>
  <c r="S14" i="213" s="1"/>
  <c r="S6" i="101" s="1"/>
  <c r="P51" i="97"/>
  <c r="R14" i="213" s="1"/>
  <c r="R6" i="101" s="1"/>
  <c r="O51" i="97"/>
  <c r="Q14" i="213" s="1"/>
  <c r="Q6" i="101" s="1"/>
  <c r="N51" i="97"/>
  <c r="P14" i="213" s="1"/>
  <c r="P6" i="101" s="1"/>
  <c r="M51" i="97"/>
  <c r="O14" i="213" s="1"/>
  <c r="O6" i="101" s="1"/>
  <c r="L51" i="97"/>
  <c r="N14" i="213" s="1"/>
  <c r="N6" i="101" s="1"/>
  <c r="K51" i="97"/>
  <c r="M14" i="213" s="1"/>
  <c r="M6" i="101" s="1"/>
  <c r="J51" i="97"/>
  <c r="L14" i="213" s="1"/>
  <c r="L6" i="101" s="1"/>
  <c r="I51" i="97"/>
  <c r="K14" i="213" s="1"/>
  <c r="K6" i="101" s="1"/>
  <c r="H51" i="97"/>
  <c r="J14" i="213" s="1"/>
  <c r="J6" i="101" s="1"/>
  <c r="G51" i="97"/>
  <c r="I14" i="213" s="1"/>
  <c r="I6" i="101" s="1"/>
  <c r="F51" i="97"/>
  <c r="H14" i="213" s="1"/>
  <c r="H6" i="101" s="1"/>
  <c r="E51" i="97"/>
  <c r="G14" i="213" s="1"/>
  <c r="G6" i="101" s="1"/>
  <c r="D51" i="97"/>
  <c r="F14" i="213" s="1"/>
  <c r="F6" i="101" s="1"/>
  <c r="C51" i="97"/>
  <c r="E14" i="213" s="1"/>
  <c r="E6" i="101" s="1"/>
  <c r="B51" i="97"/>
  <c r="D14" i="213" s="1"/>
  <c r="D6" i="101" s="1"/>
  <c r="AX83" i="98"/>
  <c r="AW83" i="98"/>
  <c r="AV83" i="98"/>
  <c r="AU83" i="98"/>
  <c r="AN83" i="98"/>
  <c r="AX82" i="98"/>
  <c r="AW82" i="98"/>
  <c r="AV82" i="98"/>
  <c r="AU82" i="98"/>
  <c r="AN82" i="98"/>
  <c r="AX81" i="98"/>
  <c r="AW81" i="98"/>
  <c r="AV81" i="98"/>
  <c r="AU81" i="98"/>
  <c r="AN81" i="98"/>
  <c r="AX80" i="98"/>
  <c r="AW80" i="98"/>
  <c r="AV80" i="98"/>
  <c r="AU80" i="98"/>
  <c r="AN80" i="98"/>
  <c r="AX79" i="98"/>
  <c r="AW79" i="98"/>
  <c r="AV79" i="98"/>
  <c r="AU79" i="98"/>
  <c r="AN79" i="98"/>
  <c r="AX78" i="98"/>
  <c r="AW78" i="98"/>
  <c r="AV78" i="98"/>
  <c r="AU78" i="98"/>
  <c r="AN78" i="98"/>
  <c r="AX77" i="98"/>
  <c r="AW77" i="98"/>
  <c r="AV77" i="98"/>
  <c r="AU77" i="98"/>
  <c r="AN77" i="98"/>
  <c r="AX76" i="98"/>
  <c r="AW76" i="98"/>
  <c r="AV76" i="98"/>
  <c r="AU76" i="98"/>
  <c r="AN76" i="98"/>
  <c r="AX75" i="98"/>
  <c r="AW75" i="98"/>
  <c r="AV75" i="98"/>
  <c r="AU75" i="98"/>
  <c r="AN75" i="98"/>
  <c r="AX74" i="98"/>
  <c r="AW74" i="98"/>
  <c r="AV74" i="98"/>
  <c r="AU74" i="98"/>
  <c r="AN74" i="98"/>
  <c r="AX73" i="98"/>
  <c r="AW73" i="98"/>
  <c r="AV73" i="98"/>
  <c r="AU73" i="98"/>
  <c r="AN73" i="98"/>
  <c r="AX72" i="98"/>
  <c r="AW72" i="98"/>
  <c r="AV72" i="98"/>
  <c r="AU72" i="98"/>
  <c r="AN72" i="98"/>
  <c r="AX71" i="98"/>
  <c r="AW71" i="98"/>
  <c r="AV71" i="98"/>
  <c r="AU71" i="98"/>
  <c r="AN71" i="98"/>
  <c r="AX70" i="98"/>
  <c r="AW70" i="98"/>
  <c r="AV70" i="98"/>
  <c r="AU70" i="98"/>
  <c r="AN70" i="98"/>
  <c r="AX69" i="98"/>
  <c r="AW69" i="98"/>
  <c r="AV69" i="98"/>
  <c r="AU69" i="98"/>
  <c r="AN69" i="98"/>
  <c r="AX68" i="98"/>
  <c r="AW68" i="98"/>
  <c r="AV68" i="98"/>
  <c r="AU68" i="98"/>
  <c r="AN68" i="98"/>
  <c r="AX67" i="98"/>
  <c r="AW67" i="98"/>
  <c r="AV67" i="98"/>
  <c r="AU67" i="98"/>
  <c r="AN67" i="98"/>
  <c r="AX66" i="98"/>
  <c r="AW66" i="98"/>
  <c r="AV66" i="98"/>
  <c r="AU66" i="98"/>
  <c r="AN66" i="98"/>
  <c r="AX65" i="98"/>
  <c r="AW65" i="98"/>
  <c r="AV65" i="98"/>
  <c r="AU65" i="98"/>
  <c r="AN65" i="98"/>
  <c r="AX64" i="98"/>
  <c r="AW64" i="98"/>
  <c r="AV64" i="98"/>
  <c r="AU64" i="98"/>
  <c r="AN64" i="98"/>
  <c r="AX63" i="98"/>
  <c r="AW63" i="98"/>
  <c r="AV63" i="98"/>
  <c r="AU63" i="98"/>
  <c r="AN63" i="98"/>
  <c r="AX62" i="98"/>
  <c r="AW62" i="98"/>
  <c r="AV62" i="98"/>
  <c r="AU62" i="98"/>
  <c r="AN62" i="98"/>
  <c r="AX61" i="98"/>
  <c r="AW61" i="98"/>
  <c r="AV61" i="98"/>
  <c r="AU61" i="98"/>
  <c r="AN61" i="98"/>
  <c r="AX60" i="98"/>
  <c r="AW60" i="98"/>
  <c r="AV60" i="98"/>
  <c r="AU60" i="98"/>
  <c r="AN60" i="98"/>
  <c r="AX55" i="98"/>
  <c r="AW55" i="98"/>
  <c r="AV55" i="98"/>
  <c r="AU55" i="98"/>
  <c r="AN55" i="98"/>
  <c r="AX54" i="98"/>
  <c r="AW54" i="98"/>
  <c r="AV54" i="98"/>
  <c r="AU54" i="98"/>
  <c r="AN54" i="98"/>
  <c r="AX53" i="98"/>
  <c r="AW53" i="98"/>
  <c r="AV53" i="98"/>
  <c r="AU53" i="98"/>
  <c r="AN53" i="98"/>
  <c r="AX52" i="98"/>
  <c r="AW52" i="98"/>
  <c r="AV52" i="98"/>
  <c r="AU52" i="98"/>
  <c r="AN52" i="98"/>
  <c r="AX51" i="98"/>
  <c r="AW51" i="98"/>
  <c r="AV51" i="98"/>
  <c r="AU51" i="98"/>
  <c r="AN51" i="98"/>
  <c r="AX50" i="98"/>
  <c r="AW50" i="98"/>
  <c r="AV50" i="98"/>
  <c r="AU50" i="98"/>
  <c r="AN50" i="98"/>
  <c r="AX49" i="98"/>
  <c r="AW49" i="98"/>
  <c r="AV49" i="98"/>
  <c r="AU49" i="98"/>
  <c r="AN49" i="98"/>
  <c r="AX48" i="98"/>
  <c r="AW48" i="98"/>
  <c r="AV48" i="98"/>
  <c r="AU48" i="98"/>
  <c r="AN48" i="98"/>
  <c r="AX47" i="98"/>
  <c r="AW47" i="98"/>
  <c r="AV47" i="98"/>
  <c r="AU47" i="98"/>
  <c r="AN47" i="98"/>
  <c r="AX46" i="98"/>
  <c r="AW46" i="98"/>
  <c r="AV46" i="98"/>
  <c r="AU46" i="98"/>
  <c r="AN46" i="98"/>
  <c r="AX45" i="98"/>
  <c r="AW45" i="98"/>
  <c r="AV45" i="98"/>
  <c r="AU45" i="98"/>
  <c r="AN45" i="98"/>
  <c r="AX44" i="98"/>
  <c r="AW44" i="98"/>
  <c r="AV44" i="98"/>
  <c r="AU44" i="98"/>
  <c r="AN44" i="98"/>
  <c r="AX43" i="98"/>
  <c r="AW43" i="98"/>
  <c r="AV43" i="98"/>
  <c r="AU43" i="98"/>
  <c r="AN43" i="98"/>
  <c r="AX42" i="98"/>
  <c r="AW42" i="98"/>
  <c r="AV42" i="98"/>
  <c r="AU42" i="98"/>
  <c r="AN42" i="98"/>
  <c r="AX41" i="98"/>
  <c r="AW41" i="98"/>
  <c r="AV41" i="98"/>
  <c r="AU41" i="98"/>
  <c r="AN41" i="98"/>
  <c r="AX40" i="98"/>
  <c r="AW40" i="98"/>
  <c r="AV40" i="98"/>
  <c r="AU40" i="98"/>
  <c r="AN40" i="98"/>
  <c r="AX39" i="98"/>
  <c r="AW39" i="98"/>
  <c r="AV39" i="98"/>
  <c r="AU39" i="98"/>
  <c r="AN39" i="98"/>
  <c r="AX38" i="98"/>
  <c r="AW38" i="98"/>
  <c r="AV38" i="98"/>
  <c r="AU38" i="98"/>
  <c r="AN38" i="98"/>
  <c r="AX37" i="98"/>
  <c r="AW37" i="98"/>
  <c r="AV37" i="98"/>
  <c r="AU37" i="98"/>
  <c r="AN37" i="98"/>
  <c r="AX36" i="98"/>
  <c r="AW36" i="98"/>
  <c r="AV36" i="98"/>
  <c r="AU36" i="98"/>
  <c r="AN36" i="98"/>
  <c r="AX35" i="98"/>
  <c r="AW35" i="98"/>
  <c r="AV35" i="98"/>
  <c r="AU35" i="98"/>
  <c r="AN35" i="98"/>
  <c r="AX34" i="98"/>
  <c r="AW34" i="98"/>
  <c r="AV34" i="98"/>
  <c r="AU34" i="98"/>
  <c r="AN34" i="98"/>
  <c r="AX33" i="98"/>
  <c r="AW33" i="98"/>
  <c r="AV33" i="98"/>
  <c r="AU33" i="98"/>
  <c r="AN33" i="98"/>
  <c r="AX32" i="98"/>
  <c r="AW32" i="98"/>
  <c r="AV32" i="98"/>
  <c r="AU32" i="98"/>
  <c r="AN32" i="98"/>
  <c r="B41" i="97"/>
  <c r="D13" i="213" s="1"/>
  <c r="D5" i="101" s="1"/>
  <c r="AB41" i="97"/>
  <c r="AD13" i="213" s="1"/>
  <c r="AD5" i="101" s="1"/>
  <c r="AA41" i="97"/>
  <c r="AC13" i="213" s="1"/>
  <c r="AC5" i="101" s="1"/>
  <c r="Z41" i="97"/>
  <c r="AB13" i="213" s="1"/>
  <c r="AB5" i="101" s="1"/>
  <c r="Y41" i="97"/>
  <c r="AA13" i="213" s="1"/>
  <c r="AA5" i="101" s="1"/>
  <c r="X41" i="97"/>
  <c r="Z13" i="213" s="1"/>
  <c r="Z5" i="101" s="1"/>
  <c r="W41" i="97"/>
  <c r="Y13" i="213" s="1"/>
  <c r="Y5" i="101" s="1"/>
  <c r="V41" i="97"/>
  <c r="X13" i="213" s="1"/>
  <c r="X5" i="101" s="1"/>
  <c r="U41" i="97"/>
  <c r="W13" i="213" s="1"/>
  <c r="W5" i="101" s="1"/>
  <c r="T41" i="97"/>
  <c r="V13" i="213" s="1"/>
  <c r="V5" i="101" s="1"/>
  <c r="S41" i="97"/>
  <c r="U13" i="213" s="1"/>
  <c r="U5" i="101" s="1"/>
  <c r="R41" i="97"/>
  <c r="T13" i="213" s="1"/>
  <c r="T5" i="101" s="1"/>
  <c r="Q41" i="97"/>
  <c r="S13" i="213" s="1"/>
  <c r="S5" i="101" s="1"/>
  <c r="P41" i="97"/>
  <c r="R13" i="213" s="1"/>
  <c r="R5" i="101" s="1"/>
  <c r="O41" i="97"/>
  <c r="Q13" i="213" s="1"/>
  <c r="Q5" i="101" s="1"/>
  <c r="N41" i="97"/>
  <c r="P13" i="213" s="1"/>
  <c r="P5" i="101" s="1"/>
  <c r="M41" i="97"/>
  <c r="O13" i="213" s="1"/>
  <c r="O5" i="101" s="1"/>
  <c r="L41" i="97"/>
  <c r="N13" i="213" s="1"/>
  <c r="N5" i="101" s="1"/>
  <c r="K41" i="97"/>
  <c r="M13" i="213" s="1"/>
  <c r="M5" i="101" s="1"/>
  <c r="J41" i="97"/>
  <c r="L13" i="213" s="1"/>
  <c r="L5" i="101" s="1"/>
  <c r="I41" i="97"/>
  <c r="K13" i="213" s="1"/>
  <c r="K5" i="101" s="1"/>
  <c r="H41" i="97"/>
  <c r="J13" i="213" s="1"/>
  <c r="J5" i="101" s="1"/>
  <c r="G41" i="97"/>
  <c r="I13" i="213" s="1"/>
  <c r="I5" i="101" s="1"/>
  <c r="F41" i="97"/>
  <c r="H13" i="213" s="1"/>
  <c r="H5" i="101" s="1"/>
  <c r="E41" i="97"/>
  <c r="G13" i="213" s="1"/>
  <c r="G5" i="101" s="1"/>
  <c r="D41" i="97"/>
  <c r="F13" i="213" s="1"/>
  <c r="F5" i="101" s="1"/>
  <c r="C41" i="97"/>
  <c r="E13" i="213" s="1"/>
  <c r="E5" i="101" s="1"/>
  <c r="B61" i="97"/>
  <c r="D15" i="213" s="1"/>
  <c r="D7" i="101" s="1"/>
  <c r="C61" i="97"/>
  <c r="E15" i="213" s="1"/>
  <c r="E7" i="101" s="1"/>
  <c r="D61" i="97"/>
  <c r="F15" i="213" s="1"/>
  <c r="F7" i="101" s="1"/>
  <c r="E61" i="97"/>
  <c r="G15" i="213" s="1"/>
  <c r="G7" i="101" s="1"/>
  <c r="F61" i="97"/>
  <c r="H15" i="213" s="1"/>
  <c r="H7" i="101" s="1"/>
  <c r="G61" i="97"/>
  <c r="I15" i="213" s="1"/>
  <c r="I7" i="101" s="1"/>
  <c r="H61" i="97"/>
  <c r="J15" i="213" s="1"/>
  <c r="J7" i="101" s="1"/>
  <c r="I61" i="97"/>
  <c r="K15" i="213" s="1"/>
  <c r="K7" i="101" s="1"/>
  <c r="J61" i="97"/>
  <c r="L15" i="213" s="1"/>
  <c r="L7" i="101" s="1"/>
  <c r="K61" i="97"/>
  <c r="M15" i="213" s="1"/>
  <c r="M7" i="101" s="1"/>
  <c r="L61" i="97"/>
  <c r="N15" i="213" s="1"/>
  <c r="N7" i="101" s="1"/>
  <c r="M61" i="97"/>
  <c r="O15" i="213" s="1"/>
  <c r="O7" i="101" s="1"/>
  <c r="N61" i="97"/>
  <c r="P15" i="213" s="1"/>
  <c r="P7" i="101" s="1"/>
  <c r="O61" i="97"/>
  <c r="Q15" i="213" s="1"/>
  <c r="Q7" i="101" s="1"/>
  <c r="P61" i="97"/>
  <c r="R15" i="213" s="1"/>
  <c r="R7" i="101" s="1"/>
  <c r="Q61" i="97"/>
  <c r="S15" i="213" s="1"/>
  <c r="S7" i="101" s="1"/>
  <c r="R61" i="97"/>
  <c r="T15" i="213" s="1"/>
  <c r="T7" i="101" s="1"/>
  <c r="S61" i="97"/>
  <c r="U15" i="213" s="1"/>
  <c r="U7" i="101" s="1"/>
  <c r="T61" i="97"/>
  <c r="V15" i="213" s="1"/>
  <c r="V7" i="101" s="1"/>
  <c r="U61" i="97"/>
  <c r="W15" i="213" s="1"/>
  <c r="W7" i="101" s="1"/>
  <c r="V61" i="97"/>
  <c r="X15" i="213" s="1"/>
  <c r="X7" i="101" s="1"/>
  <c r="W61" i="97"/>
  <c r="Y15" i="213" s="1"/>
  <c r="Y7" i="101" s="1"/>
  <c r="X61" i="97"/>
  <c r="Z15" i="213" s="1"/>
  <c r="Z7" i="101" s="1"/>
  <c r="Y61" i="97"/>
  <c r="AA15" i="213" s="1"/>
  <c r="AA7" i="101" s="1"/>
  <c r="Z61" i="97"/>
  <c r="AB15" i="213" s="1"/>
  <c r="AB7" i="101" s="1"/>
  <c r="AA61" i="97"/>
  <c r="AC15" i="213" s="1"/>
  <c r="AC7" i="101" s="1"/>
  <c r="AB61" i="97"/>
  <c r="AD15" i="213" s="1"/>
  <c r="AD7" i="101" s="1"/>
  <c r="C11" i="97"/>
  <c r="E10" i="213" s="1"/>
  <c r="E2" i="101" s="1"/>
  <c r="D11" i="97"/>
  <c r="F10" i="213" s="1"/>
  <c r="F2" i="101" s="1"/>
  <c r="E11" i="97"/>
  <c r="G10" i="213" s="1"/>
  <c r="G2" i="101" s="1"/>
  <c r="F11" i="97"/>
  <c r="H10" i="213" s="1"/>
  <c r="H2" i="101" s="1"/>
  <c r="G11" i="97"/>
  <c r="I10" i="213" s="1"/>
  <c r="I2" i="101" s="1"/>
  <c r="H11" i="97"/>
  <c r="J10" i="213" s="1"/>
  <c r="J2" i="101" s="1"/>
  <c r="I11" i="97"/>
  <c r="K10" i="213" s="1"/>
  <c r="K2" i="101" s="1"/>
  <c r="J11" i="97"/>
  <c r="L10" i="213" s="1"/>
  <c r="L2" i="101" s="1"/>
  <c r="K11" i="97"/>
  <c r="M10" i="213" s="1"/>
  <c r="M2" i="101" s="1"/>
  <c r="L11" i="97"/>
  <c r="N10" i="213" s="1"/>
  <c r="N2" i="101" s="1"/>
  <c r="M11" i="97"/>
  <c r="O10" i="213" s="1"/>
  <c r="O2" i="101" s="1"/>
  <c r="N11" i="97"/>
  <c r="P10" i="213" s="1"/>
  <c r="P2" i="101" s="1"/>
  <c r="O11" i="97"/>
  <c r="Q10" i="213" s="1"/>
  <c r="Q2" i="101" s="1"/>
  <c r="P11" i="97"/>
  <c r="R10" i="213" s="1"/>
  <c r="R2" i="101" s="1"/>
  <c r="Q11" i="97"/>
  <c r="S10" i="213" s="1"/>
  <c r="S2" i="101" s="1"/>
  <c r="R11" i="97"/>
  <c r="T10" i="213" s="1"/>
  <c r="T2" i="101" s="1"/>
  <c r="S11" i="97"/>
  <c r="U10" i="213" s="1"/>
  <c r="U2" i="101" s="1"/>
  <c r="T11" i="97"/>
  <c r="V10" i="213" s="1"/>
  <c r="V2" i="101" s="1"/>
  <c r="U11" i="97"/>
  <c r="W10" i="213" s="1"/>
  <c r="W2" i="101" s="1"/>
  <c r="V11" i="97"/>
  <c r="X10" i="213" s="1"/>
  <c r="X2" i="101" s="1"/>
  <c r="W11" i="97"/>
  <c r="Y10" i="213" s="1"/>
  <c r="Y2" i="101" s="1"/>
  <c r="X11" i="97"/>
  <c r="Z10" i="213" s="1"/>
  <c r="Z2" i="101" s="1"/>
  <c r="Y11" i="97"/>
  <c r="AA10" i="213" s="1"/>
  <c r="AA2" i="101" s="1"/>
  <c r="Z11" i="97"/>
  <c r="AB10" i="213" s="1"/>
  <c r="AB2" i="101" s="1"/>
  <c r="AA11" i="97"/>
  <c r="AC10" i="213" s="1"/>
  <c r="AC2" i="101" s="1"/>
  <c r="AB11" i="97"/>
  <c r="AD10" i="213" s="1"/>
  <c r="AD2" i="101" s="1"/>
  <c r="B11" i="97"/>
  <c r="D10" i="213" s="1"/>
  <c r="D2" i="101" s="1"/>
  <c r="D8" i="95"/>
  <c r="D7" i="95"/>
  <c r="D6" i="95"/>
  <c r="D5" i="95"/>
  <c r="D4" i="95"/>
  <c r="D3" i="95"/>
  <c r="H13" i="101"/>
  <c r="B58" i="228" l="1"/>
  <c r="AA59" i="228" s="1"/>
  <c r="AA60" i="228" s="1"/>
  <c r="AA61" i="228" s="1"/>
  <c r="AA62" i="228" s="1"/>
  <c r="AA63" i="228" s="1"/>
  <c r="AA64" i="228" s="1"/>
  <c r="AA65" i="228" s="1"/>
  <c r="AA66" i="228" s="1"/>
  <c r="AA67" i="228" s="1"/>
  <c r="AA68" i="228" s="1"/>
  <c r="AA69" i="228" s="1"/>
  <c r="AA70" i="228" s="1"/>
  <c r="AA71" i="228" s="1"/>
  <c r="AA72" i="228" s="1"/>
  <c r="AA73" i="228" s="1"/>
  <c r="AA74" i="228" s="1"/>
  <c r="AA75" i="228" s="1"/>
  <c r="AA76" i="228" s="1"/>
  <c r="AA77" i="228" s="1"/>
  <c r="AA78" i="228" s="1"/>
  <c r="AA79" i="228" s="1"/>
  <c r="AA80" i="228" s="1"/>
  <c r="AA81" i="228" s="1"/>
  <c r="AA82" i="228" s="1"/>
  <c r="AA83" i="228" s="1"/>
  <c r="A4" i="230"/>
  <c r="D9" i="232"/>
  <c r="B86" i="228"/>
  <c r="AA87" i="228" s="1"/>
  <c r="AA88" i="228" s="1"/>
  <c r="AA89" i="228" s="1"/>
  <c r="AA90" i="228" s="1"/>
  <c r="AA91" i="228" s="1"/>
  <c r="AA92" i="228" s="1"/>
  <c r="AA93" i="228" s="1"/>
  <c r="AA94" i="228" s="1"/>
  <c r="AA95" i="228" s="1"/>
  <c r="AA96" i="228" s="1"/>
  <c r="AA97" i="228" s="1"/>
  <c r="AA98" i="228" s="1"/>
  <c r="AA99" i="228" s="1"/>
  <c r="AA100" i="228" s="1"/>
  <c r="AA101" i="228" s="1"/>
  <c r="AA102" i="228" s="1"/>
  <c r="AA103" i="228" s="1"/>
  <c r="AA104" i="228" s="1"/>
  <c r="AA105" i="228" s="1"/>
  <c r="AA106" i="228" s="1"/>
  <c r="AA107" i="228" s="1"/>
  <c r="AA108" i="228" s="1"/>
  <c r="AA109" i="228" s="1"/>
  <c r="AA110" i="228" s="1"/>
  <c r="AA111" i="228" s="1"/>
  <c r="A5" i="230"/>
  <c r="D10" i="232"/>
  <c r="B142" i="228"/>
  <c r="AA143" i="228" s="1"/>
  <c r="AA144" i="228" s="1"/>
  <c r="AA145" i="228" s="1"/>
  <c r="AA146" i="228" s="1"/>
  <c r="AA147" i="228" s="1"/>
  <c r="AA148" i="228" s="1"/>
  <c r="AA149" i="228" s="1"/>
  <c r="AA150" i="228" s="1"/>
  <c r="AA151" i="228" s="1"/>
  <c r="AA152" i="228" s="1"/>
  <c r="AA153" i="228" s="1"/>
  <c r="AA154" i="228" s="1"/>
  <c r="AA155" i="228" s="1"/>
  <c r="AA156" i="228" s="1"/>
  <c r="AA157" i="228" s="1"/>
  <c r="AA158" i="228" s="1"/>
  <c r="AA159" i="228" s="1"/>
  <c r="AA160" i="228" s="1"/>
  <c r="AA161" i="228" s="1"/>
  <c r="AA162" i="228" s="1"/>
  <c r="AA163" i="228" s="1"/>
  <c r="AA164" i="228" s="1"/>
  <c r="AA165" i="228" s="1"/>
  <c r="AA166" i="228" s="1"/>
  <c r="AA167" i="228" s="1"/>
  <c r="D12" i="232"/>
  <c r="A7" i="230"/>
  <c r="B2" i="228"/>
  <c r="AA3" i="228" s="1"/>
  <c r="AA4" i="228" s="1"/>
  <c r="AA5" i="228" s="1"/>
  <c r="AA6" i="228" s="1"/>
  <c r="AA7" i="228" s="1"/>
  <c r="AA8" i="228" s="1"/>
  <c r="AA9" i="228" s="1"/>
  <c r="AA10" i="228" s="1"/>
  <c r="AA11" i="228" s="1"/>
  <c r="AA12" i="228" s="1"/>
  <c r="AA13" i="228" s="1"/>
  <c r="AA14" i="228" s="1"/>
  <c r="AA15" i="228" s="1"/>
  <c r="AA16" i="228" s="1"/>
  <c r="AA17" i="228" s="1"/>
  <c r="AA18" i="228" s="1"/>
  <c r="AA19" i="228" s="1"/>
  <c r="AA20" i="228" s="1"/>
  <c r="AA21" i="228" s="1"/>
  <c r="AA22" i="228" s="1"/>
  <c r="AA23" i="228" s="1"/>
  <c r="AA24" i="228" s="1"/>
  <c r="AA25" i="228" s="1"/>
  <c r="AA26" i="228" s="1"/>
  <c r="AA27" i="228" s="1"/>
  <c r="A2" i="230"/>
  <c r="D7" i="232"/>
  <c r="B30" i="228"/>
  <c r="AA31" i="228" s="1"/>
  <c r="AA32" i="228" s="1"/>
  <c r="AA33" i="228" s="1"/>
  <c r="AA34" i="228" s="1"/>
  <c r="AA35" i="228" s="1"/>
  <c r="AA36" i="228" s="1"/>
  <c r="AA37" i="228" s="1"/>
  <c r="AA38" i="228" s="1"/>
  <c r="AA39" i="228" s="1"/>
  <c r="AA40" i="228" s="1"/>
  <c r="AA41" i="228" s="1"/>
  <c r="AA42" i="228" s="1"/>
  <c r="AA43" i="228" s="1"/>
  <c r="AA44" i="228" s="1"/>
  <c r="AA45" i="228" s="1"/>
  <c r="AA46" i="228" s="1"/>
  <c r="AA47" i="228" s="1"/>
  <c r="AA48" i="228" s="1"/>
  <c r="AA49" i="228" s="1"/>
  <c r="AA50" i="228" s="1"/>
  <c r="AA51" i="228" s="1"/>
  <c r="AA52" i="228" s="1"/>
  <c r="AA53" i="228" s="1"/>
  <c r="AA54" i="228" s="1"/>
  <c r="AA55" i="228" s="1"/>
  <c r="D8" i="232"/>
  <c r="A3" i="230"/>
  <c r="B114" i="228"/>
  <c r="AA115" i="228" s="1"/>
  <c r="AA116" i="228" s="1"/>
  <c r="AA117" i="228" s="1"/>
  <c r="AA118" i="228" s="1"/>
  <c r="AA119" i="228" s="1"/>
  <c r="AA120" i="228" s="1"/>
  <c r="AA121" i="228" s="1"/>
  <c r="AA122" i="228" s="1"/>
  <c r="AA123" i="228" s="1"/>
  <c r="AA124" i="228" s="1"/>
  <c r="AA125" i="228" s="1"/>
  <c r="AA126" i="228" s="1"/>
  <c r="AA127" i="228" s="1"/>
  <c r="AA128" i="228" s="1"/>
  <c r="AA129" i="228" s="1"/>
  <c r="AA130" i="228" s="1"/>
  <c r="AA131" i="228" s="1"/>
  <c r="AA132" i="228" s="1"/>
  <c r="AA133" i="228" s="1"/>
  <c r="AA134" i="228" s="1"/>
  <c r="AA135" i="228" s="1"/>
  <c r="AA136" i="228" s="1"/>
  <c r="AA137" i="228" s="1"/>
  <c r="AA138" i="228" s="1"/>
  <c r="AA139" i="228" s="1"/>
  <c r="A6" i="230"/>
  <c r="D11" i="232"/>
  <c r="G2" i="129"/>
  <c r="A9" i="134"/>
  <c r="B2" i="129"/>
  <c r="A4" i="134"/>
  <c r="A5" i="134"/>
  <c r="C2" i="129"/>
  <c r="A6" i="134"/>
  <c r="D2" i="129"/>
  <c r="E2" i="129"/>
  <c r="A7" i="134"/>
  <c r="A43" i="97"/>
  <c r="F2" i="129"/>
  <c r="A8" i="134"/>
  <c r="C14" i="213"/>
  <c r="B14" i="213" s="1"/>
  <c r="B114" i="98"/>
  <c r="AL115" i="98" s="1"/>
  <c r="AL116" i="98" s="1"/>
  <c r="AL117" i="98" s="1"/>
  <c r="AL118" i="98" s="1"/>
  <c r="AL119" i="98" s="1"/>
  <c r="AL120" i="98" s="1"/>
  <c r="AL121" i="98" s="1"/>
  <c r="AL122" i="98" s="1"/>
  <c r="AL123" i="98" s="1"/>
  <c r="AL124" i="98" s="1"/>
  <c r="AL125" i="98" s="1"/>
  <c r="AL126" i="98" s="1"/>
  <c r="AL127" i="98" s="1"/>
  <c r="AL128" i="98" s="1"/>
  <c r="AL129" i="98" s="1"/>
  <c r="AL130" i="98" s="1"/>
  <c r="AL131" i="98" s="1"/>
  <c r="AL132" i="98" s="1"/>
  <c r="AL133" i="98" s="1"/>
  <c r="AL134" i="98" s="1"/>
  <c r="AL135" i="98" s="1"/>
  <c r="AL136" i="98" s="1"/>
  <c r="AL137" i="98" s="1"/>
  <c r="AL138" i="98" s="1"/>
  <c r="AL139" i="98" s="1"/>
  <c r="C15" i="213"/>
  <c r="B15" i="213" s="1"/>
  <c r="B142" i="98"/>
  <c r="AL143" i="98" s="1"/>
  <c r="AL144" i="98" s="1"/>
  <c r="AL145" i="98" s="1"/>
  <c r="AL146" i="98" s="1"/>
  <c r="AL147" i="98" s="1"/>
  <c r="AL148" i="98" s="1"/>
  <c r="AL149" i="98" s="1"/>
  <c r="AL150" i="98" s="1"/>
  <c r="AL151" i="98" s="1"/>
  <c r="AL152" i="98" s="1"/>
  <c r="AL153" i="98" s="1"/>
  <c r="AL154" i="98" s="1"/>
  <c r="AL155" i="98" s="1"/>
  <c r="AL156" i="98" s="1"/>
  <c r="AL157" i="98" s="1"/>
  <c r="AL158" i="98" s="1"/>
  <c r="AL159" i="98" s="1"/>
  <c r="AL160" i="98" s="1"/>
  <c r="AL161" i="98" s="1"/>
  <c r="AL162" i="98" s="1"/>
  <c r="AL163" i="98" s="1"/>
  <c r="AL164" i="98" s="1"/>
  <c r="AL165" i="98" s="1"/>
  <c r="AL166" i="98" s="1"/>
  <c r="AL167" i="98" s="1"/>
  <c r="C12" i="213"/>
  <c r="C4" i="101" s="1"/>
  <c r="B58" i="98"/>
  <c r="AL59" i="98" s="1"/>
  <c r="AL60" i="98" s="1"/>
  <c r="AL61" i="98" s="1"/>
  <c r="AL62" i="98" s="1"/>
  <c r="AL63" i="98" s="1"/>
  <c r="AL64" i="98" s="1"/>
  <c r="AL65" i="98" s="1"/>
  <c r="AL66" i="98" s="1"/>
  <c r="AL67" i="98" s="1"/>
  <c r="AL68" i="98" s="1"/>
  <c r="AL69" i="98" s="1"/>
  <c r="AL70" i="98" s="1"/>
  <c r="AL71" i="98" s="1"/>
  <c r="AL72" i="98" s="1"/>
  <c r="AL73" i="98" s="1"/>
  <c r="AL74" i="98" s="1"/>
  <c r="AL75" i="98" s="1"/>
  <c r="AL76" i="98" s="1"/>
  <c r="AL77" i="98" s="1"/>
  <c r="AL78" i="98" s="1"/>
  <c r="AL79" i="98" s="1"/>
  <c r="AL80" i="98" s="1"/>
  <c r="AL81" i="98" s="1"/>
  <c r="AL82" i="98" s="1"/>
  <c r="AL83" i="98" s="1"/>
  <c r="C13" i="213"/>
  <c r="C5" i="101" s="1"/>
  <c r="B86" i="98"/>
  <c r="AL87" i="98" s="1"/>
  <c r="AL88" i="98" s="1"/>
  <c r="AL89" i="98" s="1"/>
  <c r="AL90" i="98" s="1"/>
  <c r="AL91" i="98" s="1"/>
  <c r="AL92" i="98" s="1"/>
  <c r="AL93" i="98" s="1"/>
  <c r="AL94" i="98" s="1"/>
  <c r="AL95" i="98" s="1"/>
  <c r="AL96" i="98" s="1"/>
  <c r="AL97" i="98" s="1"/>
  <c r="AL98" i="98" s="1"/>
  <c r="AL99" i="98" s="1"/>
  <c r="AL100" i="98" s="1"/>
  <c r="AL101" i="98" s="1"/>
  <c r="AL102" i="98" s="1"/>
  <c r="AL103" i="98" s="1"/>
  <c r="AL104" i="98" s="1"/>
  <c r="AL105" i="98" s="1"/>
  <c r="AL106" i="98" s="1"/>
  <c r="AL107" i="98" s="1"/>
  <c r="AL108" i="98" s="1"/>
  <c r="AL109" i="98" s="1"/>
  <c r="AL110" i="98" s="1"/>
  <c r="AL111" i="98" s="1"/>
  <c r="C11" i="213"/>
  <c r="B11" i="213" s="1"/>
  <c r="B30" i="98"/>
  <c r="AL31" i="98" s="1"/>
  <c r="AL32" i="98" s="1"/>
  <c r="AL33" i="98" s="1"/>
  <c r="AL34" i="98" s="1"/>
  <c r="AL35" i="98" s="1"/>
  <c r="AL36" i="98" s="1"/>
  <c r="AL37" i="98" s="1"/>
  <c r="AL38" i="98" s="1"/>
  <c r="AL39" i="98" s="1"/>
  <c r="AL40" i="98" s="1"/>
  <c r="AL41" i="98" s="1"/>
  <c r="AL42" i="98" s="1"/>
  <c r="AL43" i="98" s="1"/>
  <c r="AL44" i="98" s="1"/>
  <c r="AL45" i="98" s="1"/>
  <c r="AL46" i="98" s="1"/>
  <c r="AL47" i="98" s="1"/>
  <c r="AL48" i="98" s="1"/>
  <c r="AL49" i="98" s="1"/>
  <c r="AL50" i="98" s="1"/>
  <c r="AL51" i="98" s="1"/>
  <c r="AL52" i="98" s="1"/>
  <c r="AL53" i="98" s="1"/>
  <c r="AL54" i="98" s="1"/>
  <c r="AL55" i="98" s="1"/>
  <c r="A13" i="97"/>
  <c r="C10" i="213"/>
  <c r="B10" i="213" s="1"/>
  <c r="A3" i="97"/>
  <c r="B2" i="98"/>
  <c r="AL3" i="98" s="1"/>
  <c r="A3" i="223"/>
  <c r="A4" i="223"/>
  <c r="A5" i="223"/>
  <c r="A7" i="223"/>
  <c r="A6" i="223"/>
  <c r="A2" i="223"/>
  <c r="C5" i="213"/>
  <c r="B5" i="213" s="1"/>
  <c r="A4" i="100"/>
  <c r="D9" i="167"/>
  <c r="A23" i="97"/>
  <c r="H1" i="95"/>
  <c r="D2" i="131" s="1"/>
  <c r="D29" i="131" s="1"/>
  <c r="C6" i="213"/>
  <c r="B6" i="213" s="1"/>
  <c r="A5" i="100"/>
  <c r="D10" i="167"/>
  <c r="I1" i="95"/>
  <c r="E2" i="131" s="1"/>
  <c r="E29" i="131" s="1"/>
  <c r="A33" i="97"/>
  <c r="C8" i="213"/>
  <c r="B8" i="213" s="1"/>
  <c r="A7" i="100"/>
  <c r="D12" i="167"/>
  <c r="A53" i="97"/>
  <c r="K1" i="95"/>
  <c r="G2" i="131" s="1"/>
  <c r="G29" i="131" s="1"/>
  <c r="C7" i="213"/>
  <c r="B7" i="213" s="1"/>
  <c r="D11" i="167"/>
  <c r="A6" i="100"/>
  <c r="J1" i="95"/>
  <c r="F2" i="131" s="1"/>
  <c r="F29" i="131" s="1"/>
  <c r="C3" i="213"/>
  <c r="A2" i="100"/>
  <c r="D7" i="167"/>
  <c r="F1" i="95"/>
  <c r="B2" i="131" s="1"/>
  <c r="B29" i="131" s="1"/>
  <c r="C4" i="213"/>
  <c r="B4" i="213" s="1"/>
  <c r="A3" i="100"/>
  <c r="D8" i="167"/>
  <c r="G1" i="95"/>
  <c r="C2" i="131" s="1"/>
  <c r="C29" i="131" s="1"/>
  <c r="BB63" i="98"/>
  <c r="BJ63" i="98"/>
  <c r="BF83" i="98"/>
  <c r="BC63" i="98"/>
  <c r="BK63" i="98"/>
  <c r="BG83" i="98"/>
  <c r="BE83" i="98"/>
  <c r="BD63" i="98"/>
  <c r="BL63" i="98"/>
  <c r="BH83" i="98"/>
  <c r="BI63" i="98"/>
  <c r="BE63" i="98"/>
  <c r="BI83" i="98"/>
  <c r="BF63" i="98"/>
  <c r="BB83" i="98"/>
  <c r="BJ83" i="98"/>
  <c r="BG63" i="98"/>
  <c r="BC83" i="98"/>
  <c r="BK83" i="98"/>
  <c r="BH63" i="98"/>
  <c r="BD83" i="98"/>
  <c r="BL83" i="98"/>
  <c r="BI35" i="98"/>
  <c r="BB35" i="98"/>
  <c r="BJ35" i="98"/>
  <c r="BD35" i="98"/>
  <c r="BL35" i="98"/>
  <c r="BC35" i="98"/>
  <c r="BK35" i="98"/>
  <c r="BE35" i="98"/>
  <c r="BF35" i="98"/>
  <c r="BG35" i="98"/>
  <c r="BH35" i="98"/>
  <c r="BF55" i="98"/>
  <c r="BG55" i="98"/>
  <c r="BH55" i="98"/>
  <c r="BB55" i="98"/>
  <c r="BJ55" i="98"/>
  <c r="AY32" i="98"/>
  <c r="AY34" i="98"/>
  <c r="AY61" i="98"/>
  <c r="AY42" i="98"/>
  <c r="AY72" i="98"/>
  <c r="AY73" i="98"/>
  <c r="AY80" i="98"/>
  <c r="AY81" i="98"/>
  <c r="AY38" i="98"/>
  <c r="AY45" i="98"/>
  <c r="AY51" i="98"/>
  <c r="AY53" i="98"/>
  <c r="AY76" i="98"/>
  <c r="AY35" i="98"/>
  <c r="BM35" i="98" s="1"/>
  <c r="BE55" i="98"/>
  <c r="AY43" i="98"/>
  <c r="AY46" i="98"/>
  <c r="AY54" i="98"/>
  <c r="AY62" i="98"/>
  <c r="AY71" i="98"/>
  <c r="AY79" i="98"/>
  <c r="AY33" i="98"/>
  <c r="AY41" i="98"/>
  <c r="AY48" i="98"/>
  <c r="AY49" i="98"/>
  <c r="AY39" i="98"/>
  <c r="AY44" i="98"/>
  <c r="AY52" i="98"/>
  <c r="BI55" i="98"/>
  <c r="AY64" i="98"/>
  <c r="AY66" i="98"/>
  <c r="AY69" i="98"/>
  <c r="AY74" i="98"/>
  <c r="AY82" i="98"/>
  <c r="AY36" i="98"/>
  <c r="AY47" i="98"/>
  <c r="AY67" i="98"/>
  <c r="BC55" i="98"/>
  <c r="BK55" i="98"/>
  <c r="AY60" i="98"/>
  <c r="AY75" i="98"/>
  <c r="AY77" i="98"/>
  <c r="AY83" i="98"/>
  <c r="AY37" i="98"/>
  <c r="AY50" i="98"/>
  <c r="BD55" i="98"/>
  <c r="BL55" i="98"/>
  <c r="AY65" i="98"/>
  <c r="AY70" i="98"/>
  <c r="AY78" i="98"/>
  <c r="AY40" i="98"/>
  <c r="AY55" i="98"/>
  <c r="AY63" i="98"/>
  <c r="BM63" i="98" s="1"/>
  <c r="AY68" i="98"/>
  <c r="C2" i="223"/>
  <c r="I12" i="232" l="1"/>
  <c r="Q12" i="232"/>
  <c r="Y12" i="232"/>
  <c r="F12" i="232"/>
  <c r="F18" i="232" s="1"/>
  <c r="F24" i="232" s="1"/>
  <c r="J12" i="232"/>
  <c r="R12" i="232"/>
  <c r="Z12" i="232"/>
  <c r="K12" i="232"/>
  <c r="S12" i="232"/>
  <c r="AA12" i="232"/>
  <c r="L12" i="232"/>
  <c r="T12" i="232"/>
  <c r="AB12" i="232"/>
  <c r="N12" i="232"/>
  <c r="V12" i="232"/>
  <c r="AD12" i="232"/>
  <c r="G12" i="232"/>
  <c r="O12" i="232"/>
  <c r="W12" i="232"/>
  <c r="P12" i="232"/>
  <c r="U12" i="232"/>
  <c r="X12" i="232"/>
  <c r="AC12" i="232"/>
  <c r="D18" i="232"/>
  <c r="H12" i="232"/>
  <c r="M12" i="232"/>
  <c r="I8" i="232"/>
  <c r="Q8" i="232"/>
  <c r="Y8" i="232"/>
  <c r="J8" i="232"/>
  <c r="R8" i="232"/>
  <c r="Z8" i="232"/>
  <c r="K8" i="232"/>
  <c r="S8" i="232"/>
  <c r="AA8" i="232"/>
  <c r="L8" i="232"/>
  <c r="T8" i="232"/>
  <c r="AB8" i="232"/>
  <c r="N8" i="232"/>
  <c r="V8" i="232"/>
  <c r="AD8" i="232"/>
  <c r="G8" i="232"/>
  <c r="O8" i="232"/>
  <c r="W8" i="232"/>
  <c r="P8" i="232"/>
  <c r="U8" i="232"/>
  <c r="D14" i="232"/>
  <c r="X8" i="232"/>
  <c r="AC8" i="232"/>
  <c r="M8" i="232"/>
  <c r="F8" i="232"/>
  <c r="F14" i="232" s="1"/>
  <c r="F20" i="232" s="1"/>
  <c r="H8" i="232"/>
  <c r="I10" i="232"/>
  <c r="Q10" i="232"/>
  <c r="Y10" i="232"/>
  <c r="J10" i="232"/>
  <c r="R10" i="232"/>
  <c r="Z10" i="232"/>
  <c r="K10" i="232"/>
  <c r="S10" i="232"/>
  <c r="AA10" i="232"/>
  <c r="L10" i="232"/>
  <c r="T10" i="232"/>
  <c r="AB10" i="232"/>
  <c r="N10" i="232"/>
  <c r="V10" i="232"/>
  <c r="AD10" i="232"/>
  <c r="G10" i="232"/>
  <c r="O10" i="232"/>
  <c r="W10" i="232"/>
  <c r="H10" i="232"/>
  <c r="M10" i="232"/>
  <c r="P10" i="232"/>
  <c r="U10" i="232"/>
  <c r="X10" i="232"/>
  <c r="AC10" i="232"/>
  <c r="F10" i="232"/>
  <c r="F16" i="232" s="1"/>
  <c r="F22" i="232" s="1"/>
  <c r="D16" i="232"/>
  <c r="J7" i="232"/>
  <c r="R7" i="232"/>
  <c r="Z7" i="232"/>
  <c r="L7" i="232"/>
  <c r="T7" i="232"/>
  <c r="AB7" i="232"/>
  <c r="O7" i="232"/>
  <c r="W7" i="232"/>
  <c r="G7" i="232"/>
  <c r="P7" i="232"/>
  <c r="AC7" i="232"/>
  <c r="D13" i="232"/>
  <c r="Q7" i="232"/>
  <c r="AD7" i="232"/>
  <c r="V7" i="232"/>
  <c r="M7" i="232"/>
  <c r="S7" i="232"/>
  <c r="H7" i="232"/>
  <c r="U7" i="232"/>
  <c r="I7" i="232"/>
  <c r="Y7" i="232"/>
  <c r="F7" i="232"/>
  <c r="F13" i="232" s="1"/>
  <c r="F19" i="232" s="1"/>
  <c r="N7" i="232"/>
  <c r="AA7" i="232"/>
  <c r="K7" i="232"/>
  <c r="X7" i="232"/>
  <c r="I9" i="232"/>
  <c r="Q9" i="232"/>
  <c r="Y9" i="232"/>
  <c r="J9" i="232"/>
  <c r="R9" i="232"/>
  <c r="Z9" i="232"/>
  <c r="K9" i="232"/>
  <c r="S9" i="232"/>
  <c r="AA9" i="232"/>
  <c r="L9" i="232"/>
  <c r="T9" i="232"/>
  <c r="AB9" i="232"/>
  <c r="N9" i="232"/>
  <c r="V9" i="232"/>
  <c r="AD9" i="232"/>
  <c r="F9" i="232"/>
  <c r="F15" i="232" s="1"/>
  <c r="F21" i="232" s="1"/>
  <c r="G9" i="232"/>
  <c r="O9" i="232"/>
  <c r="W9" i="232"/>
  <c r="X9" i="232"/>
  <c r="AC9" i="232"/>
  <c r="U9" i="232"/>
  <c r="H9" i="232"/>
  <c r="M9" i="232"/>
  <c r="P9" i="232"/>
  <c r="D15" i="232"/>
  <c r="I11" i="232"/>
  <c r="Q11" i="232"/>
  <c r="Y11" i="232"/>
  <c r="J11" i="232"/>
  <c r="R11" i="232"/>
  <c r="Z11" i="232"/>
  <c r="K11" i="232"/>
  <c r="S11" i="232"/>
  <c r="AA11" i="232"/>
  <c r="F11" i="232"/>
  <c r="F17" i="232" s="1"/>
  <c r="F23" i="232" s="1"/>
  <c r="L11" i="232"/>
  <c r="T11" i="232"/>
  <c r="AB11" i="232"/>
  <c r="N11" i="232"/>
  <c r="V11" i="232"/>
  <c r="AD11" i="232"/>
  <c r="G11" i="232"/>
  <c r="O11" i="232"/>
  <c r="W11" i="232"/>
  <c r="H11" i="232"/>
  <c r="M11" i="232"/>
  <c r="D17" i="232"/>
  <c r="P11" i="232"/>
  <c r="U11" i="232"/>
  <c r="X11" i="232"/>
  <c r="AC11" i="232"/>
  <c r="B12" i="213"/>
  <c r="BE68" i="98"/>
  <c r="D6" i="131"/>
  <c r="D33" i="131" s="1"/>
  <c r="BC68" i="98"/>
  <c r="BC84" i="98" s="1"/>
  <c r="BP61" i="98" s="1"/>
  <c r="D17" i="131" s="1"/>
  <c r="D44" i="131" s="1"/>
  <c r="D4" i="131"/>
  <c r="D31" i="131" s="1"/>
  <c r="BJ68" i="98"/>
  <c r="D11" i="131"/>
  <c r="D39" i="131" s="1"/>
  <c r="BG68" i="98"/>
  <c r="D8" i="131"/>
  <c r="BL68" i="98"/>
  <c r="BL84" i="98" s="1"/>
  <c r="BP70" i="98" s="1"/>
  <c r="D26" i="131" s="1"/>
  <c r="D54" i="131" s="1"/>
  <c r="D13" i="131"/>
  <c r="D41" i="131" s="1"/>
  <c r="BB68" i="98"/>
  <c r="BB84" i="98" s="1"/>
  <c r="D3" i="131"/>
  <c r="D30" i="131" s="1"/>
  <c r="BI68" i="98"/>
  <c r="D10" i="131"/>
  <c r="D38" i="131" s="1"/>
  <c r="BF68" i="98"/>
  <c r="D7" i="131"/>
  <c r="D34" i="131" s="1"/>
  <c r="BK68" i="98"/>
  <c r="BK84" i="98" s="1"/>
  <c r="D12" i="131"/>
  <c r="D40" i="131" s="1"/>
  <c r="BC40" i="98"/>
  <c r="BC56" i="98" s="1"/>
  <c r="BP33" i="98" s="1"/>
  <c r="C17" i="131" s="1"/>
  <c r="C44" i="131" s="1"/>
  <c r="C4" i="131"/>
  <c r="C31" i="131" s="1"/>
  <c r="BL40" i="98"/>
  <c r="C13" i="131"/>
  <c r="C41" i="131" s="1"/>
  <c r="BJ40" i="98"/>
  <c r="BJ56" i="98" s="1"/>
  <c r="C11" i="131"/>
  <c r="C39" i="131" s="1"/>
  <c r="BG40" i="98"/>
  <c r="BG56" i="98" s="1"/>
  <c r="C8" i="131"/>
  <c r="BB40" i="98"/>
  <c r="BB56" i="98" s="1"/>
  <c r="C3" i="131"/>
  <c r="C30" i="131" s="1"/>
  <c r="BF40" i="98"/>
  <c r="C7" i="131"/>
  <c r="C34" i="131" s="1"/>
  <c r="BI40" i="98"/>
  <c r="BI56" i="98" s="1"/>
  <c r="C10" i="131"/>
  <c r="C38" i="131" s="1"/>
  <c r="BE40" i="98"/>
  <c r="BE56" i="98" s="1"/>
  <c r="C6" i="131"/>
  <c r="C33" i="131" s="1"/>
  <c r="BK40" i="98"/>
  <c r="BK56" i="98" s="1"/>
  <c r="C12" i="131"/>
  <c r="C40" i="131" s="1"/>
  <c r="BH68" i="98"/>
  <c r="BH84" i="98" s="1"/>
  <c r="BP66" i="98" s="1"/>
  <c r="D22" i="131" s="1"/>
  <c r="D50" i="131" s="1"/>
  <c r="D9" i="131"/>
  <c r="D37" i="131" s="1"/>
  <c r="BD68" i="98"/>
  <c r="D5" i="131"/>
  <c r="D32" i="131" s="1"/>
  <c r="BH40" i="98"/>
  <c r="C9" i="131"/>
  <c r="C37" i="131" s="1"/>
  <c r="BD40" i="98"/>
  <c r="BD56" i="98" s="1"/>
  <c r="C5" i="131"/>
  <c r="C32" i="131" s="1"/>
  <c r="C2" i="101"/>
  <c r="D18" i="167"/>
  <c r="D24" i="167" s="1"/>
  <c r="F12" i="167"/>
  <c r="F18" i="167" s="1"/>
  <c r="F24" i="167" s="1"/>
  <c r="C6" i="101"/>
  <c r="C7" i="101"/>
  <c r="B13" i="213"/>
  <c r="C3" i="101"/>
  <c r="B3" i="213"/>
  <c r="BM83" i="98"/>
  <c r="F2" i="223"/>
  <c r="D13" i="167"/>
  <c r="D19" i="167" s="1"/>
  <c r="F7" i="167"/>
  <c r="F13" i="167" s="1"/>
  <c r="F19" i="167" s="1"/>
  <c r="F9" i="167"/>
  <c r="F15" i="167" s="1"/>
  <c r="F21" i="167" s="1"/>
  <c r="D15" i="167"/>
  <c r="D21" i="167" s="1"/>
  <c r="BL56" i="98"/>
  <c r="BP42" i="98" s="1"/>
  <c r="C26" i="131" s="1"/>
  <c r="C54" i="131" s="1"/>
  <c r="E15" i="131"/>
  <c r="E42" i="131" s="1"/>
  <c r="D14" i="167"/>
  <c r="D20" i="167" s="1"/>
  <c r="F8" i="167"/>
  <c r="F14" i="167" s="1"/>
  <c r="F20" i="167" s="1"/>
  <c r="G15" i="131"/>
  <c r="G42" i="131" s="1"/>
  <c r="D15" i="131"/>
  <c r="D42" i="131" s="1"/>
  <c r="F10" i="167"/>
  <c r="F16" i="167" s="1"/>
  <c r="F22" i="167" s="1"/>
  <c r="D16" i="167"/>
  <c r="D22" i="167" s="1"/>
  <c r="B15" i="131"/>
  <c r="B42" i="131" s="1"/>
  <c r="F15" i="131"/>
  <c r="F42" i="131" s="1"/>
  <c r="BF56" i="98"/>
  <c r="BP36" i="98" s="1"/>
  <c r="C20" i="131" s="1"/>
  <c r="C47" i="131" s="1"/>
  <c r="C15" i="131"/>
  <c r="C42" i="131" s="1"/>
  <c r="F11" i="167"/>
  <c r="F17" i="167" s="1"/>
  <c r="F23" i="167" s="1"/>
  <c r="D17" i="167"/>
  <c r="D23" i="167" s="1"/>
  <c r="BG84" i="98"/>
  <c r="BP65" i="98" s="1"/>
  <c r="D21" i="131" s="1"/>
  <c r="BD84" i="98"/>
  <c r="BP62" i="98" s="1"/>
  <c r="D18" i="131" s="1"/>
  <c r="D45" i="131" s="1"/>
  <c r="BF84" i="98"/>
  <c r="BM68" i="98"/>
  <c r="BJ84" i="98"/>
  <c r="BI84" i="98"/>
  <c r="BE84" i="98"/>
  <c r="BM40" i="98"/>
  <c r="BH56" i="98"/>
  <c r="BM55" i="98"/>
  <c r="K5" i="134"/>
  <c r="G6" i="134"/>
  <c r="H6" i="134"/>
  <c r="B5" i="223"/>
  <c r="C4" i="223"/>
  <c r="J6" i="134"/>
  <c r="K6" i="134"/>
  <c r="B7" i="223"/>
  <c r="M5" i="134"/>
  <c r="N6" i="134"/>
  <c r="C7" i="223"/>
  <c r="F5" i="134"/>
  <c r="M6" i="134"/>
  <c r="L6" i="134"/>
  <c r="C6" i="223"/>
  <c r="N5" i="134"/>
  <c r="H5" i="134"/>
  <c r="I6" i="134"/>
  <c r="B3" i="223"/>
  <c r="B4" i="223"/>
  <c r="J5" i="134"/>
  <c r="I5" i="134"/>
  <c r="C5" i="223"/>
  <c r="C3" i="223"/>
  <c r="L5" i="134"/>
  <c r="B2" i="223"/>
  <c r="G5" i="134"/>
  <c r="F6" i="134"/>
  <c r="B6" i="223"/>
  <c r="I17" i="232" l="1"/>
  <c r="Q17" i="232"/>
  <c r="Y17" i="232"/>
  <c r="K17" i="232"/>
  <c r="S17" i="232"/>
  <c r="AA17" i="232"/>
  <c r="L17" i="232"/>
  <c r="N17" i="232"/>
  <c r="V17" i="232"/>
  <c r="AD17" i="232"/>
  <c r="O17" i="232"/>
  <c r="AB17" i="232"/>
  <c r="P17" i="232"/>
  <c r="AC17" i="232"/>
  <c r="R17" i="232"/>
  <c r="T17" i="232"/>
  <c r="G17" i="232"/>
  <c r="U17" i="232"/>
  <c r="M17" i="232"/>
  <c r="H17" i="232"/>
  <c r="W17" i="232"/>
  <c r="J17" i="232"/>
  <c r="X17" i="232"/>
  <c r="Z17" i="232"/>
  <c r="D23" i="232"/>
  <c r="I18" i="232"/>
  <c r="Q18" i="232"/>
  <c r="Y18" i="232"/>
  <c r="K18" i="232"/>
  <c r="S18" i="232"/>
  <c r="AA18" i="232"/>
  <c r="N18" i="232"/>
  <c r="V18" i="232"/>
  <c r="AD18" i="232"/>
  <c r="P18" i="232"/>
  <c r="AC18" i="232"/>
  <c r="R18" i="232"/>
  <c r="J18" i="232"/>
  <c r="G18" i="232"/>
  <c r="T18" i="232"/>
  <c r="H18" i="232"/>
  <c r="U18" i="232"/>
  <c r="W18" i="232"/>
  <c r="O18" i="232"/>
  <c r="L18" i="232"/>
  <c r="X18" i="232"/>
  <c r="M18" i="232"/>
  <c r="Z18" i="232"/>
  <c r="AB18" i="232"/>
  <c r="D24" i="232"/>
  <c r="AE7" i="232"/>
  <c r="I14" i="232"/>
  <c r="Q14" i="232"/>
  <c r="Y14" i="232"/>
  <c r="K14" i="232"/>
  <c r="S14" i="232"/>
  <c r="AA14" i="232"/>
  <c r="L14" i="232"/>
  <c r="T14" i="232"/>
  <c r="AB14" i="232"/>
  <c r="N14" i="232"/>
  <c r="V14" i="232"/>
  <c r="AD14" i="232"/>
  <c r="G14" i="232"/>
  <c r="O14" i="232"/>
  <c r="W14" i="232"/>
  <c r="P14" i="232"/>
  <c r="R14" i="232"/>
  <c r="U14" i="232"/>
  <c r="X14" i="232"/>
  <c r="Z14" i="232"/>
  <c r="H14" i="232"/>
  <c r="AC14" i="232"/>
  <c r="J14" i="232"/>
  <c r="M14" i="232"/>
  <c r="D20" i="232"/>
  <c r="I16" i="232"/>
  <c r="Q16" i="232"/>
  <c r="Y16" i="232"/>
  <c r="K16" i="232"/>
  <c r="S16" i="232"/>
  <c r="AA16" i="232"/>
  <c r="L16" i="232"/>
  <c r="T16" i="232"/>
  <c r="AB16" i="232"/>
  <c r="N16" i="232"/>
  <c r="V16" i="232"/>
  <c r="AD16" i="232"/>
  <c r="G16" i="232"/>
  <c r="W16" i="232"/>
  <c r="H16" i="232"/>
  <c r="X16" i="232"/>
  <c r="O16" i="232"/>
  <c r="U16" i="232"/>
  <c r="J16" i="232"/>
  <c r="Z16" i="232"/>
  <c r="M16" i="232"/>
  <c r="AC16" i="232"/>
  <c r="P16" i="232"/>
  <c r="R16" i="232"/>
  <c r="D22" i="232"/>
  <c r="AE10" i="232"/>
  <c r="AE11" i="232"/>
  <c r="I15" i="232"/>
  <c r="Q15" i="232"/>
  <c r="Y15" i="232"/>
  <c r="K15" i="232"/>
  <c r="S15" i="232"/>
  <c r="AA15" i="232"/>
  <c r="L15" i="232"/>
  <c r="T15" i="232"/>
  <c r="AB15" i="232"/>
  <c r="N15" i="232"/>
  <c r="V15" i="232"/>
  <c r="AD15" i="232"/>
  <c r="G15" i="232"/>
  <c r="O15" i="232"/>
  <c r="M15" i="232"/>
  <c r="P15" i="232"/>
  <c r="R15" i="232"/>
  <c r="U15" i="232"/>
  <c r="W15" i="232"/>
  <c r="AC15" i="232"/>
  <c r="X15" i="232"/>
  <c r="H15" i="232"/>
  <c r="Z15" i="232"/>
  <c r="J15" i="232"/>
  <c r="D21" i="232"/>
  <c r="I13" i="232"/>
  <c r="Q13" i="232"/>
  <c r="Y13" i="232"/>
  <c r="K13" i="232"/>
  <c r="S13" i="232"/>
  <c r="AA13" i="232"/>
  <c r="L13" i="232"/>
  <c r="T13" i="232"/>
  <c r="AB13" i="232"/>
  <c r="N13" i="232"/>
  <c r="V13" i="232"/>
  <c r="AD13" i="232"/>
  <c r="G13" i="232"/>
  <c r="O13" i="232"/>
  <c r="W13" i="232"/>
  <c r="R13" i="232"/>
  <c r="U13" i="232"/>
  <c r="H13" i="232"/>
  <c r="X13" i="232"/>
  <c r="Z13" i="232"/>
  <c r="AC13" i="232"/>
  <c r="P13" i="232"/>
  <c r="J13" i="232"/>
  <c r="M13" i="232"/>
  <c r="D19" i="232"/>
  <c r="AE8" i="232"/>
  <c r="AE9" i="232"/>
  <c r="AE12" i="232"/>
  <c r="D36" i="131"/>
  <c r="D35" i="131"/>
  <c r="C36" i="131"/>
  <c r="C35" i="131"/>
  <c r="E2" i="223"/>
  <c r="E7" i="223"/>
  <c r="E3" i="223"/>
  <c r="F4" i="223"/>
  <c r="E6" i="223"/>
  <c r="E5" i="223"/>
  <c r="F6" i="223"/>
  <c r="F5" i="223"/>
  <c r="E4" i="223"/>
  <c r="F7" i="223"/>
  <c r="F3" i="223"/>
  <c r="BM84" i="98"/>
  <c r="BP68" i="98"/>
  <c r="D24" i="131" s="1"/>
  <c r="D52" i="131" s="1"/>
  <c r="BP67" i="98"/>
  <c r="D23" i="131" s="1"/>
  <c r="D51" i="131" s="1"/>
  <c r="BP60" i="98"/>
  <c r="D16" i="131" s="1"/>
  <c r="D43" i="131" s="1"/>
  <c r="BP64" i="98"/>
  <c r="D20" i="131" s="1"/>
  <c r="D47" i="131" s="1"/>
  <c r="BP69" i="98"/>
  <c r="D25" i="131" s="1"/>
  <c r="D53" i="131" s="1"/>
  <c r="D49" i="131"/>
  <c r="BP63" i="98"/>
  <c r="D19" i="131" s="1"/>
  <c r="D46" i="131" s="1"/>
  <c r="BP39" i="98"/>
  <c r="C23" i="131" s="1"/>
  <c r="C51" i="131" s="1"/>
  <c r="BP32" i="98"/>
  <c r="C16" i="131" s="1"/>
  <c r="C43" i="131" s="1"/>
  <c r="BP34" i="98"/>
  <c r="C18" i="131" s="1"/>
  <c r="C45" i="131" s="1"/>
  <c r="BP37" i="98"/>
  <c r="C21" i="131" s="1"/>
  <c r="BP38" i="98"/>
  <c r="C22" i="131" s="1"/>
  <c r="C50" i="131" s="1"/>
  <c r="BP35" i="98"/>
  <c r="C19" i="131" s="1"/>
  <c r="C46" i="131" s="1"/>
  <c r="BM56" i="98"/>
  <c r="BP40" i="98"/>
  <c r="C24" i="131" s="1"/>
  <c r="C52" i="131" s="1"/>
  <c r="BP41" i="98"/>
  <c r="C25" i="131" s="1"/>
  <c r="C53" i="131" s="1"/>
  <c r="P6" i="134"/>
  <c r="O5" i="134"/>
  <c r="P5" i="134"/>
  <c r="I21" i="232" l="1"/>
  <c r="Q21" i="232"/>
  <c r="Y21" i="232"/>
  <c r="K21" i="232"/>
  <c r="S21" i="232"/>
  <c r="AA21" i="232"/>
  <c r="N21" i="232"/>
  <c r="V21" i="232"/>
  <c r="AD21" i="232"/>
  <c r="H21" i="232"/>
  <c r="U21" i="232"/>
  <c r="J21" i="232"/>
  <c r="W21" i="232"/>
  <c r="O21" i="232"/>
  <c r="L21" i="232"/>
  <c r="X21" i="232"/>
  <c r="M21" i="232"/>
  <c r="Z21" i="232"/>
  <c r="AB21" i="232"/>
  <c r="T21" i="232"/>
  <c r="P21" i="232"/>
  <c r="AC21" i="232"/>
  <c r="R21" i="232"/>
  <c r="G21" i="232"/>
  <c r="AE18" i="232"/>
  <c r="AE17" i="232"/>
  <c r="AE16" i="232"/>
  <c r="I22" i="232"/>
  <c r="Q22" i="232"/>
  <c r="Y22" i="232"/>
  <c r="K22" i="232"/>
  <c r="S22" i="232"/>
  <c r="AA22" i="232"/>
  <c r="N22" i="232"/>
  <c r="V22" i="232"/>
  <c r="AD22" i="232"/>
  <c r="J22" i="232"/>
  <c r="W22" i="232"/>
  <c r="L22" i="232"/>
  <c r="X22" i="232"/>
  <c r="P22" i="232"/>
  <c r="G22" i="232"/>
  <c r="H22" i="232"/>
  <c r="M22" i="232"/>
  <c r="Z22" i="232"/>
  <c r="O22" i="232"/>
  <c r="AB22" i="232"/>
  <c r="AC22" i="232"/>
  <c r="T22" i="232"/>
  <c r="R22" i="232"/>
  <c r="U22" i="232"/>
  <c r="AE14" i="232"/>
  <c r="AE15" i="232"/>
  <c r="I20" i="232"/>
  <c r="Q20" i="232"/>
  <c r="Y20" i="232"/>
  <c r="K20" i="232"/>
  <c r="S20" i="232"/>
  <c r="AA20" i="232"/>
  <c r="N20" i="232"/>
  <c r="V20" i="232"/>
  <c r="AD20" i="232"/>
  <c r="G20" i="232"/>
  <c r="T20" i="232"/>
  <c r="H20" i="232"/>
  <c r="U20" i="232"/>
  <c r="M20" i="232"/>
  <c r="J20" i="232"/>
  <c r="W20" i="232"/>
  <c r="L20" i="232"/>
  <c r="X20" i="232"/>
  <c r="Z20" i="232"/>
  <c r="R20" i="232"/>
  <c r="O20" i="232"/>
  <c r="AB20" i="232"/>
  <c r="P20" i="232"/>
  <c r="AC20" i="232"/>
  <c r="AE13" i="232"/>
  <c r="I24" i="232"/>
  <c r="Q24" i="232"/>
  <c r="Y24" i="232"/>
  <c r="K24" i="232"/>
  <c r="S24" i="232"/>
  <c r="AA24" i="232"/>
  <c r="N24" i="232"/>
  <c r="V24" i="232"/>
  <c r="AD24" i="232"/>
  <c r="M24" i="232"/>
  <c r="Z24" i="232"/>
  <c r="O24" i="232"/>
  <c r="AB24" i="232"/>
  <c r="T24" i="232"/>
  <c r="J24" i="232"/>
  <c r="L24" i="232"/>
  <c r="P24" i="232"/>
  <c r="AC24" i="232"/>
  <c r="R24" i="232"/>
  <c r="G24" i="232"/>
  <c r="W24" i="232"/>
  <c r="H24" i="232"/>
  <c r="U24" i="232"/>
  <c r="X24" i="232"/>
  <c r="I19" i="232"/>
  <c r="Q19" i="232"/>
  <c r="Y19" i="232"/>
  <c r="K19" i="232"/>
  <c r="S19" i="232"/>
  <c r="AA19" i="232"/>
  <c r="N19" i="232"/>
  <c r="V19" i="232"/>
  <c r="AD19" i="232"/>
  <c r="R19" i="232"/>
  <c r="G19" i="232"/>
  <c r="T19" i="232"/>
  <c r="L19" i="232"/>
  <c r="AC19" i="232"/>
  <c r="H19" i="232"/>
  <c r="U19" i="232"/>
  <c r="J19" i="232"/>
  <c r="W19" i="232"/>
  <c r="X19" i="232"/>
  <c r="P19" i="232"/>
  <c r="M19" i="232"/>
  <c r="Z19" i="232"/>
  <c r="O19" i="232"/>
  <c r="AB19" i="232"/>
  <c r="I23" i="232"/>
  <c r="Q23" i="232"/>
  <c r="Y23" i="232"/>
  <c r="K23" i="232"/>
  <c r="S23" i="232"/>
  <c r="AA23" i="232"/>
  <c r="N23" i="232"/>
  <c r="V23" i="232"/>
  <c r="AD23" i="232"/>
  <c r="L23" i="232"/>
  <c r="X23" i="232"/>
  <c r="M23" i="232"/>
  <c r="Z23" i="232"/>
  <c r="R23" i="232"/>
  <c r="H23" i="232"/>
  <c r="O23" i="232"/>
  <c r="AB23" i="232"/>
  <c r="P23" i="232"/>
  <c r="AC23" i="232"/>
  <c r="U23" i="232"/>
  <c r="J23" i="232"/>
  <c r="W23" i="232"/>
  <c r="G23" i="232"/>
  <c r="T23" i="232"/>
  <c r="Q5" i="134"/>
  <c r="D48" i="131"/>
  <c r="C48" i="131"/>
  <c r="C49" i="131"/>
  <c r="O6" i="134"/>
  <c r="AE22" i="232" l="1"/>
  <c r="AE23" i="232"/>
  <c r="AE19" i="232"/>
  <c r="AE20" i="232"/>
  <c r="AE21" i="232"/>
  <c r="AE24" i="232"/>
  <c r="Q6" i="134"/>
  <c r="AN27" i="98"/>
  <c r="BV16" i="98" l="1"/>
  <c r="AX111" i="98" l="1"/>
  <c r="AW111" i="98"/>
  <c r="AV111" i="98"/>
  <c r="AU111" i="98"/>
  <c r="AN111" i="98"/>
  <c r="AX110" i="98"/>
  <c r="AW110" i="98"/>
  <c r="AV110" i="98"/>
  <c r="AU110" i="98"/>
  <c r="AN110" i="98"/>
  <c r="AX109" i="98"/>
  <c r="AW109" i="98"/>
  <c r="AV109" i="98"/>
  <c r="AU109" i="98"/>
  <c r="AN109" i="98"/>
  <c r="AX108" i="98"/>
  <c r="AW108" i="98"/>
  <c r="AV108" i="98"/>
  <c r="AU108" i="98"/>
  <c r="AN108" i="98"/>
  <c r="AX107" i="98"/>
  <c r="AW107" i="98"/>
  <c r="AV107" i="98"/>
  <c r="AU107" i="98"/>
  <c r="AN107" i="98"/>
  <c r="AX106" i="98"/>
  <c r="AW106" i="98"/>
  <c r="AV106" i="98"/>
  <c r="AU106" i="98"/>
  <c r="AN106" i="98"/>
  <c r="AX105" i="98"/>
  <c r="AW105" i="98"/>
  <c r="AV105" i="98"/>
  <c r="AU105" i="98"/>
  <c r="AN105" i="98"/>
  <c r="AX104" i="98"/>
  <c r="AW104" i="98"/>
  <c r="AV104" i="98"/>
  <c r="AU104" i="98"/>
  <c r="AN104" i="98"/>
  <c r="AX103" i="98"/>
  <c r="AW103" i="98"/>
  <c r="AV103" i="98"/>
  <c r="AU103" i="98"/>
  <c r="AN103" i="98"/>
  <c r="AX102" i="98"/>
  <c r="AW102" i="98"/>
  <c r="AV102" i="98"/>
  <c r="AU102" i="98"/>
  <c r="AN102" i="98"/>
  <c r="AX101" i="98"/>
  <c r="AW101" i="98"/>
  <c r="AV101" i="98"/>
  <c r="AU101" i="98"/>
  <c r="AN101" i="98"/>
  <c r="AX100" i="98"/>
  <c r="AW100" i="98"/>
  <c r="AV100" i="98"/>
  <c r="AU100" i="98"/>
  <c r="AN100" i="98"/>
  <c r="AX99" i="98"/>
  <c r="AW99" i="98"/>
  <c r="AV99" i="98"/>
  <c r="AU99" i="98"/>
  <c r="AN99" i="98"/>
  <c r="AX98" i="98"/>
  <c r="AW98" i="98"/>
  <c r="AV98" i="98"/>
  <c r="AU98" i="98"/>
  <c r="AN98" i="98"/>
  <c r="AX97" i="98"/>
  <c r="AW97" i="98"/>
  <c r="AV97" i="98"/>
  <c r="AU97" i="98"/>
  <c r="AN97" i="98"/>
  <c r="AX96" i="98"/>
  <c r="AW96" i="98"/>
  <c r="AV96" i="98"/>
  <c r="AU96" i="98"/>
  <c r="AN96" i="98"/>
  <c r="AX95" i="98"/>
  <c r="AW95" i="98"/>
  <c r="AV95" i="98"/>
  <c r="AU95" i="98"/>
  <c r="AN95" i="98"/>
  <c r="AX94" i="98"/>
  <c r="AW94" i="98"/>
  <c r="AV94" i="98"/>
  <c r="AU94" i="98"/>
  <c r="AN94" i="98"/>
  <c r="AX93" i="98"/>
  <c r="AW93" i="98"/>
  <c r="AV93" i="98"/>
  <c r="AU93" i="98"/>
  <c r="AN93" i="98"/>
  <c r="AX92" i="98"/>
  <c r="AW92" i="98"/>
  <c r="AV92" i="98"/>
  <c r="AU92" i="98"/>
  <c r="AN92" i="98"/>
  <c r="AX91" i="98"/>
  <c r="BL91" i="98" s="1"/>
  <c r="E13" i="131" s="1"/>
  <c r="E41" i="131" s="1"/>
  <c r="AW91" i="98"/>
  <c r="BK91" i="98" s="1"/>
  <c r="E12" i="131" s="1"/>
  <c r="E40" i="131" s="1"/>
  <c r="AV91" i="98"/>
  <c r="BJ91" i="98" s="1"/>
  <c r="E11" i="131" s="1"/>
  <c r="E39" i="131" s="1"/>
  <c r="AU91" i="98"/>
  <c r="BI91" i="98" s="1"/>
  <c r="E10" i="131" s="1"/>
  <c r="E38" i="131" s="1"/>
  <c r="BH91" i="98"/>
  <c r="E9" i="131" s="1"/>
  <c r="E37" i="131" s="1"/>
  <c r="BG91" i="98"/>
  <c r="E8" i="131" s="1"/>
  <c r="BF91" i="98"/>
  <c r="E7" i="131" s="1"/>
  <c r="E34" i="131" s="1"/>
  <c r="BE91" i="98"/>
  <c r="E6" i="131" s="1"/>
  <c r="E33" i="131" s="1"/>
  <c r="BD91" i="98"/>
  <c r="E5" i="131" s="1"/>
  <c r="E32" i="131" s="1"/>
  <c r="BC91" i="98"/>
  <c r="E4" i="131" s="1"/>
  <c r="E31" i="131" s="1"/>
  <c r="AN91" i="98"/>
  <c r="BB91" i="98" s="1"/>
  <c r="E3" i="131" s="1"/>
  <c r="E30" i="131" s="1"/>
  <c r="AX90" i="98"/>
  <c r="AW90" i="98"/>
  <c r="AV90" i="98"/>
  <c r="AU90" i="98"/>
  <c r="AN90" i="98"/>
  <c r="AX89" i="98"/>
  <c r="AW89" i="98"/>
  <c r="AV89" i="98"/>
  <c r="AU89" i="98"/>
  <c r="AN89" i="98"/>
  <c r="AX88" i="98"/>
  <c r="AW88" i="98"/>
  <c r="AV88" i="98"/>
  <c r="AU88" i="98"/>
  <c r="AN88" i="98"/>
  <c r="AX139" i="98"/>
  <c r="AW139" i="98"/>
  <c r="AV139" i="98"/>
  <c r="AU139" i="98"/>
  <c r="AN139" i="98"/>
  <c r="AX138" i="98"/>
  <c r="AW138" i="98"/>
  <c r="AV138" i="98"/>
  <c r="AU138" i="98"/>
  <c r="AN138" i="98"/>
  <c r="AX137" i="98"/>
  <c r="AW137" i="98"/>
  <c r="AV137" i="98"/>
  <c r="AU137" i="98"/>
  <c r="AN137" i="98"/>
  <c r="AX136" i="98"/>
  <c r="AW136" i="98"/>
  <c r="AV136" i="98"/>
  <c r="AU136" i="98"/>
  <c r="AN136" i="98"/>
  <c r="AX135" i="98"/>
  <c r="AW135" i="98"/>
  <c r="AV135" i="98"/>
  <c r="AU135" i="98"/>
  <c r="AN135" i="98"/>
  <c r="AX134" i="98"/>
  <c r="AW134" i="98"/>
  <c r="AV134" i="98"/>
  <c r="AU134" i="98"/>
  <c r="AN134" i="98"/>
  <c r="AX133" i="98"/>
  <c r="AW133" i="98"/>
  <c r="AV133" i="98"/>
  <c r="AU133" i="98"/>
  <c r="AN133" i="98"/>
  <c r="AX132" i="98"/>
  <c r="AW132" i="98"/>
  <c r="AV132" i="98"/>
  <c r="AU132" i="98"/>
  <c r="AN132" i="98"/>
  <c r="AX131" i="98"/>
  <c r="AW131" i="98"/>
  <c r="AV131" i="98"/>
  <c r="AU131" i="98"/>
  <c r="AN131" i="98"/>
  <c r="AX130" i="98"/>
  <c r="AW130" i="98"/>
  <c r="AV130" i="98"/>
  <c r="AU130" i="98"/>
  <c r="AN130" i="98"/>
  <c r="AX129" i="98"/>
  <c r="AW129" i="98"/>
  <c r="AV129" i="98"/>
  <c r="AU129" i="98"/>
  <c r="AN129" i="98"/>
  <c r="AX128" i="98"/>
  <c r="AW128" i="98"/>
  <c r="AV128" i="98"/>
  <c r="AU128" i="98"/>
  <c r="AN128" i="98"/>
  <c r="AX127" i="98"/>
  <c r="AW127" i="98"/>
  <c r="AV127" i="98"/>
  <c r="AU127" i="98"/>
  <c r="AN127" i="98"/>
  <c r="AX126" i="98"/>
  <c r="AW126" i="98"/>
  <c r="AV126" i="98"/>
  <c r="AU126" i="98"/>
  <c r="AN126" i="98"/>
  <c r="AX125" i="98"/>
  <c r="AW125" i="98"/>
  <c r="AV125" i="98"/>
  <c r="AU125" i="98"/>
  <c r="AN125" i="98"/>
  <c r="AX124" i="98"/>
  <c r="AW124" i="98"/>
  <c r="AV124" i="98"/>
  <c r="AU124" i="98"/>
  <c r="AN124" i="98"/>
  <c r="AX123" i="98"/>
  <c r="AW123" i="98"/>
  <c r="AV123" i="98"/>
  <c r="AU123" i="98"/>
  <c r="AN123" i="98"/>
  <c r="AX122" i="98"/>
  <c r="AW122" i="98"/>
  <c r="AV122" i="98"/>
  <c r="AU122" i="98"/>
  <c r="AN122" i="98"/>
  <c r="AX121" i="98"/>
  <c r="AW121" i="98"/>
  <c r="AV121" i="98"/>
  <c r="AU121" i="98"/>
  <c r="AN121" i="98"/>
  <c r="AX120" i="98"/>
  <c r="AW120" i="98"/>
  <c r="AV120" i="98"/>
  <c r="AU120" i="98"/>
  <c r="AN120" i="98"/>
  <c r="AX119" i="98"/>
  <c r="BL119" i="98" s="1"/>
  <c r="F13" i="131" s="1"/>
  <c r="F41" i="131" s="1"/>
  <c r="AW119" i="98"/>
  <c r="BK119" i="98" s="1"/>
  <c r="F12" i="131" s="1"/>
  <c r="F40" i="131" s="1"/>
  <c r="AV119" i="98"/>
  <c r="BJ119" i="98" s="1"/>
  <c r="F11" i="131" s="1"/>
  <c r="F39" i="131" s="1"/>
  <c r="AU119" i="98"/>
  <c r="BI119" i="98" s="1"/>
  <c r="F10" i="131" s="1"/>
  <c r="F38" i="131" s="1"/>
  <c r="BH119" i="98"/>
  <c r="F9" i="131" s="1"/>
  <c r="F37" i="131" s="1"/>
  <c r="BG119" i="98"/>
  <c r="F8" i="131" s="1"/>
  <c r="BF119" i="98"/>
  <c r="F7" i="131" s="1"/>
  <c r="F34" i="131" s="1"/>
  <c r="BE119" i="98"/>
  <c r="F6" i="131" s="1"/>
  <c r="F33" i="131" s="1"/>
  <c r="BD119" i="98"/>
  <c r="F5" i="131" s="1"/>
  <c r="F32" i="131" s="1"/>
  <c r="BC119" i="98"/>
  <c r="F4" i="131" s="1"/>
  <c r="F31" i="131" s="1"/>
  <c r="AN119" i="98"/>
  <c r="BB119" i="98" s="1"/>
  <c r="F3" i="131" s="1"/>
  <c r="F30" i="131" s="1"/>
  <c r="AX118" i="98"/>
  <c r="AW118" i="98"/>
  <c r="AV118" i="98"/>
  <c r="AU118" i="98"/>
  <c r="AN118" i="98"/>
  <c r="AX117" i="98"/>
  <c r="AW117" i="98"/>
  <c r="AV117" i="98"/>
  <c r="AU117" i="98"/>
  <c r="AN117" i="98"/>
  <c r="AX116" i="98"/>
  <c r="AW116" i="98"/>
  <c r="AV116" i="98"/>
  <c r="AU116" i="98"/>
  <c r="AN116" i="98"/>
  <c r="E36" i="131" l="1"/>
  <c r="E35" i="131"/>
  <c r="F35" i="131"/>
  <c r="F36" i="131"/>
  <c r="BH124" i="98"/>
  <c r="BH96" i="98"/>
  <c r="BC124" i="98"/>
  <c r="BK124" i="98"/>
  <c r="BC96" i="98"/>
  <c r="BK96" i="98"/>
  <c r="BE124" i="98"/>
  <c r="BE96" i="98"/>
  <c r="BD124" i="98"/>
  <c r="BL124" i="98"/>
  <c r="BB96" i="98"/>
  <c r="BJ96" i="98"/>
  <c r="BI96" i="98"/>
  <c r="BI124" i="98"/>
  <c r="BI139" i="98"/>
  <c r="BI111" i="98"/>
  <c r="BG124" i="98"/>
  <c r="BG96" i="98"/>
  <c r="BG139" i="98"/>
  <c r="BG111" i="98"/>
  <c r="BH139" i="98"/>
  <c r="BD96" i="98"/>
  <c r="BL96" i="98"/>
  <c r="BH111" i="98"/>
  <c r="BF124" i="98"/>
  <c r="BB139" i="98"/>
  <c r="BJ139" i="98"/>
  <c r="BF96" i="98"/>
  <c r="BB111" i="98"/>
  <c r="BJ111" i="98"/>
  <c r="BC139" i="98"/>
  <c r="BK139" i="98"/>
  <c r="BC111" i="98"/>
  <c r="BK111" i="98"/>
  <c r="BD139" i="98"/>
  <c r="BL139" i="98"/>
  <c r="BD111" i="98"/>
  <c r="BL111" i="98"/>
  <c r="BB124" i="98"/>
  <c r="BJ124" i="98"/>
  <c r="BE139" i="98"/>
  <c r="BE111" i="98"/>
  <c r="BF139" i="98"/>
  <c r="BF111" i="98"/>
  <c r="AY100" i="98"/>
  <c r="AY101" i="98"/>
  <c r="AY108" i="98"/>
  <c r="AY109" i="98"/>
  <c r="AY122" i="98"/>
  <c r="AY119" i="98"/>
  <c r="BM119" i="98" s="1"/>
  <c r="AY126" i="98"/>
  <c r="AY116" i="98"/>
  <c r="AY104" i="98"/>
  <c r="AY99" i="98"/>
  <c r="AY107" i="98"/>
  <c r="AY129" i="98"/>
  <c r="AY134" i="98"/>
  <c r="AY90" i="98"/>
  <c r="AY117" i="98"/>
  <c r="AY92" i="98"/>
  <c r="AY94" i="98"/>
  <c r="AY133" i="98"/>
  <c r="AY128" i="98"/>
  <c r="AY136" i="98"/>
  <c r="AY102" i="98"/>
  <c r="AY103" i="98"/>
  <c r="AY110" i="98"/>
  <c r="AY111" i="98"/>
  <c r="AY121" i="98"/>
  <c r="AY131" i="98"/>
  <c r="AY88" i="98"/>
  <c r="AY98" i="98"/>
  <c r="AY106" i="98"/>
  <c r="AY118" i="98"/>
  <c r="AY132" i="98"/>
  <c r="AY96" i="98"/>
  <c r="AY105" i="98"/>
  <c r="AY138" i="98"/>
  <c r="AY127" i="98"/>
  <c r="AY95" i="98"/>
  <c r="AY97" i="98"/>
  <c r="AY120" i="98"/>
  <c r="AY123" i="98"/>
  <c r="AY125" i="98"/>
  <c r="AY93" i="98"/>
  <c r="AY130" i="98"/>
  <c r="AY135" i="98"/>
  <c r="AY137" i="98"/>
  <c r="AY89" i="98"/>
  <c r="AY124" i="98"/>
  <c r="AY139" i="98"/>
  <c r="AY91" i="98"/>
  <c r="BM91" i="98" s="1"/>
  <c r="BB112" i="98" l="1"/>
  <c r="BI140" i="98"/>
  <c r="BP123" i="98" s="1"/>
  <c r="BK112" i="98"/>
  <c r="BP97" i="98" s="1"/>
  <c r="E25" i="131" s="1"/>
  <c r="E53" i="131" s="1"/>
  <c r="BE140" i="98"/>
  <c r="BP119" i="98" s="1"/>
  <c r="F19" i="131" s="1"/>
  <c r="F46" i="131" s="1"/>
  <c r="BH140" i="98"/>
  <c r="BP122" i="98" s="1"/>
  <c r="F22" i="131" s="1"/>
  <c r="F50" i="131" s="1"/>
  <c r="BC140" i="98"/>
  <c r="BP117" i="98" s="1"/>
  <c r="BH112" i="98"/>
  <c r="BP94" i="98" s="1"/>
  <c r="E22" i="131" s="1"/>
  <c r="E50" i="131" s="1"/>
  <c r="BL140" i="98"/>
  <c r="BP126" i="98" s="1"/>
  <c r="BC112" i="98"/>
  <c r="BP89" i="98" s="1"/>
  <c r="BJ112" i="98"/>
  <c r="BP96" i="98" s="1"/>
  <c r="BE112" i="98"/>
  <c r="BP91" i="98" s="1"/>
  <c r="E19" i="131" s="1"/>
  <c r="E46" i="131" s="1"/>
  <c r="BF140" i="98"/>
  <c r="BP120" i="98" s="1"/>
  <c r="BD140" i="98"/>
  <c r="BP118" i="98" s="1"/>
  <c r="BK140" i="98"/>
  <c r="BM139" i="98"/>
  <c r="BI112" i="98"/>
  <c r="BP95" i="98" s="1"/>
  <c r="E23" i="131" s="1"/>
  <c r="E51" i="131" s="1"/>
  <c r="BM96" i="98"/>
  <c r="BF112" i="98"/>
  <c r="BP92" i="98" s="1"/>
  <c r="E20" i="131" s="1"/>
  <c r="E47" i="131" s="1"/>
  <c r="BG112" i="98"/>
  <c r="BP93" i="98" s="1"/>
  <c r="E21" i="131" s="1"/>
  <c r="BM111" i="98"/>
  <c r="BJ140" i="98"/>
  <c r="BP124" i="98" s="1"/>
  <c r="F24" i="131" s="1"/>
  <c r="F52" i="131" s="1"/>
  <c r="BL112" i="98"/>
  <c r="BB140" i="98"/>
  <c r="BG140" i="98"/>
  <c r="BM124" i="98"/>
  <c r="BD112" i="98"/>
  <c r="BP88" i="98"/>
  <c r="J7" i="134"/>
  <c r="L8" i="134"/>
  <c r="J8" i="134"/>
  <c r="O8" i="134"/>
  <c r="G7" i="134"/>
  <c r="N7" i="134"/>
  <c r="O7" i="134"/>
  <c r="G8" i="134"/>
  <c r="F8" i="134"/>
  <c r="P7" i="134"/>
  <c r="F7" i="134"/>
  <c r="L7" i="134"/>
  <c r="N8" i="134"/>
  <c r="K7" i="134"/>
  <c r="M8" i="134"/>
  <c r="H7" i="134"/>
  <c r="H8" i="134"/>
  <c r="M7" i="134"/>
  <c r="K8" i="134"/>
  <c r="I7" i="134"/>
  <c r="I8" i="134"/>
  <c r="BM112" i="98" l="1"/>
  <c r="BP125" i="98"/>
  <c r="F25" i="131" s="1"/>
  <c r="F53" i="131" s="1"/>
  <c r="Q7" i="134"/>
  <c r="BM140" i="98"/>
  <c r="BP121" i="98"/>
  <c r="F21" i="131" s="1"/>
  <c r="BP98" i="98"/>
  <c r="E26" i="131" s="1"/>
  <c r="E54" i="131" s="1"/>
  <c r="BP116" i="98"/>
  <c r="F16" i="131" s="1"/>
  <c r="F43" i="131" s="1"/>
  <c r="E48" i="131"/>
  <c r="E49" i="131"/>
  <c r="BP90" i="98"/>
  <c r="E18" i="131" s="1"/>
  <c r="E45" i="131" s="1"/>
  <c r="E16" i="131"/>
  <c r="E43" i="131" s="1"/>
  <c r="E17" i="131"/>
  <c r="E44" i="131" s="1"/>
  <c r="F20" i="131"/>
  <c r="F47" i="131" s="1"/>
  <c r="F18" i="131"/>
  <c r="F45" i="131" s="1"/>
  <c r="F26" i="131"/>
  <c r="F54" i="131" s="1"/>
  <c r="F17" i="131"/>
  <c r="F44" i="131" s="1"/>
  <c r="F23" i="131"/>
  <c r="F51" i="131" s="1"/>
  <c r="E24" i="131"/>
  <c r="E52" i="131" s="1"/>
  <c r="AB13" i="101"/>
  <c r="AA13" i="101"/>
  <c r="Z13" i="101"/>
  <c r="Y13" i="101"/>
  <c r="X13" i="101"/>
  <c r="W13" i="101"/>
  <c r="V13" i="101"/>
  <c r="U13" i="101"/>
  <c r="T13" i="101"/>
  <c r="S13" i="101"/>
  <c r="R13" i="101"/>
  <c r="Q13" i="101"/>
  <c r="P13" i="101"/>
  <c r="O13" i="101"/>
  <c r="N13" i="101"/>
  <c r="M13" i="101"/>
  <c r="L13" i="101"/>
  <c r="K13" i="101"/>
  <c r="J13" i="101"/>
  <c r="I13" i="101"/>
  <c r="G13" i="101"/>
  <c r="F13" i="101"/>
  <c r="E13" i="101"/>
  <c r="F11" i="101"/>
  <c r="G11" i="101" s="1"/>
  <c r="F48" i="131" l="1"/>
  <c r="F49" i="131"/>
  <c r="H11" i="101"/>
  <c r="I11" i="101" s="1"/>
  <c r="J11" i="101" s="1"/>
  <c r="K11" i="101" s="1"/>
  <c r="L11" i="101" s="1"/>
  <c r="M11" i="101" s="1"/>
  <c r="N11" i="101" s="1"/>
  <c r="O11" i="101" s="1"/>
  <c r="P11" i="101" s="1"/>
  <c r="Q11" i="101" s="1"/>
  <c r="R11" i="101" s="1"/>
  <c r="S11" i="101" s="1"/>
  <c r="T11" i="101" s="1"/>
  <c r="U11" i="101" s="1"/>
  <c r="V11" i="101" s="1"/>
  <c r="W11" i="101" s="1"/>
  <c r="X11" i="101" s="1"/>
  <c r="Y11" i="101" s="1"/>
  <c r="Z11" i="101" s="1"/>
  <c r="AA11" i="101" s="1"/>
  <c r="AB11" i="101" s="1"/>
  <c r="AX167" i="98"/>
  <c r="AW167" i="98"/>
  <c r="AV167" i="98"/>
  <c r="AU167" i="98"/>
  <c r="AN167" i="98"/>
  <c r="AX166" i="98"/>
  <c r="AW166" i="98"/>
  <c r="AV166" i="98"/>
  <c r="AU166" i="98"/>
  <c r="AN166" i="98"/>
  <c r="AX165" i="98"/>
  <c r="AW165" i="98"/>
  <c r="AV165" i="98"/>
  <c r="AU165" i="98"/>
  <c r="AN165" i="98"/>
  <c r="AX164" i="98"/>
  <c r="AW164" i="98"/>
  <c r="AV164" i="98"/>
  <c r="AU164" i="98"/>
  <c r="AN164" i="98"/>
  <c r="AX163" i="98"/>
  <c r="AW163" i="98"/>
  <c r="AV163" i="98"/>
  <c r="AU163" i="98"/>
  <c r="AN163" i="98"/>
  <c r="AX162" i="98"/>
  <c r="AW162" i="98"/>
  <c r="AV162" i="98"/>
  <c r="AU162" i="98"/>
  <c r="AN162" i="98"/>
  <c r="AX161" i="98"/>
  <c r="AW161" i="98"/>
  <c r="AV161" i="98"/>
  <c r="AU161" i="98"/>
  <c r="AN161" i="98"/>
  <c r="AX160" i="98"/>
  <c r="AW160" i="98"/>
  <c r="AV160" i="98"/>
  <c r="AU160" i="98"/>
  <c r="AN160" i="98"/>
  <c r="AX159" i="98"/>
  <c r="AW159" i="98"/>
  <c r="AV159" i="98"/>
  <c r="AU159" i="98"/>
  <c r="AN159" i="98"/>
  <c r="AX158" i="98"/>
  <c r="AW158" i="98"/>
  <c r="AV158" i="98"/>
  <c r="AU158" i="98"/>
  <c r="AN158" i="98"/>
  <c r="AX157" i="98"/>
  <c r="AW157" i="98"/>
  <c r="AV157" i="98"/>
  <c r="AU157" i="98"/>
  <c r="AN157" i="98"/>
  <c r="AX156" i="98"/>
  <c r="AW156" i="98"/>
  <c r="AV156" i="98"/>
  <c r="AU156" i="98"/>
  <c r="AN156" i="98"/>
  <c r="AX155" i="98"/>
  <c r="AW155" i="98"/>
  <c r="AV155" i="98"/>
  <c r="AU155" i="98"/>
  <c r="AN155" i="98"/>
  <c r="AX154" i="98"/>
  <c r="AW154" i="98"/>
  <c r="AV154" i="98"/>
  <c r="AU154" i="98"/>
  <c r="AN154" i="98"/>
  <c r="AX153" i="98"/>
  <c r="AW153" i="98"/>
  <c r="AV153" i="98"/>
  <c r="AU153" i="98"/>
  <c r="AN153" i="98"/>
  <c r="AX152" i="98"/>
  <c r="AW152" i="98"/>
  <c r="AV152" i="98"/>
  <c r="AU152" i="98"/>
  <c r="AN152" i="98"/>
  <c r="AX151" i="98"/>
  <c r="AW151" i="98"/>
  <c r="AV151" i="98"/>
  <c r="AU151" i="98"/>
  <c r="AN151" i="98"/>
  <c r="AX150" i="98"/>
  <c r="AW150" i="98"/>
  <c r="AV150" i="98"/>
  <c r="AU150" i="98"/>
  <c r="AN150" i="98"/>
  <c r="AX149" i="98"/>
  <c r="AW149" i="98"/>
  <c r="AV149" i="98"/>
  <c r="AU149" i="98"/>
  <c r="AN149" i="98"/>
  <c r="AX148" i="98"/>
  <c r="AW148" i="98"/>
  <c r="AV148" i="98"/>
  <c r="AU148" i="98"/>
  <c r="AN148" i="98"/>
  <c r="AX147" i="98"/>
  <c r="BL147" i="98" s="1"/>
  <c r="G13" i="131" s="1"/>
  <c r="G41" i="131" s="1"/>
  <c r="AW147" i="98"/>
  <c r="BK147" i="98" s="1"/>
  <c r="G12" i="131" s="1"/>
  <c r="G40" i="131" s="1"/>
  <c r="AV147" i="98"/>
  <c r="BJ147" i="98" s="1"/>
  <c r="G11" i="131" s="1"/>
  <c r="G39" i="131" s="1"/>
  <c r="AU147" i="98"/>
  <c r="BI147" i="98" s="1"/>
  <c r="G10" i="131" s="1"/>
  <c r="G38" i="131" s="1"/>
  <c r="BH147" i="98"/>
  <c r="G9" i="131" s="1"/>
  <c r="G37" i="131" s="1"/>
  <c r="BG147" i="98"/>
  <c r="G8" i="131" s="1"/>
  <c r="BF147" i="98"/>
  <c r="G7" i="131" s="1"/>
  <c r="G34" i="131" s="1"/>
  <c r="BE147" i="98"/>
  <c r="G6" i="131" s="1"/>
  <c r="G33" i="131" s="1"/>
  <c r="BD147" i="98"/>
  <c r="G5" i="131" s="1"/>
  <c r="G32" i="131" s="1"/>
  <c r="BC147" i="98"/>
  <c r="G4" i="131" s="1"/>
  <c r="G31" i="131" s="1"/>
  <c r="AN147" i="98"/>
  <c r="BB147" i="98" s="1"/>
  <c r="G3" i="131" s="1"/>
  <c r="G30" i="131" s="1"/>
  <c r="AX146" i="98"/>
  <c r="AW146" i="98"/>
  <c r="AV146" i="98"/>
  <c r="AU146" i="98"/>
  <c r="AN146" i="98"/>
  <c r="AX145" i="98"/>
  <c r="AW145" i="98"/>
  <c r="AV145" i="98"/>
  <c r="AU145" i="98"/>
  <c r="AN145" i="98"/>
  <c r="AX144" i="98"/>
  <c r="AW144" i="98"/>
  <c r="AV144" i="98"/>
  <c r="AU144" i="98"/>
  <c r="AN144" i="98"/>
  <c r="AX27" i="98"/>
  <c r="AW27" i="98"/>
  <c r="AV27" i="98"/>
  <c r="AU27" i="98"/>
  <c r="AS27" i="98"/>
  <c r="AR27" i="98"/>
  <c r="AQ27" i="98"/>
  <c r="AX26" i="98"/>
  <c r="AW26" i="98"/>
  <c r="AV26" i="98"/>
  <c r="AU26" i="98"/>
  <c r="AS26" i="98"/>
  <c r="AR26" i="98"/>
  <c r="AQ26" i="98"/>
  <c r="AN26" i="98"/>
  <c r="AX25" i="98"/>
  <c r="AW25" i="98"/>
  <c r="AV25" i="98"/>
  <c r="AU25" i="98"/>
  <c r="AS25" i="98"/>
  <c r="AR25" i="98"/>
  <c r="AQ25" i="98"/>
  <c r="AN25" i="98"/>
  <c r="AX24" i="98"/>
  <c r="AW24" i="98"/>
  <c r="AV24" i="98"/>
  <c r="AU24" i="98"/>
  <c r="AS24" i="98"/>
  <c r="AR24" i="98"/>
  <c r="AQ24" i="98"/>
  <c r="AN24" i="98"/>
  <c r="AX23" i="98"/>
  <c r="AW23" i="98"/>
  <c r="AV23" i="98"/>
  <c r="AU23" i="98"/>
  <c r="AS23" i="98"/>
  <c r="AR23" i="98"/>
  <c r="AQ23" i="98"/>
  <c r="AN23" i="98"/>
  <c r="AX22" i="98"/>
  <c r="AW22" i="98"/>
  <c r="AV22" i="98"/>
  <c r="AU22" i="98"/>
  <c r="AS22" i="98"/>
  <c r="AR22" i="98"/>
  <c r="AQ22" i="98"/>
  <c r="AN22" i="98"/>
  <c r="AX21" i="98"/>
  <c r="AW21" i="98"/>
  <c r="AV21" i="98"/>
  <c r="AU21" i="98"/>
  <c r="AS21" i="98"/>
  <c r="AR21" i="98"/>
  <c r="AQ21" i="98"/>
  <c r="AN21" i="98"/>
  <c r="AX20" i="98"/>
  <c r="AW20" i="98"/>
  <c r="AV20" i="98"/>
  <c r="AU20" i="98"/>
  <c r="AS20" i="98"/>
  <c r="AR20" i="98"/>
  <c r="AQ20" i="98"/>
  <c r="AN20" i="98"/>
  <c r="AX19" i="98"/>
  <c r="AW19" i="98"/>
  <c r="AV19" i="98"/>
  <c r="AU19" i="98"/>
  <c r="AS19" i="98"/>
  <c r="AR19" i="98"/>
  <c r="AQ19" i="98"/>
  <c r="AN19" i="98"/>
  <c r="AX18" i="98"/>
  <c r="AW18" i="98"/>
  <c r="AV18" i="98"/>
  <c r="AU18" i="98"/>
  <c r="AS18" i="98"/>
  <c r="AR18" i="98"/>
  <c r="AQ18" i="98"/>
  <c r="AN18" i="98"/>
  <c r="AX17" i="98"/>
  <c r="AW17" i="98"/>
  <c r="AV17" i="98"/>
  <c r="AU17" i="98"/>
  <c r="AS17" i="98"/>
  <c r="AR17" i="98"/>
  <c r="AQ17" i="98"/>
  <c r="AN17" i="98"/>
  <c r="AX16" i="98"/>
  <c r="AW16" i="98"/>
  <c r="AV16" i="98"/>
  <c r="AU16" i="98"/>
  <c r="AS16" i="98"/>
  <c r="AR16" i="98"/>
  <c r="AQ16" i="98"/>
  <c r="AN16" i="98"/>
  <c r="AX15" i="98"/>
  <c r="AW15" i="98"/>
  <c r="AV15" i="98"/>
  <c r="AU15" i="98"/>
  <c r="AS15" i="98"/>
  <c r="AR15" i="98"/>
  <c r="AQ15" i="98"/>
  <c r="AN15" i="98"/>
  <c r="AX14" i="98"/>
  <c r="AW14" i="98"/>
  <c r="AV14" i="98"/>
  <c r="AU14" i="98"/>
  <c r="AS14" i="98"/>
  <c r="AR14" i="98"/>
  <c r="AQ14" i="98"/>
  <c r="AN14" i="98"/>
  <c r="AX13" i="98"/>
  <c r="AW13" i="98"/>
  <c r="AV13" i="98"/>
  <c r="AU13" i="98"/>
  <c r="AS13" i="98"/>
  <c r="AR13" i="98"/>
  <c r="AQ13" i="98"/>
  <c r="AN13" i="98"/>
  <c r="AX12" i="98"/>
  <c r="AW12" i="98"/>
  <c r="AV12" i="98"/>
  <c r="AU12" i="98"/>
  <c r="AS12" i="98"/>
  <c r="AR12" i="98"/>
  <c r="AQ12" i="98"/>
  <c r="AN12" i="98"/>
  <c r="BB27" i="98" s="1"/>
  <c r="AX11" i="98"/>
  <c r="AW11" i="98"/>
  <c r="AV11" i="98"/>
  <c r="AU11" i="98"/>
  <c r="AS11" i="98"/>
  <c r="AR11" i="98"/>
  <c r="AQ11" i="98"/>
  <c r="AN11" i="98"/>
  <c r="AX10" i="98"/>
  <c r="AW10" i="98"/>
  <c r="AV10" i="98"/>
  <c r="AU10" i="98"/>
  <c r="AS10" i="98"/>
  <c r="AR10" i="98"/>
  <c r="AQ10" i="98"/>
  <c r="AN10" i="98"/>
  <c r="AX9" i="98"/>
  <c r="AW9" i="98"/>
  <c r="AV9" i="98"/>
  <c r="AU9" i="98"/>
  <c r="AS9" i="98"/>
  <c r="AR9" i="98"/>
  <c r="AQ9" i="98"/>
  <c r="AN9" i="98"/>
  <c r="AW8" i="98"/>
  <c r="AV8" i="98"/>
  <c r="AU8" i="98"/>
  <c r="AS8" i="98"/>
  <c r="AR8" i="98"/>
  <c r="AQ8" i="98"/>
  <c r="AN8" i="98"/>
  <c r="AX7" i="98"/>
  <c r="BL7" i="98" s="1"/>
  <c r="B13" i="131" s="1"/>
  <c r="B41" i="131" s="1"/>
  <c r="AW7" i="98"/>
  <c r="BK7" i="98" s="1"/>
  <c r="B12" i="131" s="1"/>
  <c r="B40" i="131" s="1"/>
  <c r="AV7" i="98"/>
  <c r="BJ7" i="98" s="1"/>
  <c r="B11" i="131" s="1"/>
  <c r="B39" i="131" s="1"/>
  <c r="AU7" i="98"/>
  <c r="BH7" i="98"/>
  <c r="B9" i="131" s="1"/>
  <c r="B37" i="131" s="1"/>
  <c r="AS7" i="98"/>
  <c r="AR7" i="98"/>
  <c r="BF7" i="98" s="1"/>
  <c r="B7" i="131" s="1"/>
  <c r="B34" i="131" s="1"/>
  <c r="AQ7" i="98"/>
  <c r="BD7" i="98"/>
  <c r="B5" i="131" s="1"/>
  <c r="B32" i="131" s="1"/>
  <c r="AN7" i="98"/>
  <c r="BB7" i="98" s="1"/>
  <c r="B3" i="131" s="1"/>
  <c r="B30" i="131" s="1"/>
  <c r="AX6" i="98"/>
  <c r="AW6" i="98"/>
  <c r="AV6" i="98"/>
  <c r="AU6" i="98"/>
  <c r="AS6" i="98"/>
  <c r="AR6" i="98"/>
  <c r="AQ6" i="98"/>
  <c r="AN6" i="98"/>
  <c r="AX5" i="98"/>
  <c r="AW5" i="98"/>
  <c r="AV5" i="98"/>
  <c r="AU5" i="98"/>
  <c r="AS5" i="98"/>
  <c r="AR5" i="98"/>
  <c r="AQ5" i="98"/>
  <c r="AN5" i="98"/>
  <c r="AX4" i="98"/>
  <c r="AW4" i="98"/>
  <c r="AV4" i="98"/>
  <c r="AU4" i="98"/>
  <c r="AS4" i="98"/>
  <c r="AR4" i="98"/>
  <c r="AQ4" i="98"/>
  <c r="AN4" i="98"/>
  <c r="P8" i="134"/>
  <c r="G36" i="131" l="1"/>
  <c r="G35" i="131"/>
  <c r="BC152" i="98"/>
  <c r="Q8" i="134"/>
  <c r="BB12" i="98"/>
  <c r="BB28" i="98" s="1"/>
  <c r="BJ12" i="98"/>
  <c r="BT17" i="98" s="1"/>
  <c r="BK12" i="98"/>
  <c r="BT18" i="98" s="1"/>
  <c r="BI152" i="98"/>
  <c r="BH12" i="98"/>
  <c r="BD27" i="98"/>
  <c r="BU8" i="98" s="1"/>
  <c r="BL27" i="98"/>
  <c r="BG152" i="98"/>
  <c r="BC167" i="98"/>
  <c r="BK167" i="98"/>
  <c r="BD167" i="98"/>
  <c r="BL167" i="98"/>
  <c r="BD12" i="98"/>
  <c r="BT8" i="98" s="1"/>
  <c r="BF27" i="98"/>
  <c r="BU10" i="98" s="1"/>
  <c r="BL12" i="98"/>
  <c r="BT19" i="98" s="1"/>
  <c r="BE27" i="98"/>
  <c r="BU9" i="98" s="1"/>
  <c r="BH152" i="98"/>
  <c r="BE167" i="98"/>
  <c r="BG7" i="98"/>
  <c r="BG27" i="98"/>
  <c r="BU13" i="98" s="1"/>
  <c r="BB152" i="98"/>
  <c r="BJ152" i="98"/>
  <c r="BF167" i="98"/>
  <c r="BE7" i="98"/>
  <c r="BI7" i="98"/>
  <c r="BH27" i="98"/>
  <c r="BU14" i="98" s="1"/>
  <c r="BK152" i="98"/>
  <c r="BD152" i="98"/>
  <c r="BL152" i="98"/>
  <c r="BG167" i="98"/>
  <c r="BI27" i="98"/>
  <c r="BU15" i="98" s="1"/>
  <c r="BH167" i="98"/>
  <c r="BC7" i="98"/>
  <c r="BF12" i="98"/>
  <c r="BJ27" i="98"/>
  <c r="BE152" i="98"/>
  <c r="BF152" i="98"/>
  <c r="BI167" i="98"/>
  <c r="BC27" i="98"/>
  <c r="BK27" i="98"/>
  <c r="BU18" i="98" s="1"/>
  <c r="BB167" i="98"/>
  <c r="BJ167" i="98"/>
  <c r="AY7" i="98"/>
  <c r="AY160" i="98"/>
  <c r="AL4" i="98"/>
  <c r="AY146" i="98"/>
  <c r="BS8" i="98"/>
  <c r="BS17" i="98"/>
  <c r="BS18" i="98"/>
  <c r="AY10" i="98"/>
  <c r="AY163" i="98"/>
  <c r="BS19" i="98"/>
  <c r="AY144" i="98"/>
  <c r="AY152" i="98"/>
  <c r="AY158" i="98"/>
  <c r="AY166" i="98"/>
  <c r="BS14" i="98"/>
  <c r="AY8" i="98"/>
  <c r="AY11" i="98"/>
  <c r="AY19" i="98"/>
  <c r="AY155" i="98"/>
  <c r="AY161" i="98"/>
  <c r="AY156" i="98"/>
  <c r="AY164" i="98"/>
  <c r="AY150" i="98"/>
  <c r="AY151" i="98"/>
  <c r="AY153" i="98"/>
  <c r="AY159" i="98"/>
  <c r="AY167" i="98"/>
  <c r="AY147" i="98"/>
  <c r="BM147" i="98" s="1"/>
  <c r="AY154" i="98"/>
  <c r="AY162" i="98"/>
  <c r="AY4" i="98"/>
  <c r="BS6" i="98"/>
  <c r="AY145" i="98"/>
  <c r="AY148" i="98"/>
  <c r="AY149" i="98"/>
  <c r="AY157" i="98"/>
  <c r="AY165" i="98"/>
  <c r="AY27" i="98"/>
  <c r="AY14" i="98"/>
  <c r="AY22" i="98"/>
  <c r="AY17" i="98"/>
  <c r="AY25" i="98"/>
  <c r="AY9" i="98"/>
  <c r="AY12" i="98"/>
  <c r="AY20" i="98"/>
  <c r="AY15" i="98"/>
  <c r="AY23" i="98"/>
  <c r="BS10" i="98"/>
  <c r="AY18" i="98"/>
  <c r="AY26" i="98"/>
  <c r="AY6" i="98"/>
  <c r="AY13" i="98"/>
  <c r="AY21" i="98"/>
  <c r="AY5" i="98"/>
  <c r="AY16" i="98"/>
  <c r="AY24" i="98"/>
  <c r="F4" i="134"/>
  <c r="BI168" i="98" l="1"/>
  <c r="BC12" i="98"/>
  <c r="BT7" i="98" s="1"/>
  <c r="B4" i="131"/>
  <c r="B31" i="131" s="1"/>
  <c r="BS15" i="98"/>
  <c r="B10" i="131"/>
  <c r="B38" i="131" s="1"/>
  <c r="BS13" i="98"/>
  <c r="B8" i="131"/>
  <c r="BE12" i="98"/>
  <c r="BT9" i="98" s="1"/>
  <c r="B6" i="131"/>
  <c r="B33" i="131" s="1"/>
  <c r="BC168" i="98"/>
  <c r="BP145" i="98" s="1"/>
  <c r="G17" i="131" s="1"/>
  <c r="G44" i="131" s="1"/>
  <c r="BK28" i="98"/>
  <c r="BJ28" i="98"/>
  <c r="BP12" i="98" s="1"/>
  <c r="B24" i="131" s="1"/>
  <c r="B52" i="131" s="1"/>
  <c r="BG12" i="98"/>
  <c r="BG28" i="98" s="1"/>
  <c r="BD168" i="98"/>
  <c r="BI12" i="98"/>
  <c r="BT15" i="98" s="1"/>
  <c r="BV15" i="98" s="1"/>
  <c r="BM152" i="98"/>
  <c r="BM27" i="98"/>
  <c r="BH168" i="98"/>
  <c r="BF28" i="98"/>
  <c r="BP8" i="98" s="1"/>
  <c r="BG168" i="98"/>
  <c r="BS9" i="98"/>
  <c r="BL168" i="98"/>
  <c r="BM167" i="98"/>
  <c r="BK168" i="98"/>
  <c r="BH28" i="98"/>
  <c r="BL28" i="98"/>
  <c r="BC28" i="98"/>
  <c r="BP5" i="98" s="1"/>
  <c r="BD28" i="98"/>
  <c r="BP151" i="98"/>
  <c r="G23" i="131" s="1"/>
  <c r="G51" i="131" s="1"/>
  <c r="BE168" i="98"/>
  <c r="BF168" i="98"/>
  <c r="BP4" i="98"/>
  <c r="BU17" i="98"/>
  <c r="BV17" i="98" s="1"/>
  <c r="BS7" i="98"/>
  <c r="BJ168" i="98"/>
  <c r="BM7" i="98"/>
  <c r="BM12" i="98" s="1"/>
  <c r="BT20" i="98" s="1"/>
  <c r="BB168" i="98"/>
  <c r="AL5" i="98"/>
  <c r="BT6" i="98"/>
  <c r="BU19" i="98"/>
  <c r="BV19" i="98" s="1"/>
  <c r="BV18" i="98"/>
  <c r="BU7" i="98"/>
  <c r="BU6" i="98"/>
  <c r="BV8" i="98"/>
  <c r="BT14" i="98"/>
  <c r="BV14" i="98" s="1"/>
  <c r="I9" i="134"/>
  <c r="O4" i="134"/>
  <c r="L9" i="134"/>
  <c r="H4" i="134"/>
  <c r="F9" i="134"/>
  <c r="G9" i="134"/>
  <c r="G4" i="134"/>
  <c r="J9" i="134"/>
  <c r="K4" i="134"/>
  <c r="P9" i="134"/>
  <c r="K9" i="134"/>
  <c r="O9" i="134"/>
  <c r="H9" i="134"/>
  <c r="N9" i="134"/>
  <c r="L4" i="134"/>
  <c r="J4" i="134"/>
  <c r="M9" i="134"/>
  <c r="B35" i="131" l="1"/>
  <c r="B36" i="131"/>
  <c r="BE28" i="98"/>
  <c r="BV7" i="98"/>
  <c r="BS11" i="98"/>
  <c r="BV9" i="98"/>
  <c r="BI28" i="98"/>
  <c r="Q9" i="134"/>
  <c r="AL6" i="98"/>
  <c r="BP146" i="98"/>
  <c r="G18" i="131" s="1"/>
  <c r="G45" i="131" s="1"/>
  <c r="B17" i="131"/>
  <c r="B44" i="131" s="1"/>
  <c r="BP153" i="98"/>
  <c r="G25" i="131" s="1"/>
  <c r="G53" i="131" s="1"/>
  <c r="BP149" i="98"/>
  <c r="G21" i="131" s="1"/>
  <c r="G49" i="131" s="1"/>
  <c r="BP150" i="98"/>
  <c r="G22" i="131" s="1"/>
  <c r="G50" i="131" s="1"/>
  <c r="BP13" i="98"/>
  <c r="B25" i="131" s="1"/>
  <c r="B53" i="131" s="1"/>
  <c r="BM168" i="98"/>
  <c r="BT13" i="98"/>
  <c r="BV13" i="98" s="1"/>
  <c r="BM28" i="98"/>
  <c r="BP6" i="98"/>
  <c r="B18" i="131" s="1"/>
  <c r="B45" i="131" s="1"/>
  <c r="BP10" i="98"/>
  <c r="B22" i="131" s="1"/>
  <c r="B50" i="131" s="1"/>
  <c r="BP154" i="98"/>
  <c r="G26" i="131" s="1"/>
  <c r="G54" i="131" s="1"/>
  <c r="BS20" i="98"/>
  <c r="BP14" i="98"/>
  <c r="B26" i="131" s="1"/>
  <c r="B54" i="131" s="1"/>
  <c r="BP144" i="98"/>
  <c r="G16" i="131" s="1"/>
  <c r="G43" i="131" s="1"/>
  <c r="BP147" i="98"/>
  <c r="G19" i="131" s="1"/>
  <c r="G46" i="131" s="1"/>
  <c r="BP152" i="98"/>
  <c r="G24" i="131" s="1"/>
  <c r="G52" i="131" s="1"/>
  <c r="BP7" i="98"/>
  <c r="B19" i="131" s="1"/>
  <c r="B46" i="131" s="1"/>
  <c r="BP148" i="98"/>
  <c r="G20" i="131" s="1"/>
  <c r="G47" i="131" s="1"/>
  <c r="BP9" i="98"/>
  <c r="B21" i="131" s="1"/>
  <c r="B49" i="131" s="1"/>
  <c r="BU11" i="98"/>
  <c r="B20" i="131"/>
  <c r="B47" i="131" s="1"/>
  <c r="BT10" i="98"/>
  <c r="BT11" i="98" s="1"/>
  <c r="B16" i="131"/>
  <c r="B43" i="131" s="1"/>
  <c r="BU20" i="98"/>
  <c r="BV6" i="98"/>
  <c r="I4" i="134"/>
  <c r="M4" i="134"/>
  <c r="N4" i="134"/>
  <c r="BP11" i="98" l="1"/>
  <c r="B23" i="131" s="1"/>
  <c r="B51" i="131" s="1"/>
  <c r="G48" i="131"/>
  <c r="AL7" i="98"/>
  <c r="BV20" i="98"/>
  <c r="G7" i="223"/>
  <c r="D4" i="134"/>
  <c r="BV11" i="98"/>
  <c r="BV10" i="98"/>
  <c r="P4" i="134"/>
  <c r="B48" i="131" l="1"/>
  <c r="AL8" i="98"/>
  <c r="E9" i="134"/>
  <c r="E5" i="134"/>
  <c r="E7" i="134"/>
  <c r="Q4" i="134"/>
  <c r="E6" i="134"/>
  <c r="E8" i="134"/>
  <c r="G2" i="223"/>
  <c r="G4" i="223"/>
  <c r="G3" i="223"/>
  <c r="G6" i="223"/>
  <c r="G5" i="223"/>
  <c r="E4" i="134"/>
  <c r="AL9" i="98" l="1"/>
  <c r="AL10" i="98" l="1"/>
  <c r="AL11" i="98" l="1"/>
  <c r="AL12" i="98" l="1"/>
  <c r="AL13" i="98" l="1"/>
  <c r="AL14" i="98" l="1"/>
  <c r="AL15" i="98" l="1"/>
  <c r="AL16" i="98" l="1"/>
  <c r="AL17" i="98" s="1"/>
  <c r="AL18" i="98" s="1"/>
  <c r="AL19" i="98" s="1"/>
  <c r="AL20" i="98" s="1"/>
  <c r="AL21" i="98" s="1"/>
  <c r="AL22" i="98" s="1"/>
  <c r="AL23" i="98" s="1"/>
  <c r="AL24" i="98" s="1"/>
  <c r="AL25" i="98" s="1"/>
  <c r="AL26" i="98" s="1"/>
  <c r="AL27" i="98" s="1"/>
  <c r="L19" i="167"/>
  <c r="I19" i="167"/>
  <c r="H19" i="167"/>
  <c r="G19" i="167"/>
  <c r="M14" i="167"/>
  <c r="K19" i="167"/>
  <c r="N19" i="167"/>
  <c r="Q19" i="167" l="1"/>
  <c r="N15" i="167"/>
  <c r="P15" i="167"/>
  <c r="M19" i="167"/>
  <c r="K15" i="167"/>
  <c r="P19" i="167"/>
  <c r="H24" i="167"/>
  <c r="I20" i="167"/>
  <c r="G7" i="167"/>
  <c r="O20" i="167"/>
  <c r="J20" i="167"/>
  <c r="I21" i="167"/>
  <c r="Q12" i="167"/>
  <c r="G23" i="167"/>
  <c r="I17" i="167"/>
  <c r="M15" i="167"/>
  <c r="O9" i="167"/>
  <c r="G11" i="167"/>
  <c r="Q16" i="167"/>
  <c r="J23" i="167"/>
  <c r="I14" i="167"/>
  <c r="K23" i="167"/>
  <c r="O18" i="167"/>
  <c r="J10" i="167"/>
  <c r="K21" i="167"/>
  <c r="G13" i="167"/>
  <c r="H15" i="167"/>
  <c r="P12" i="167"/>
  <c r="G8" i="167"/>
  <c r="Q14" i="167"/>
  <c r="L15" i="167"/>
  <c r="O12" i="167"/>
  <c r="I15" i="167"/>
  <c r="K16" i="167"/>
  <c r="N10" i="167"/>
  <c r="Q9" i="167"/>
  <c r="Q10" i="167"/>
  <c r="H14" i="167"/>
  <c r="G12" i="167"/>
  <c r="P14" i="167"/>
  <c r="P16" i="167"/>
  <c r="H23" i="167"/>
  <c r="Q23" i="167"/>
  <c r="M7" i="167"/>
  <c r="I24" i="167"/>
  <c r="J17" i="167"/>
  <c r="P17" i="167"/>
  <c r="I7" i="167"/>
  <c r="L10" i="167"/>
  <c r="J19" i="167"/>
  <c r="L13" i="167"/>
  <c r="K7" i="167"/>
  <c r="M22" i="167"/>
  <c r="N18" i="167"/>
  <c r="M13" i="167"/>
  <c r="M20" i="167"/>
  <c r="K11" i="167"/>
  <c r="L16" i="167"/>
  <c r="K12" i="167"/>
  <c r="H17" i="167"/>
  <c r="J15" i="167"/>
  <c r="G22" i="167"/>
  <c r="H20" i="167"/>
  <c r="J8" i="167"/>
  <c r="H7" i="167"/>
  <c r="J14" i="167"/>
  <c r="P20" i="167"/>
  <c r="O19" i="167"/>
  <c r="I13" i="167"/>
  <c r="I11" i="167"/>
  <c r="G18" i="167"/>
  <c r="J22" i="167"/>
  <c r="Q20" i="167"/>
  <c r="N22" i="167"/>
  <c r="Q13" i="167"/>
  <c r="N11" i="167"/>
  <c r="P7" i="167"/>
  <c r="O13" i="167"/>
  <c r="P13" i="167"/>
  <c r="M16" i="167"/>
  <c r="K13" i="167"/>
  <c r="K24" i="167"/>
  <c r="Q7" i="167"/>
  <c r="K18" i="167"/>
  <c r="I23" i="167"/>
  <c r="O22" i="167"/>
  <c r="M18" i="167"/>
  <c r="L20" i="167"/>
  <c r="N20" i="167"/>
  <c r="K22" i="167"/>
  <c r="L22" i="167"/>
  <c r="G14" i="167"/>
  <c r="H22" i="167"/>
  <c r="M11" i="167"/>
  <c r="O14" i="167"/>
  <c r="J18" i="167"/>
  <c r="G16" i="167"/>
  <c r="G20" i="167"/>
  <c r="L14" i="167"/>
  <c r="Q22" i="167"/>
  <c r="G24" i="167"/>
  <c r="L23" i="167"/>
  <c r="L21" i="167"/>
  <c r="L17" i="167"/>
  <c r="H10" i="167"/>
  <c r="N14" i="167"/>
  <c r="H16" i="167"/>
  <c r="O7" i="167"/>
  <c r="P11" i="167"/>
  <c r="N7" i="167"/>
  <c r="N16" i="167"/>
  <c r="G17" i="167"/>
  <c r="H12" i="167"/>
  <c r="M24" i="167"/>
  <c r="P10" i="167"/>
  <c r="P23" i="167"/>
  <c r="M8" i="167"/>
  <c r="J7" i="167"/>
  <c r="L7" i="167"/>
  <c r="L11" i="167"/>
  <c r="M23" i="167"/>
  <c r="P9" i="167"/>
  <c r="J9" i="167"/>
  <c r="N17" i="167"/>
  <c r="P24" i="167"/>
  <c r="K8" i="167"/>
  <c r="K9" i="167"/>
  <c r="M17" i="167"/>
  <c r="O21" i="167"/>
  <c r="M9" i="167"/>
  <c r="O23" i="167"/>
  <c r="I8" i="167"/>
  <c r="N21" i="167"/>
  <c r="J16" i="167"/>
  <c r="J24" i="167"/>
  <c r="M21" i="167"/>
  <c r="J12" i="167"/>
  <c r="O11" i="167"/>
  <c r="I16" i="167"/>
  <c r="L8" i="167"/>
  <c r="I10" i="167"/>
  <c r="N23" i="167"/>
  <c r="O16" i="167"/>
  <c r="G21" i="167"/>
  <c r="O24" i="167"/>
  <c r="J13" i="167"/>
  <c r="M10" i="167"/>
  <c r="N8" i="167"/>
  <c r="O10" i="167"/>
  <c r="N13" i="167"/>
  <c r="Q18" i="167"/>
  <c r="I18" i="167"/>
  <c r="L12" i="167"/>
  <c r="P22" i="167"/>
  <c r="L18" i="167"/>
  <c r="K14" i="167"/>
  <c r="K10" i="167"/>
  <c r="O17" i="167"/>
  <c r="N9" i="167"/>
  <c r="Q24" i="167"/>
  <c r="Q11" i="167"/>
  <c r="P8" i="167"/>
  <c r="Q15" i="167"/>
  <c r="H8" i="167"/>
  <c r="K20" i="167"/>
  <c r="Q21" i="167"/>
  <c r="G15" i="167"/>
  <c r="P18" i="167"/>
  <c r="K17" i="167"/>
  <c r="H21" i="167"/>
  <c r="N12" i="167"/>
  <c r="J11" i="167"/>
  <c r="I22" i="167"/>
  <c r="I9" i="167"/>
  <c r="O8" i="167"/>
  <c r="H11" i="167"/>
  <c r="L24" i="167"/>
  <c r="P21" i="167"/>
  <c r="M12" i="167"/>
  <c r="O15" i="167"/>
  <c r="G9" i="167"/>
  <c r="J21" i="167"/>
  <c r="H9" i="167"/>
  <c r="I12" i="167"/>
  <c r="G10" i="167"/>
  <c r="H18" i="167"/>
  <c r="N24" i="167"/>
  <c r="Q17" i="167"/>
  <c r="H13" i="167"/>
  <c r="Q8" i="167"/>
  <c r="L9" i="167"/>
  <c r="R10" i="167" l="1"/>
  <c r="R19" i="167"/>
  <c r="R14" i="167"/>
  <c r="R21" i="167"/>
  <c r="R22" i="167"/>
  <c r="R12" i="167"/>
  <c r="R9" i="167"/>
  <c r="R13" i="167"/>
  <c r="R23" i="167"/>
  <c r="R24" i="167"/>
  <c r="R16" i="167"/>
  <c r="R18" i="167"/>
  <c r="R7" i="167"/>
  <c r="R15" i="167"/>
  <c r="R17" i="167"/>
  <c r="R20" i="167"/>
  <c r="R11" i="167"/>
  <c r="R8" i="167"/>
</calcChain>
</file>

<file path=xl/sharedStrings.xml><?xml version="1.0" encoding="utf-8"?>
<sst xmlns="http://schemas.openxmlformats.org/spreadsheetml/2006/main" count="1218" uniqueCount="235">
  <si>
    <t>Demand Response</t>
  </si>
  <si>
    <t>Revenue Requirement</t>
  </si>
  <si>
    <t>Market Purchases</t>
  </si>
  <si>
    <t>Renewable Resources</t>
  </si>
  <si>
    <t>Emissions Summary for Chart</t>
  </si>
  <si>
    <t>Existing Contract</t>
  </si>
  <si>
    <t>Existing Coal</t>
  </si>
  <si>
    <t>Existing Gas</t>
  </si>
  <si>
    <t>Total GHG Emissions (Millions Tons)</t>
  </si>
  <si>
    <t>with Upstream Emissions</t>
  </si>
  <si>
    <t>25% below 1990 Emissions</t>
  </si>
  <si>
    <t>Cummulative Builds (MW)</t>
  </si>
  <si>
    <t>CCCT</t>
  </si>
  <si>
    <t>Frame Peaker</t>
  </si>
  <si>
    <t>Recip Peaker</t>
  </si>
  <si>
    <t>WA Wind</t>
  </si>
  <si>
    <t>MT Wind East</t>
  </si>
  <si>
    <t>MT Wind West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</si>
  <si>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</si>
  <si>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</si>
  <si>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</si>
  <si>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</si>
  <si>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</si>
  <si>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</si>
  <si>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</si>
  <si>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</si>
  <si>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</si>
  <si>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</si>
  <si>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</si>
  <si>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</si>
  <si>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</si>
  <si>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</si>
  <si>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</si>
  <si>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</si>
  <si>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</si>
  <si>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</si>
  <si>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</si>
  <si>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</si>
  <si>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Grounded</t>
  </si>
  <si>
    <t>DER Roof</t>
  </si>
  <si>
    <t>DER Solar PV</t>
  </si>
  <si>
    <t>New DSM</t>
  </si>
  <si>
    <t>DSM C&amp;S and Solar PV</t>
  </si>
  <si>
    <t>Total</t>
  </si>
  <si>
    <t>Portfolio</t>
  </si>
  <si>
    <t>Solar</t>
  </si>
  <si>
    <t>Yr</t>
  </si>
  <si>
    <t>2019 IRP</t>
  </si>
  <si>
    <t>Peaking Capacity</t>
  </si>
  <si>
    <t>DER Ground</t>
  </si>
  <si>
    <t>Wind</t>
  </si>
  <si>
    <t>New Peaking Capacity</t>
  </si>
  <si>
    <t>Balanced Portfolios</t>
  </si>
  <si>
    <t>PSE 1990 Emissions</t>
  </si>
  <si>
    <t>All Conservation</t>
  </si>
  <si>
    <t>Demand-side Resources</t>
  </si>
  <si>
    <t xml:space="preserve">     Battery Energy Storage</t>
  </si>
  <si>
    <t xml:space="preserve">     Solar - Ground and Rooftop</t>
  </si>
  <si>
    <t xml:space="preserve">     Demand Response</t>
  </si>
  <si>
    <t xml:space="preserve">     DSP Non-Wire Alternatives</t>
  </si>
  <si>
    <t>Renewable + Storage Hybrid</t>
  </si>
  <si>
    <t>Pump Hydro Storage</t>
  </si>
  <si>
    <t>DSP Non-Wire Alternatives</t>
  </si>
  <si>
    <t>Solar - Ground and Rooftop</t>
  </si>
  <si>
    <t>Battery Energy Storage</t>
  </si>
  <si>
    <t>Portfolio Costs (M$)</t>
  </si>
  <si>
    <t>Total Portfolio Costs 24 Yr Levelized</t>
  </si>
  <si>
    <t>SCGHG Costs</t>
  </si>
  <si>
    <t>Total Portfolio Costs 20 Yr Levelized</t>
  </si>
  <si>
    <t>Resource Additions by 2045</t>
  </si>
  <si>
    <t>Demand Side Resources</t>
  </si>
  <si>
    <t>Pumped Hydro Storage</t>
  </si>
  <si>
    <t>Resource Additions (MW)</t>
  </si>
  <si>
    <t>2022-2025</t>
  </si>
  <si>
    <t>2026-2030</t>
  </si>
  <si>
    <t>2031-2045</t>
  </si>
  <si>
    <t>Distributed Energy Resources</t>
  </si>
  <si>
    <t>Total Renewable</t>
  </si>
  <si>
    <t>Total DER</t>
  </si>
  <si>
    <t>Renewable + Storage</t>
  </si>
  <si>
    <t>SCGHG Adder</t>
  </si>
  <si>
    <t>24-Yr Levelized Costs ($ Billions)</t>
  </si>
  <si>
    <t>Resource Additions by 2045, Nameplate (MW)</t>
  </si>
  <si>
    <t>Total - Market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</si>
  <si>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</si>
  <si>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</si>
  <si>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</si>
  <si>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</si>
  <si>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</si>
  <si>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</si>
  <si>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</si>
  <si>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</si>
  <si>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</si>
  <si>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</si>
  <si>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All Values in Millions of Short Tons</t>
  </si>
  <si>
    <t>Summary Cost Tables</t>
  </si>
  <si>
    <t>Resource Addition Tables</t>
  </si>
  <si>
    <t>Reference</t>
  </si>
  <si>
    <t>Chart Name</t>
  </si>
  <si>
    <t>DO NOT EDIT</t>
  </si>
  <si>
    <t>Edit names below to edit names throughout workbook</t>
  </si>
  <si>
    <t>DO NOT ADD OR REMOVE ROWS OR COLUMNS TO THIS SHEET</t>
  </si>
  <si>
    <t>DO NOT ADD OR REMOVE ROWS OR COLUMNS FROM THIS SHEET</t>
  </si>
  <si>
    <t>All Sensitivities Data</t>
  </si>
  <si>
    <t>Recombine Below</t>
  </si>
  <si>
    <t>Formatted Data, Recombine to make Tables</t>
  </si>
  <si>
    <t>EMISSIONS CHARTS</t>
  </si>
  <si>
    <t>ANNUAL REV REQ CHARTS</t>
  </si>
  <si>
    <t>BUILD CHARTS</t>
  </si>
  <si>
    <t>Flexible Capacity</t>
  </si>
  <si>
    <t>Change from Mid</t>
  </si>
  <si>
    <t>RAW DATA INPUTS</t>
  </si>
  <si>
    <t>Resource Additions Annual</t>
  </si>
  <si>
    <t>Cumulative resource additions from the LTCE Portfolio model results.</t>
  </si>
  <si>
    <t>Emissions</t>
  </si>
  <si>
    <t>Portfolio emissions broken down by fuel type</t>
  </si>
  <si>
    <t>TABLES</t>
  </si>
  <si>
    <t>To use this:</t>
  </si>
  <si>
    <t>1: Make a copy of this chart</t>
  </si>
  <si>
    <t>2: Select the sensitivities you would like to compare using this symbol in the top-right corner of the chart:</t>
  </si>
  <si>
    <t>Direct Emissions (24-year levelized million tons)</t>
  </si>
  <si>
    <t>Direct and Indirect Emissions (24-year levelized million tons)</t>
  </si>
  <si>
    <t>Portfolio Cost (24-year levelized billions dollars)</t>
  </si>
  <si>
    <t xml:space="preserve">Rate (After tax WACC) = </t>
  </si>
  <si>
    <t>Change in Direct Emissions from Mid</t>
  </si>
  <si>
    <t>WITH MARKET EMISSIONS</t>
  </si>
  <si>
    <t>WITHOUT MARKET EMISSIONS</t>
  </si>
  <si>
    <t>vvv Direct + Market VVV</t>
  </si>
  <si>
    <t>vvv Direct Only vvv</t>
  </si>
  <si>
    <t>Recombine to make Tables</t>
  </si>
  <si>
    <t>Cost of Emission Reduction</t>
  </si>
  <si>
    <t>Comparing the costs of portfolios and the changes in emissions.</t>
  </si>
  <si>
    <t>Emission Data for Em Reduction</t>
  </si>
  <si>
    <t>Data for the Costs of Emission Reduction table.</t>
  </si>
  <si>
    <t>This chart contains data for direct emissions and direct + market emissions.</t>
  </si>
  <si>
    <t>MT Wind Option</t>
  </si>
  <si>
    <t>CEIP Solar</t>
  </si>
  <si>
    <t>CEIP Battery</t>
  </si>
  <si>
    <t>Incremental Builds (MW)</t>
  </si>
  <si>
    <t>Suite 1</t>
  </si>
  <si>
    <t>Suite 2</t>
  </si>
  <si>
    <t>Suite 3</t>
  </si>
  <si>
    <t>Suite 4</t>
  </si>
  <si>
    <t>Suite 5</t>
  </si>
  <si>
    <t>Suite 6</t>
  </si>
  <si>
    <t>BL</t>
  </si>
  <si>
    <t>BM</t>
  </si>
  <si>
    <t>BN</t>
  </si>
  <si>
    <t>Portfolio Costs (B$)</t>
  </si>
  <si>
    <t>Resource Additions by 2025</t>
  </si>
  <si>
    <t>Edit these values to change suite names on the build charts</t>
  </si>
  <si>
    <t>This workbook is designed to quickly compare suite results, see below for descriptions of major components.</t>
  </si>
  <si>
    <t>Summary of suite costs</t>
  </si>
  <si>
    <t>Summary of suite resource additions</t>
  </si>
  <si>
    <t>All Suite Table</t>
  </si>
  <si>
    <t>Battery</t>
  </si>
  <si>
    <t>Hybrid</t>
  </si>
  <si>
    <t>CommunitySolar</t>
  </si>
  <si>
    <t>CommunitySolarLowIncome</t>
  </si>
  <si>
    <t>Multi-FamilyCommunitySolar</t>
  </si>
  <si>
    <t>3rdPartySolar</t>
  </si>
  <si>
    <t>C&amp;IRoof-topSolarIncentive</t>
  </si>
  <si>
    <t>C&amp;IRoof-topSolarLeasing</t>
  </si>
  <si>
    <t>Multi-FamilySolarPartnership</t>
  </si>
  <si>
    <t>Multi-FamilySolarIncentive</t>
  </si>
  <si>
    <t>ResidentialRoof-topSolarLeasingLowIncome</t>
  </si>
  <si>
    <t>ResidentialRoof-topSolarLeasing</t>
  </si>
  <si>
    <t>3rdPartyCustomer-SitedDistributedBatteryPPA</t>
  </si>
  <si>
    <t>P3rdPartyUtility-scaleDistributedBatteryPPA</t>
  </si>
  <si>
    <t>C&amp;IBatteryInstallIncentive</t>
  </si>
  <si>
    <t>C&amp;ISpaceLeasingforBatteries</t>
  </si>
  <si>
    <t>Multi-FamilyUnitBatteryProgram</t>
  </si>
  <si>
    <t>PSEMobileBatteries</t>
  </si>
  <si>
    <t>PSESubstationBatteries</t>
  </si>
  <si>
    <t>PSEUtility-ScaleDistributedBatteryStations</t>
  </si>
  <si>
    <t>ResidentialBatteryInstallIncentive</t>
  </si>
  <si>
    <t>ResidentialPSEBatteryLeasing</t>
  </si>
  <si>
    <t>ResidentialPSEBatteryLeasing-LowIncome</t>
  </si>
  <si>
    <t>C&amp;IBYOBattery</t>
  </si>
  <si>
    <t>PSECustomer-SitedSolar+StorageOffering_Solar</t>
  </si>
  <si>
    <t>PSECustomer-SitedSolar+StorageOffering_Battery</t>
  </si>
  <si>
    <t>Change in Direct and Indirect Emissions from Suite 1</t>
  </si>
  <si>
    <t>Change in Portfolio Cost from Suite 1</t>
  </si>
  <si>
    <t>DO NOT EDIT (CEIP Resources Revenue Requirement only)</t>
  </si>
  <si>
    <t>Revenue Requirement, SCGHG Costs, and portfolio builds of all suites</t>
  </si>
  <si>
    <t>2: Select the suites you would like to compare using this symbol in the top-right corner of the chart:</t>
  </si>
  <si>
    <t>3: For the build chart, keep all resources highlighted, but select the suites/years you would like to compare</t>
  </si>
  <si>
    <t>Least Cost</t>
  </si>
  <si>
    <t>PSE Only</t>
  </si>
  <si>
    <t>Customer Only</t>
  </si>
  <si>
    <t>Pre-CBI</t>
  </si>
  <si>
    <t>CBI</t>
  </si>
  <si>
    <t>CEIP Preferred Portfolio</t>
  </si>
  <si>
    <t>CEIP Resource Costs (B$)</t>
  </si>
  <si>
    <t>CEIP_Resource Additions Annual</t>
  </si>
  <si>
    <t>CEIP DER cumulative resource additions from the LTCE Portfolio model results.</t>
  </si>
  <si>
    <t>ChartData Annual Rev Req</t>
  </si>
  <si>
    <t>Data used in the Revenue Requirement Chart</t>
  </si>
  <si>
    <t>ChartData CEIP Annual Rev Req</t>
  </si>
  <si>
    <t>Data used in the CEIP Revenue Requirement Chart</t>
  </si>
  <si>
    <t>ChartData Emissions Annual Mkt</t>
  </si>
  <si>
    <t>Data used in the Emission Chart</t>
  </si>
  <si>
    <t>ChartData Builds</t>
  </si>
  <si>
    <t>Data used in the Portfolio Build Chart</t>
  </si>
  <si>
    <t>ChartData CEIP Builds</t>
  </si>
  <si>
    <t>Data used in the CEIP Portfolio Build Chart</t>
  </si>
  <si>
    <t>CEIP RESOURCES REV CHART</t>
  </si>
  <si>
    <t>ALL EM CHART</t>
  </si>
  <si>
    <t>ALL REV CHART</t>
  </si>
  <si>
    <t>ALL BUILD CHART</t>
  </si>
  <si>
    <t>CEIP BUILD CHART</t>
  </si>
  <si>
    <t>For CETA Interim Targets Chart</t>
  </si>
  <si>
    <t>CETA Summary</t>
  </si>
  <si>
    <t>Forecast Retail Sales (after existing DSM)</t>
  </si>
  <si>
    <t>New Energy Efficiency</t>
  </si>
  <si>
    <t>New Demand Response</t>
  </si>
  <si>
    <t>PURPA Contracts</t>
  </si>
  <si>
    <t>Green Direct</t>
  </si>
  <si>
    <t>CETA Target (100% by 2045)</t>
  </si>
  <si>
    <t>Emitting Energy</t>
  </si>
  <si>
    <t>New Wind</t>
  </si>
  <si>
    <t>New Utility-scale Solar</t>
  </si>
  <si>
    <t>New DER/Non-Wires Solar</t>
  </si>
  <si>
    <t>New Biomass</t>
  </si>
  <si>
    <t>New Renewable + storage hybrid</t>
  </si>
  <si>
    <t>Existing Wind/Solar/Biomass (includes signed contracts)</t>
  </si>
  <si>
    <t>Existing Hydro</t>
  </si>
  <si>
    <t>CETA Eligible Energy</t>
  </si>
  <si>
    <t>CETA Interim Target</t>
  </si>
  <si>
    <t>CETA Interim Targets</t>
  </si>
  <si>
    <t>ChartData CETA Interim Targets</t>
  </si>
  <si>
    <t>Data used in the Preferred Portfolio CETA Interim Targets Chart</t>
  </si>
  <si>
    <t>CEIP Solar - Load Reduction</t>
  </si>
  <si>
    <t>CEIP Solar - CETA Eligible</t>
  </si>
  <si>
    <t>CETA Interim Target with DR as Load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</si>
</sst>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0.0"/>
    <numFmt numFmtId="168" formatCode="0.0;\-0.0;\-;@"/>
    <numFmt numFmtId="169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FFFF"/>
      <name val="Arial"/>
      <family val="2"/>
    </font>
    <font>
      <sz val="12"/>
      <color rgb="FF474C55"/>
      <name val="Arial"/>
      <family val="2"/>
    </font>
    <font>
      <sz val="12"/>
      <color theme="1" tint="0.249977111117893"/>
      <name val="Arial"/>
      <family val="2"/>
    </font>
    <font>
      <b/>
      <sz val="12"/>
      <color rgb="FF474C55"/>
      <name val="Arial"/>
      <family val="2"/>
    </font>
    <font>
      <b/>
      <sz val="12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8C3B4"/>
        <bgColor indexed="64"/>
      </patternFill>
    </fill>
    <fill>
      <patternFill patternType="solid">
        <fgColor rgb="FFE7EAE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EB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/>
    <xf numFmtId="164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9" fillId="0" borderId="15">
      <alignment horizontal="left" vertical="center" wrapText="1" readingOrder="1"/>
    </xf>
    <xf numFmtId="166" fontId="9" fillId="0" borderId="16">
      <alignment horizontal="right" vertical="center" wrapText="1" readingOrder="1"/>
    </xf>
    <xf numFmtId="44" fontId="5" fillId="0" borderId="0" applyFont="0" applyFill="0" applyBorder="0" applyAlignment="0" applyProtection="0"/>
  </cellStyleXfs>
  <cellXfs count="235">
    <xf numFmtId="0" fontId="0" fillId="0" borderId="0" xfId="0"/>
    <xf numFmtId="0" fontId="3" fillId="2" borderId="3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164" fontId="5" fillId="0" borderId="0" xfId="2"/>
    <xf numFmtId="0" fontId="0" fillId="0" borderId="0" xfId="0" applyAlignment="1">
      <alignment horizontal="left" inden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4" fontId="0" fillId="0" borderId="0" xfId="0" applyNumberFormat="1" applyBorder="1"/>
    <xf numFmtId="0" fontId="0" fillId="15" borderId="0" xfId="0" applyFill="1"/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8" fillId="14" borderId="1" xfId="0" applyFont="1" applyFill="1" applyBorder="1"/>
    <xf numFmtId="0" fontId="8" fillId="14" borderId="2" xfId="0" applyFont="1" applyFill="1" applyBorder="1"/>
    <xf numFmtId="0" fontId="1" fillId="0" borderId="0" xfId="0" applyFont="1" applyAlignment="1">
      <alignment wrapText="1"/>
    </xf>
    <xf numFmtId="0" fontId="0" fillId="14" borderId="0" xfId="0" applyFill="1"/>
    <xf numFmtId="3" fontId="0" fillId="14" borderId="0" xfId="0" applyNumberFormat="1" applyFill="1"/>
    <xf numFmtId="0" fontId="11" fillId="18" borderId="17" xfId="0" applyFont="1" applyFill="1" applyBorder="1" applyAlignment="1">
      <alignment horizontal="left" vertical="center" wrapText="1" readingOrder="1"/>
    </xf>
    <xf numFmtId="0" fontId="11" fillId="18" borderId="17" xfId="0" applyFont="1" applyFill="1" applyBorder="1" applyAlignment="1">
      <alignment horizontal="center" vertical="center" wrapText="1" readingOrder="1"/>
    </xf>
    <xf numFmtId="0" fontId="12" fillId="19" borderId="18" xfId="0" applyFont="1" applyFill="1" applyBorder="1" applyAlignment="1">
      <alignment vertical="center" wrapText="1" readingOrder="1"/>
    </xf>
    <xf numFmtId="0" fontId="12" fillId="19" borderId="18" xfId="0" applyFont="1" applyFill="1" applyBorder="1" applyAlignment="1">
      <alignment horizontal="left" vertical="center" wrapText="1" indent="1" readingOrder="1"/>
    </xf>
    <xf numFmtId="166" fontId="12" fillId="19" borderId="18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3" fontId="13" fillId="19" borderId="18" xfId="0" applyNumberFormat="1" applyFont="1" applyFill="1" applyBorder="1" applyAlignment="1">
      <alignment horizontal="center" vertical="top" wrapText="1"/>
    </xf>
    <xf numFmtId="0" fontId="13" fillId="19" borderId="18" xfId="0" applyFont="1" applyFill="1" applyBorder="1" applyAlignment="1">
      <alignment horizontal="center" vertical="top" wrapText="1"/>
    </xf>
    <xf numFmtId="0" fontId="12" fillId="19" borderId="18" xfId="0" applyFont="1" applyFill="1" applyBorder="1" applyAlignment="1">
      <alignment horizontal="left" vertical="center" wrapText="1" indent="4" readingOrder="1"/>
    </xf>
    <xf numFmtId="0" fontId="14" fillId="19" borderId="18" xfId="0" applyFont="1" applyFill="1" applyBorder="1" applyAlignment="1">
      <alignment horizontal="left" vertical="center" wrapText="1" indent="1" readingOrder="1"/>
    </xf>
    <xf numFmtId="3" fontId="15" fillId="19" borderId="18" xfId="0" applyNumberFormat="1" applyFont="1" applyFill="1" applyBorder="1" applyAlignment="1">
      <alignment horizontal="center" vertical="top" wrapText="1"/>
    </xf>
    <xf numFmtId="0" fontId="6" fillId="10" borderId="13" xfId="0" applyFont="1" applyFill="1" applyBorder="1" applyAlignment="1">
      <alignment horizontal="center" vertical="center" wrapText="1"/>
    </xf>
    <xf numFmtId="0" fontId="18" fillId="21" borderId="0" xfId="0" applyFont="1" applyFill="1"/>
    <xf numFmtId="0" fontId="0" fillId="3" borderId="6" xfId="0" applyFill="1" applyBorder="1" applyAlignment="1">
      <alignment horizontal="left" indent="2"/>
    </xf>
    <xf numFmtId="1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20" borderId="6" xfId="0" applyFill="1" applyBorder="1"/>
    <xf numFmtId="1" fontId="0" fillId="20" borderId="6" xfId="0" applyNumberFormat="1" applyFill="1" applyBorder="1" applyAlignment="1">
      <alignment horizontal="center"/>
    </xf>
    <xf numFmtId="0" fontId="0" fillId="22" borderId="6" xfId="0" applyFill="1" applyBorder="1"/>
    <xf numFmtId="1" fontId="0" fillId="22" borderId="6" xfId="0" applyNumberFormat="1" applyFill="1" applyBorder="1" applyAlignment="1">
      <alignment horizontal="center"/>
    </xf>
    <xf numFmtId="0" fontId="0" fillId="20" borderId="6" xfId="0" applyFill="1" applyBorder="1" applyAlignment="1">
      <alignment horizontal="left"/>
    </xf>
    <xf numFmtId="0" fontId="0" fillId="22" borderId="6" xfId="0" applyFill="1" applyBorder="1" applyAlignment="1">
      <alignment horizontal="left"/>
    </xf>
    <xf numFmtId="0" fontId="0" fillId="23" borderId="6" xfId="0" applyFill="1" applyBorder="1" applyAlignment="1">
      <alignment horizontal="left"/>
    </xf>
    <xf numFmtId="1" fontId="0" fillId="23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14" borderId="22" xfId="0" applyFont="1" applyFill="1" applyBorder="1"/>
    <xf numFmtId="0" fontId="0" fillId="25" borderId="0" xfId="0" applyFill="1"/>
    <xf numFmtId="0" fontId="0" fillId="26" borderId="0" xfId="0" applyFill="1"/>
    <xf numFmtId="0" fontId="0" fillId="24" borderId="0" xfId="0" applyFill="1" applyAlignment="1">
      <alignment wrapText="1"/>
    </xf>
    <xf numFmtId="0" fontId="0" fillId="16" borderId="0" xfId="0" applyFill="1"/>
    <xf numFmtId="0" fontId="0" fillId="28" borderId="0" xfId="0" applyFill="1" applyAlignment="1">
      <alignment wrapText="1"/>
    </xf>
    <xf numFmtId="0" fontId="0" fillId="28" borderId="0" xfId="0" applyFill="1"/>
    <xf numFmtId="0" fontId="0" fillId="27" borderId="0" xfId="0" applyFill="1" applyAlignment="1">
      <alignment horizontal="left"/>
    </xf>
    <xf numFmtId="0" fontId="3" fillId="15" borderId="0" xfId="0" applyFont="1" applyFill="1"/>
    <xf numFmtId="0" fontId="17" fillId="15" borderId="20" xfId="0" applyFont="1" applyFill="1" applyBorder="1" applyAlignment="1">
      <alignment wrapText="1"/>
    </xf>
    <xf numFmtId="0" fontId="17" fillId="15" borderId="21" xfId="0" applyFont="1" applyFill="1" applyBorder="1" applyAlignment="1">
      <alignment wrapText="1"/>
    </xf>
    <xf numFmtId="0" fontId="17" fillId="15" borderId="19" xfId="0" applyFont="1" applyFill="1" applyBorder="1" applyAlignment="1">
      <alignment wrapText="1"/>
    </xf>
    <xf numFmtId="0" fontId="8" fillId="26" borderId="0" xfId="0" applyFont="1" applyFill="1"/>
    <xf numFmtId="0" fontId="8" fillId="26" borderId="2" xfId="0" applyFont="1" applyFill="1" applyBorder="1"/>
    <xf numFmtId="0" fontId="8" fillId="26" borderId="0" xfId="0" applyFont="1" applyFill="1" applyBorder="1"/>
    <xf numFmtId="0" fontId="0" fillId="29" borderId="0" xfId="0" applyFill="1"/>
    <xf numFmtId="0" fontId="8" fillId="29" borderId="2" xfId="0" applyFont="1" applyFill="1" applyBorder="1"/>
    <xf numFmtId="0" fontId="8" fillId="29" borderId="0" xfId="0" applyFont="1" applyFill="1" applyBorder="1"/>
    <xf numFmtId="0" fontId="7" fillId="29" borderId="13" xfId="0" applyFont="1" applyFill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 wrapText="1"/>
    </xf>
    <xf numFmtId="1" fontId="8" fillId="29" borderId="1" xfId="0" applyNumberFormat="1" applyFont="1" applyFill="1" applyBorder="1"/>
    <xf numFmtId="1" fontId="8" fillId="29" borderId="2" xfId="0" applyNumberFormat="1" applyFont="1" applyFill="1" applyBorder="1"/>
    <xf numFmtId="1" fontId="8" fillId="29" borderId="3" xfId="0" applyNumberFormat="1" applyFont="1" applyFill="1" applyBorder="1"/>
    <xf numFmtId="1" fontId="8" fillId="29" borderId="4" xfId="0" applyNumberFormat="1" applyFont="1" applyFill="1" applyBorder="1"/>
    <xf numFmtId="1" fontId="8" fillId="29" borderId="0" xfId="0" applyNumberFormat="1" applyFont="1" applyFill="1" applyBorder="1"/>
    <xf numFmtId="1" fontId="8" fillId="29" borderId="5" xfId="0" applyNumberFormat="1" applyFont="1" applyFill="1" applyBorder="1"/>
    <xf numFmtId="0" fontId="8" fillId="29" borderId="0" xfId="0" applyFont="1" applyFill="1"/>
    <xf numFmtId="0" fontId="4" fillId="29" borderId="0" xfId="0" applyFont="1" applyFill="1" applyAlignment="1">
      <alignment horizontal="center"/>
    </xf>
    <xf numFmtId="3" fontId="0" fillId="29" borderId="0" xfId="0" applyNumberFormat="1" applyFill="1"/>
    <xf numFmtId="43" fontId="0" fillId="29" borderId="0" xfId="2" applyNumberFormat="1" applyFont="1" applyFill="1"/>
    <xf numFmtId="43" fontId="0" fillId="29" borderId="0" xfId="0" applyNumberFormat="1" applyFill="1"/>
    <xf numFmtId="0" fontId="7" fillId="29" borderId="4" xfId="0" applyFont="1" applyFill="1" applyBorder="1" applyAlignment="1">
      <alignment horizontal="center" vertical="center" wrapText="1"/>
    </xf>
    <xf numFmtId="7" fontId="0" fillId="0" borderId="0" xfId="0" applyNumberFormat="1" applyBorder="1" applyAlignment="1">
      <alignment horizontal="center"/>
    </xf>
    <xf numFmtId="0" fontId="17" fillId="21" borderId="29" xfId="0" applyFont="1" applyFill="1" applyBorder="1" applyAlignment="1">
      <alignment horizontal="center" wrapText="1"/>
    </xf>
    <xf numFmtId="0" fontId="17" fillId="21" borderId="23" xfId="0" applyFont="1" applyFill="1" applyBorder="1" applyAlignment="1">
      <alignment horizontal="center" wrapText="1"/>
    </xf>
    <xf numFmtId="0" fontId="17" fillId="21" borderId="25" xfId="0" applyFont="1" applyFill="1" applyBorder="1" applyAlignment="1">
      <alignment horizontal="center" wrapText="1"/>
    </xf>
    <xf numFmtId="7" fontId="0" fillId="0" borderId="31" xfId="0" applyNumberFormat="1" applyBorder="1" applyAlignment="1">
      <alignment horizontal="center"/>
    </xf>
    <xf numFmtId="7" fontId="0" fillId="0" borderId="33" xfId="0" applyNumberFormat="1" applyBorder="1" applyAlignment="1">
      <alignment horizontal="center"/>
    </xf>
    <xf numFmtId="7" fontId="0" fillId="0" borderId="24" xfId="0" applyNumberFormat="1" applyBorder="1" applyAlignment="1">
      <alignment horizontal="center"/>
    </xf>
    <xf numFmtId="0" fontId="17" fillId="21" borderId="35" xfId="0" applyFont="1" applyFill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22" borderId="0" xfId="0" applyFill="1"/>
    <xf numFmtId="0" fontId="1" fillId="22" borderId="0" xfId="0" applyFont="1" applyFill="1"/>
    <xf numFmtId="0" fontId="16" fillId="22" borderId="0" xfId="0" applyFont="1" applyFill="1"/>
    <xf numFmtId="0" fontId="0" fillId="30" borderId="0" xfId="0" applyFill="1"/>
    <xf numFmtId="0" fontId="0" fillId="31" borderId="0" xfId="0" applyFill="1"/>
    <xf numFmtId="0" fontId="16" fillId="32" borderId="0" xfId="0" applyFont="1" applyFill="1"/>
    <xf numFmtId="165" fontId="0" fillId="0" borderId="0" xfId="0" applyNumberFormat="1"/>
    <xf numFmtId="10" fontId="0" fillId="0" borderId="0" xfId="5" applyNumberFormat="1" applyFont="1"/>
    <xf numFmtId="8" fontId="0" fillId="0" borderId="0" xfId="0" quotePrefix="1" applyNumberFormat="1"/>
    <xf numFmtId="0" fontId="16" fillId="33" borderId="0" xfId="0" applyFont="1" applyFill="1"/>
    <xf numFmtId="7" fontId="0" fillId="0" borderId="29" xfId="0" applyNumberFormat="1" applyBorder="1" applyAlignment="1">
      <alignment horizontal="center"/>
    </xf>
    <xf numFmtId="7" fontId="0" fillId="0" borderId="23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8" fontId="0" fillId="0" borderId="32" xfId="0" applyNumberForma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26" xfId="0" applyBorder="1" applyAlignment="1">
      <alignment wrapText="1"/>
    </xf>
    <xf numFmtId="0" fontId="0" fillId="27" borderId="0" xfId="0" applyFill="1"/>
    <xf numFmtId="0" fontId="4" fillId="27" borderId="0" xfId="0" applyFont="1" applyFill="1" applyAlignment="1">
      <alignment horizontal="center"/>
    </xf>
    <xf numFmtId="4" fontId="0" fillId="27" borderId="0" xfId="0" applyNumberFormat="1" applyFill="1"/>
    <xf numFmtId="164" fontId="5" fillId="27" borderId="0" xfId="2" applyFill="1"/>
    <xf numFmtId="43" fontId="0" fillId="27" borderId="0" xfId="0" applyNumberFormat="1" applyFill="1"/>
    <xf numFmtId="0" fontId="19" fillId="33" borderId="0" xfId="0" applyFont="1" applyFill="1" applyAlignment="1">
      <alignment horizontal="center" vertical="center" textRotation="90"/>
    </xf>
    <xf numFmtId="0" fontId="0" fillId="33" borderId="0" xfId="0" applyFill="1"/>
    <xf numFmtId="4" fontId="0" fillId="33" borderId="0" xfId="0" applyNumberFormat="1" applyFill="1"/>
    <xf numFmtId="0" fontId="20" fillId="26" borderId="0" xfId="0" applyFont="1" applyFill="1"/>
    <xf numFmtId="4" fontId="0" fillId="28" borderId="0" xfId="0" applyNumberFormat="1" applyFill="1"/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0" fontId="0" fillId="0" borderId="0" xfId="0" applyFill="1"/>
    <xf numFmtId="0" fontId="10" fillId="4" borderId="0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textRotation="90" wrapText="1"/>
    </xf>
    <xf numFmtId="168" fontId="0" fillId="4" borderId="0" xfId="0" applyNumberFormat="1" applyFill="1"/>
    <xf numFmtId="168" fontId="0" fillId="0" borderId="0" xfId="0" applyNumberFormat="1"/>
    <xf numFmtId="168" fontId="0" fillId="8" borderId="0" xfId="0" applyNumberFormat="1" applyFill="1"/>
    <xf numFmtId="168" fontId="0" fillId="35" borderId="0" xfId="0" applyNumberFormat="1" applyFill="1"/>
    <xf numFmtId="168" fontId="0" fillId="21" borderId="0" xfId="0" applyNumberFormat="1" applyFill="1"/>
    <xf numFmtId="168" fontId="6" fillId="21" borderId="6" xfId="0" applyNumberFormat="1" applyFont="1" applyFill="1" applyBorder="1" applyAlignment="1">
      <alignment horizontal="center" vertical="center" wrapText="1"/>
    </xf>
    <xf numFmtId="168" fontId="6" fillId="34" borderId="6" xfId="0" applyNumberFormat="1" applyFont="1" applyFill="1" applyBorder="1" applyAlignment="1">
      <alignment horizontal="center" vertical="center" wrapText="1"/>
    </xf>
    <xf numFmtId="168" fontId="6" fillId="36" borderId="6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168" fontId="0" fillId="3" borderId="6" xfId="0" applyNumberFormat="1" applyFill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5" fontId="0" fillId="4" borderId="0" xfId="0" applyNumberFormat="1" applyFill="1"/>
    <xf numFmtId="165" fontId="3" fillId="2" borderId="3" xfId="0" applyNumberFormat="1" applyFont="1" applyFill="1" applyBorder="1"/>
    <xf numFmtId="165" fontId="6" fillId="6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8" fillId="29" borderId="48" xfId="0" applyFont="1" applyFill="1" applyBorder="1"/>
    <xf numFmtId="0" fontId="8" fillId="29" borderId="14" xfId="0" applyFont="1" applyFill="1" applyBorder="1"/>
    <xf numFmtId="0" fontId="7" fillId="29" borderId="1" xfId="0" applyFont="1" applyFill="1" applyBorder="1" applyAlignment="1">
      <alignment horizontal="center" vertical="center" wrapText="1"/>
    </xf>
    <xf numFmtId="0" fontId="7" fillId="29" borderId="49" xfId="0" applyFont="1" applyFill="1" applyBorder="1" applyAlignment="1">
      <alignment horizontal="center" vertical="center" wrapText="1"/>
    </xf>
    <xf numFmtId="167" fontId="8" fillId="29" borderId="1" xfId="0" applyNumberFormat="1" applyFont="1" applyFill="1" applyBorder="1"/>
    <xf numFmtId="167" fontId="8" fillId="29" borderId="2" xfId="0" applyNumberFormat="1" applyFont="1" applyFill="1" applyBorder="1"/>
    <xf numFmtId="167" fontId="8" fillId="29" borderId="3" xfId="0" applyNumberFormat="1" applyFont="1" applyFill="1" applyBorder="1"/>
    <xf numFmtId="167" fontId="8" fillId="29" borderId="4" xfId="0" applyNumberFormat="1" applyFont="1" applyFill="1" applyBorder="1"/>
    <xf numFmtId="167" fontId="8" fillId="29" borderId="0" xfId="0" applyNumberFormat="1" applyFont="1" applyFill="1" applyBorder="1"/>
    <xf numFmtId="167" fontId="8" fillId="29" borderId="5" xfId="0" applyNumberFormat="1" applyFont="1" applyFill="1" applyBorder="1"/>
    <xf numFmtId="167" fontId="8" fillId="29" borderId="14" xfId="0" applyNumberFormat="1" applyFont="1" applyFill="1" applyBorder="1"/>
    <xf numFmtId="167" fontId="8" fillId="29" borderId="46" xfId="0" applyNumberFormat="1" applyFont="1" applyFill="1" applyBorder="1"/>
    <xf numFmtId="167" fontId="8" fillId="29" borderId="47" xfId="0" applyNumberFormat="1" applyFont="1" applyFill="1" applyBorder="1"/>
    <xf numFmtId="167" fontId="8" fillId="29" borderId="49" xfId="0" applyNumberFormat="1" applyFont="1" applyFill="1" applyBorder="1"/>
    <xf numFmtId="167" fontId="8" fillId="29" borderId="50" xfId="0" applyNumberFormat="1" applyFont="1" applyFill="1" applyBorder="1"/>
    <xf numFmtId="167" fontId="8" fillId="29" borderId="48" xfId="0" applyNumberFormat="1" applyFont="1" applyFill="1" applyBorder="1"/>
    <xf numFmtId="169" fontId="0" fillId="0" borderId="0" xfId="8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0" fillId="37" borderId="0" xfId="0" applyFill="1"/>
    <xf numFmtId="0" fontId="20" fillId="37" borderId="0" xfId="0" applyFont="1" applyFill="1"/>
    <xf numFmtId="0" fontId="16" fillId="37" borderId="0" xfId="0" applyFont="1" applyFill="1"/>
    <xf numFmtId="0" fontId="0" fillId="0" borderId="46" xfId="0" applyBorder="1"/>
    <xf numFmtId="0" fontId="1" fillId="0" borderId="29" xfId="0" applyFont="1" applyBorder="1"/>
    <xf numFmtId="0" fontId="0" fillId="0" borderId="23" xfId="0" applyBorder="1"/>
    <xf numFmtId="0" fontId="0" fillId="0" borderId="25" xfId="0" applyBorder="1"/>
    <xf numFmtId="0" fontId="1" fillId="0" borderId="31" xfId="0" applyFont="1" applyBorder="1"/>
    <xf numFmtId="0" fontId="4" fillId="0" borderId="32" xfId="0" applyFont="1" applyBorder="1" applyAlignment="1">
      <alignment horizontal="center"/>
    </xf>
    <xf numFmtId="0" fontId="0" fillId="0" borderId="51" xfId="0" applyBorder="1" applyAlignment="1">
      <alignment horizontal="left"/>
    </xf>
    <xf numFmtId="3" fontId="0" fillId="0" borderId="46" xfId="0" applyNumberFormat="1" applyBorder="1"/>
    <xf numFmtId="3" fontId="0" fillId="0" borderId="52" xfId="0" applyNumberFormat="1" applyBorder="1"/>
    <xf numFmtId="0" fontId="0" fillId="0" borderId="31" xfId="0" applyBorder="1" applyAlignment="1">
      <alignment horizontal="left" indent="1"/>
    </xf>
    <xf numFmtId="3" fontId="0" fillId="0" borderId="32" xfId="0" applyNumberFormat="1" applyBorder="1"/>
    <xf numFmtId="0" fontId="0" fillId="0" borderId="31" xfId="0" applyBorder="1" applyAlignment="1">
      <alignment horizontal="left"/>
    </xf>
    <xf numFmtId="0" fontId="0" fillId="0" borderId="22" xfId="0" applyBorder="1"/>
    <xf numFmtId="3" fontId="0" fillId="0" borderId="22" xfId="0" applyNumberFormat="1" applyBorder="1"/>
    <xf numFmtId="0" fontId="0" fillId="38" borderId="53" xfId="0" applyFill="1" applyBorder="1"/>
    <xf numFmtId="0" fontId="0" fillId="38" borderId="22" xfId="0" applyFill="1" applyBorder="1"/>
    <xf numFmtId="9" fontId="5" fillId="38" borderId="22" xfId="5" applyFill="1" applyBorder="1"/>
    <xf numFmtId="3" fontId="0" fillId="0" borderId="0" xfId="0" applyNumberFormat="1" applyBorder="1"/>
    <xf numFmtId="0" fontId="0" fillId="38" borderId="54" xfId="0" applyFill="1" applyBorder="1"/>
    <xf numFmtId="9" fontId="5" fillId="38" borderId="55" xfId="5" applyFill="1" applyBorder="1"/>
    <xf numFmtId="9" fontId="5" fillId="38" borderId="55" xfId="5" applyNumberFormat="1" applyFill="1" applyBorder="1"/>
    <xf numFmtId="9" fontId="5" fillId="38" borderId="56" xfId="5" applyFill="1" applyBorder="1"/>
    <xf numFmtId="3" fontId="0" fillId="0" borderId="57" xfId="0" applyNumberFormat="1" applyBorder="1"/>
    <xf numFmtId="9" fontId="5" fillId="38" borderId="57" xfId="5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53" xfId="0" applyBorder="1" applyAlignment="1">
      <alignment horizontal="left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21" fillId="0" borderId="0" xfId="0" applyFont="1" applyAlignment="1">
      <alignment horizontal="center" vertical="center" textRotation="90" wrapText="1"/>
    </xf>
    <xf numFmtId="0" fontId="8" fillId="29" borderId="6" xfId="0" applyFont="1" applyFill="1" applyBorder="1" applyAlignment="1">
      <alignment horizontal="center" vertical="center" textRotation="90" wrapText="1"/>
    </xf>
    <xf numFmtId="0" fontId="8" fillId="29" borderId="1" xfId="0" applyFont="1" applyFill="1" applyBorder="1" applyAlignment="1">
      <alignment horizontal="center" vertical="center" textRotation="90" wrapText="1"/>
    </xf>
    <xf numFmtId="0" fontId="8" fillId="29" borderId="4" xfId="0" applyFont="1" applyFill="1" applyBorder="1" applyAlignment="1">
      <alignment horizontal="center" vertical="center" textRotation="90" wrapText="1"/>
    </xf>
  </cellXfs>
  <cellStyles count="9">
    <cellStyle name="3_RowTitle" xfId="6"/>
    <cellStyle name="4_Currency" xfId="7"/>
    <cellStyle name="Comma 2" xfId="1"/>
    <cellStyle name="Comma 2 2 2" xfId="3"/>
    <cellStyle name="Currency" xfId="8" builtinId="4"/>
    <cellStyle name="Currency 2 3" xfId="4"/>
    <cellStyle name="Normal" xfId="0" builtinId="0"/>
    <cellStyle name="Normal 3" xfId="2"/>
    <cellStyle name="Percent" xfId="5" builtinId="5"/>
  </cellStyles>
  <dxfs count="38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2929"/>
      <color rgb="FFFF00FF"/>
      <color rgb="FFCCFF99"/>
      <color rgb="FFCCCCFF"/>
      <color rgb="FF9999FF"/>
      <color rgb="FF996633"/>
      <color rgb="FFF6B540"/>
      <color rgb="FFF3BEB6"/>
      <color rgb="FF43FF43"/>
      <color rgb="FF01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1.xml"/><Relationship Id="rId21" Type="http://schemas.openxmlformats.org/officeDocument/2006/relationships/chartsheet" Target="chartsheets/sheet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0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3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'ChartData Emissions Annual Mkt'!$B$3</c:f>
              <c:strCache>
                <c:ptCount val="1"/>
                <c:pt idx="0">
                  <c:v>Suite 1 Least Cost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Mkt'!$D$3:$AB$3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8.2960819197342452</c:v>
                </c:pt>
                <c:pt idx="2">
                  <c:v>7.7651137598736897</c:v>
                </c:pt>
                <c:pt idx="3">
                  <c:v>7.3770590255173163</c:v>
                </c:pt>
                <c:pt idx="4">
                  <c:v>7.0203572931518501</c:v>
                </c:pt>
                <c:pt idx="5">
                  <c:v>4.3671000780284608</c:v>
                </c:pt>
                <c:pt idx="6">
                  <c:v>4.6525959828154511</c:v>
                </c:pt>
                <c:pt idx="7">
                  <c:v>4.1555848935444448</c:v>
                </c:pt>
                <c:pt idx="8">
                  <c:v>3.7883793806548471</c:v>
                </c:pt>
                <c:pt idx="9">
                  <c:v>3.4282439734703551</c:v>
                </c:pt>
                <c:pt idx="10">
                  <c:v>3.2699842506973096</c:v>
                </c:pt>
                <c:pt idx="11">
                  <c:v>3.2386344520306292</c:v>
                </c:pt>
                <c:pt idx="12">
                  <c:v>3.1174706357655189</c:v>
                </c:pt>
                <c:pt idx="13">
                  <c:v>2.9939760306113921</c:v>
                </c:pt>
                <c:pt idx="14">
                  <c:v>2.956379995019125</c:v>
                </c:pt>
                <c:pt idx="15">
                  <c:v>2.9630536172877893</c:v>
                </c:pt>
                <c:pt idx="16">
                  <c:v>2.8657063212902343</c:v>
                </c:pt>
                <c:pt idx="17">
                  <c:v>2.8311780729668099</c:v>
                </c:pt>
                <c:pt idx="18">
                  <c:v>2.7289112735419354</c:v>
                </c:pt>
                <c:pt idx="19">
                  <c:v>2.5732821126618317</c:v>
                </c:pt>
                <c:pt idx="20">
                  <c:v>2.4763132751848258</c:v>
                </c:pt>
                <c:pt idx="21">
                  <c:v>2.4932312019259459</c:v>
                </c:pt>
                <c:pt idx="22">
                  <c:v>2.4111357201404187</c:v>
                </c:pt>
                <c:pt idx="23">
                  <c:v>2.2525749393477135</c:v>
                </c:pt>
                <c:pt idx="24">
                  <c:v>2.1556124929321276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75-4110-B380-E2AF4587F308}"/>
            </c:ext>
          </c:extLst>
        </c:ser>
        <c:ser>
          <c:idx val="2"/>
          <c:order val="1"/>
          <c:tx>
            <c:strRef>
              <c:f>'ChartData Emissions Annual Mkt'!$B$4</c:f>
              <c:strCache>
                <c:ptCount val="1"/>
                <c:pt idx="0">
                  <c:v>Suite 2 PSE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Mkt'!$D$4:$AB$4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8.3002019707631565</c:v>
                </c:pt>
                <c:pt idx="2">
                  <c:v>7.7676524867206034</c:v>
                </c:pt>
                <c:pt idx="3">
                  <c:v>7.3677706587356635</c:v>
                </c:pt>
                <c:pt idx="4">
                  <c:v>7.0110405346788633</c:v>
                </c:pt>
                <c:pt idx="5">
                  <c:v>4.367260143883791</c:v>
                </c:pt>
                <c:pt idx="6">
                  <c:v>4.6472032410117485</c:v>
                </c:pt>
                <c:pt idx="7">
                  <c:v>4.1542060464944326</c:v>
                </c:pt>
                <c:pt idx="8">
                  <c:v>3.791549885834252</c:v>
                </c:pt>
                <c:pt idx="9">
                  <c:v>3.4369097819317678</c:v>
                </c:pt>
                <c:pt idx="10">
                  <c:v>3.2653416672316489</c:v>
                </c:pt>
                <c:pt idx="11">
                  <c:v>3.2438186096224317</c:v>
                </c:pt>
                <c:pt idx="12">
                  <c:v>3.124403461974957</c:v>
                </c:pt>
                <c:pt idx="13">
                  <c:v>3.0082291162904147</c:v>
                </c:pt>
                <c:pt idx="14">
                  <c:v>2.9538807668194402</c:v>
                </c:pt>
                <c:pt idx="15">
                  <c:v>2.9603691244447217</c:v>
                </c:pt>
                <c:pt idx="16">
                  <c:v>2.8578079011125812</c:v>
                </c:pt>
                <c:pt idx="17">
                  <c:v>2.8329039866644816</c:v>
                </c:pt>
                <c:pt idx="18">
                  <c:v>2.7314470837428693</c:v>
                </c:pt>
                <c:pt idx="19">
                  <c:v>2.582991662853356</c:v>
                </c:pt>
                <c:pt idx="20">
                  <c:v>2.4877171648488936</c:v>
                </c:pt>
                <c:pt idx="21">
                  <c:v>2.5008634862216494</c:v>
                </c:pt>
                <c:pt idx="22">
                  <c:v>2.4242969059858881</c:v>
                </c:pt>
                <c:pt idx="23">
                  <c:v>2.26503296224478</c:v>
                </c:pt>
                <c:pt idx="24">
                  <c:v>2.1698240730775433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75-4110-B380-E2AF4587F308}"/>
            </c:ext>
          </c:extLst>
        </c:ser>
        <c:ser>
          <c:idx val="3"/>
          <c:order val="2"/>
          <c:tx>
            <c:strRef>
              <c:f>'ChartData Emissions Annual Mkt'!$B$5</c:f>
              <c:strCache>
                <c:ptCount val="1"/>
                <c:pt idx="0">
                  <c:v>Suite 3 Customer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Mkt'!$D$5:$AB$5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8.303843975756001</c:v>
                </c:pt>
                <c:pt idx="2">
                  <c:v>7.7856446971580038</c:v>
                </c:pt>
                <c:pt idx="3">
                  <c:v>7.3832141420784172</c:v>
                </c:pt>
                <c:pt idx="4">
                  <c:v>7.016987242998745</c:v>
                </c:pt>
                <c:pt idx="5">
                  <c:v>4.3813574027882556</c:v>
                </c:pt>
                <c:pt idx="6">
                  <c:v>4.6611098176584864</c:v>
                </c:pt>
                <c:pt idx="7">
                  <c:v>4.1647846140160176</c:v>
                </c:pt>
                <c:pt idx="8">
                  <c:v>3.798892979428107</c:v>
                </c:pt>
                <c:pt idx="9">
                  <c:v>3.4469632908348782</c:v>
                </c:pt>
                <c:pt idx="10">
                  <c:v>3.2786264460292918</c:v>
                </c:pt>
                <c:pt idx="11">
                  <c:v>3.2488138351355094</c:v>
                </c:pt>
                <c:pt idx="12">
                  <c:v>3.1236340575090966</c:v>
                </c:pt>
                <c:pt idx="13">
                  <c:v>2.9942404128383968</c:v>
                </c:pt>
                <c:pt idx="14">
                  <c:v>2.9636948497048898</c:v>
                </c:pt>
                <c:pt idx="15">
                  <c:v>2.9710945561493469</c:v>
                </c:pt>
                <c:pt idx="16">
                  <c:v>2.8480052306138059</c:v>
                </c:pt>
                <c:pt idx="17">
                  <c:v>2.8492439528595908</c:v>
                </c:pt>
                <c:pt idx="18">
                  <c:v>2.7335401774762005</c:v>
                </c:pt>
                <c:pt idx="19">
                  <c:v>2.5888397872732947</c:v>
                </c:pt>
                <c:pt idx="20">
                  <c:v>2.4797433220062692</c:v>
                </c:pt>
                <c:pt idx="21">
                  <c:v>2.5032756463449681</c:v>
                </c:pt>
                <c:pt idx="22">
                  <c:v>2.4060938147922184</c:v>
                </c:pt>
                <c:pt idx="23">
                  <c:v>2.2603514319758164</c:v>
                </c:pt>
                <c:pt idx="24">
                  <c:v>2.1744872922981613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B75-4110-B380-E2AF4587F308}"/>
            </c:ext>
          </c:extLst>
        </c:ser>
        <c:ser>
          <c:idx val="4"/>
          <c:order val="3"/>
          <c:tx>
            <c:strRef>
              <c:f>'ChartData Emissions Annual Mkt'!$B$6</c:f>
              <c:strCache>
                <c:ptCount val="1"/>
                <c:pt idx="0">
                  <c:v>Suite 4 Pre-CBI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Mkt'!$D$6:$AB$6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8.2993937448622379</c:v>
                </c:pt>
                <c:pt idx="2">
                  <c:v>7.7761728695506545</c:v>
                </c:pt>
                <c:pt idx="3">
                  <c:v>7.3794233772927544</c:v>
                </c:pt>
                <c:pt idx="4">
                  <c:v>7.0195957607782145</c:v>
                </c:pt>
                <c:pt idx="5">
                  <c:v>4.3667598599737598</c:v>
                </c:pt>
                <c:pt idx="6">
                  <c:v>4.6501394788224708</c:v>
                </c:pt>
                <c:pt idx="7">
                  <c:v>4.1565391853516553</c:v>
                </c:pt>
                <c:pt idx="8">
                  <c:v>3.7917386961968016</c:v>
                </c:pt>
                <c:pt idx="9">
                  <c:v>3.4357877193398849</c:v>
                </c:pt>
                <c:pt idx="10">
                  <c:v>3.2664958239417343</c:v>
                </c:pt>
                <c:pt idx="11">
                  <c:v>3.2420499178817943</c:v>
                </c:pt>
                <c:pt idx="12">
                  <c:v>3.1211507008981019</c:v>
                </c:pt>
                <c:pt idx="13">
                  <c:v>3.0069531958256417</c:v>
                </c:pt>
                <c:pt idx="14">
                  <c:v>2.954387667825225</c:v>
                </c:pt>
                <c:pt idx="15">
                  <c:v>2.9615203571758641</c:v>
                </c:pt>
                <c:pt idx="16">
                  <c:v>2.8654023186292639</c:v>
                </c:pt>
                <c:pt idx="17">
                  <c:v>2.833707084015797</c:v>
                </c:pt>
                <c:pt idx="18">
                  <c:v>2.7406014284688349</c:v>
                </c:pt>
                <c:pt idx="19">
                  <c:v>2.5706349144174299</c:v>
                </c:pt>
                <c:pt idx="20">
                  <c:v>2.4789496289372344</c:v>
                </c:pt>
                <c:pt idx="21">
                  <c:v>2.5045267174331731</c:v>
                </c:pt>
                <c:pt idx="22">
                  <c:v>2.4091365579714958</c:v>
                </c:pt>
                <c:pt idx="23">
                  <c:v>2.2611923642934348</c:v>
                </c:pt>
                <c:pt idx="24">
                  <c:v>2.1678661663134031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B75-4110-B380-E2AF4587F308}"/>
            </c:ext>
          </c:extLst>
        </c:ser>
        <c:ser>
          <c:idx val="5"/>
          <c:order val="4"/>
          <c:tx>
            <c:strRef>
              <c:f>'ChartData Emissions Annual Mkt'!$B$7</c:f>
              <c:strCache>
                <c:ptCount val="1"/>
                <c:pt idx="0">
                  <c:v>Suite 5 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B75-4110-B380-E2AF4587F308}"/>
            </c:ext>
          </c:extLst>
        </c:ser>
        <c:ser>
          <c:idx val="0"/>
          <c:order val="5"/>
          <c:tx>
            <c:strRef>
              <c:f>'ChartData Emissions Annual Mkt'!$B$8</c:f>
              <c:strCache>
                <c:ptCount val="1"/>
                <c:pt idx="0">
                  <c:v>Suite 6 CEIP Preferred Portfolio (Direct + Market)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'ChartData Emissions Annual Mkt'!$D$8:$AB$8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8.3011007200631965</c:v>
                </c:pt>
                <c:pt idx="2">
                  <c:v>7.7861326457351092</c:v>
                </c:pt>
                <c:pt idx="3">
                  <c:v>7.3754120921891912</c:v>
                </c:pt>
                <c:pt idx="4">
                  <c:v>7.0217430231104077</c:v>
                </c:pt>
                <c:pt idx="5">
                  <c:v>4.3672421718501857</c:v>
                </c:pt>
                <c:pt idx="6">
                  <c:v>4.6506186979476443</c:v>
                </c:pt>
                <c:pt idx="7">
                  <c:v>4.1524916127141953</c:v>
                </c:pt>
                <c:pt idx="8">
                  <c:v>3.7889834791006316</c:v>
                </c:pt>
                <c:pt idx="9">
                  <c:v>3.4268703109972507</c:v>
                </c:pt>
                <c:pt idx="10">
                  <c:v>3.2671173865148346</c:v>
                </c:pt>
                <c:pt idx="11">
                  <c:v>3.2373976282067867</c:v>
                </c:pt>
                <c:pt idx="12">
                  <c:v>3.1144396298815846</c:v>
                </c:pt>
                <c:pt idx="13">
                  <c:v>2.9954908324689393</c:v>
                </c:pt>
                <c:pt idx="14">
                  <c:v>2.9569623531580875</c:v>
                </c:pt>
                <c:pt idx="15">
                  <c:v>2.9584472483821713</c:v>
                </c:pt>
                <c:pt idx="16">
                  <c:v>2.8704401264155894</c:v>
                </c:pt>
                <c:pt idx="17">
                  <c:v>2.8427129658905868</c:v>
                </c:pt>
                <c:pt idx="18">
                  <c:v>2.7324354198617007</c:v>
                </c:pt>
                <c:pt idx="19">
                  <c:v>2.583510343629098</c:v>
                </c:pt>
                <c:pt idx="20">
                  <c:v>2.4829765854064405</c:v>
                </c:pt>
                <c:pt idx="21">
                  <c:v>2.5107257284389184</c:v>
                </c:pt>
                <c:pt idx="22">
                  <c:v>2.4231483523815709</c:v>
                </c:pt>
                <c:pt idx="23">
                  <c:v>2.2589375951119806</c:v>
                </c:pt>
                <c:pt idx="24">
                  <c:v>2.1768736595343632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A0-4D06-ABA6-8AB92F78258C}"/>
            </c:ext>
          </c:extLst>
        </c:ser>
        <c:ser>
          <c:idx val="38"/>
          <c:order val="6"/>
          <c:tx>
            <c:strRef>
              <c:f>'ChartData Emissions Annual Mkt'!$B$10</c:f>
              <c:strCache>
                <c:ptCount val="1"/>
                <c:pt idx="0">
                  <c:v>Suite 1 Least Cost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Mkt'!$D$10:$AB$10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6.731009176405288</c:v>
                </c:pt>
                <c:pt idx="2">
                  <c:v>6.6964162517862498</c:v>
                </c:pt>
                <c:pt idx="3">
                  <c:v>6.6045446795898712</c:v>
                </c:pt>
                <c:pt idx="4">
                  <c:v>6.283242270832611</c:v>
                </c:pt>
                <c:pt idx="5">
                  <c:v>2.3151437028548658</c:v>
                </c:pt>
                <c:pt idx="6">
                  <c:v>2.5526892835791162</c:v>
                </c:pt>
                <c:pt idx="7">
                  <c:v>2.2677498250566703</c:v>
                </c:pt>
                <c:pt idx="8">
                  <c:v>2.0024603072991773</c:v>
                </c:pt>
                <c:pt idx="9">
                  <c:v>1.8118483376518202</c:v>
                </c:pt>
                <c:pt idx="10">
                  <c:v>1.7035896965826722</c:v>
                </c:pt>
                <c:pt idx="11">
                  <c:v>1.6112021296901891</c:v>
                </c:pt>
                <c:pt idx="12">
                  <c:v>1.508306663365359</c:v>
                </c:pt>
                <c:pt idx="13">
                  <c:v>1.4614147024043072</c:v>
                </c:pt>
                <c:pt idx="14">
                  <c:v>1.4689335285069924</c:v>
                </c:pt>
                <c:pt idx="15">
                  <c:v>1.4794656436303568</c:v>
                </c:pt>
                <c:pt idx="16">
                  <c:v>1.4195848672178295</c:v>
                </c:pt>
                <c:pt idx="17">
                  <c:v>1.4137939607461949</c:v>
                </c:pt>
                <c:pt idx="18">
                  <c:v>1.2835582665015479</c:v>
                </c:pt>
                <c:pt idx="19">
                  <c:v>1.1251898647202894</c:v>
                </c:pt>
                <c:pt idx="20">
                  <c:v>1.0304234029401234</c:v>
                </c:pt>
                <c:pt idx="21">
                  <c:v>1.0870793502720559</c:v>
                </c:pt>
                <c:pt idx="22">
                  <c:v>0.9579230209601437</c:v>
                </c:pt>
                <c:pt idx="23">
                  <c:v>0.83913855666111603</c:v>
                </c:pt>
                <c:pt idx="24">
                  <c:v>0.69996198255155018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6-1B75-4110-B380-E2AF4587F308}"/>
            </c:ext>
          </c:extLst>
        </c:ser>
        <c:ser>
          <c:idx val="39"/>
          <c:order val="7"/>
          <c:tx>
            <c:strRef>
              <c:f>'ChartData Emissions Annual Mkt'!$B$11</c:f>
              <c:strCache>
                <c:ptCount val="1"/>
                <c:pt idx="0">
                  <c:v>Suite 2 PSE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Mkt'!$D$11:$AB$11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6.7337308248427892</c:v>
                </c:pt>
                <c:pt idx="2">
                  <c:v>6.7044687456541512</c:v>
                </c:pt>
                <c:pt idx="3">
                  <c:v>6.5938933158628537</c:v>
                </c:pt>
                <c:pt idx="4">
                  <c:v>6.2640801535707133</c:v>
                </c:pt>
                <c:pt idx="5">
                  <c:v>2.3184221149642412</c:v>
                </c:pt>
                <c:pt idx="6">
                  <c:v>2.5376018978369288</c:v>
                </c:pt>
                <c:pt idx="7">
                  <c:v>2.2687241287676079</c:v>
                </c:pt>
                <c:pt idx="8">
                  <c:v>2.0099185084710522</c:v>
                </c:pt>
                <c:pt idx="9">
                  <c:v>1.8254040993705705</c:v>
                </c:pt>
                <c:pt idx="10">
                  <c:v>1.6976479426764215</c:v>
                </c:pt>
                <c:pt idx="11">
                  <c:v>1.624223941213627</c:v>
                </c:pt>
                <c:pt idx="12">
                  <c:v>1.517623951451297</c:v>
                </c:pt>
                <c:pt idx="13">
                  <c:v>1.4874128283808696</c:v>
                </c:pt>
                <c:pt idx="14">
                  <c:v>1.4578047160069927</c:v>
                </c:pt>
                <c:pt idx="15">
                  <c:v>1.4714812627709817</c:v>
                </c:pt>
                <c:pt idx="16">
                  <c:v>1.4139717971932237</c:v>
                </c:pt>
                <c:pt idx="17">
                  <c:v>1.4165898716041043</c:v>
                </c:pt>
                <c:pt idx="18">
                  <c:v>1.2932516772898444</c:v>
                </c:pt>
                <c:pt idx="19">
                  <c:v>1.1349998513363087</c:v>
                </c:pt>
                <c:pt idx="20">
                  <c:v>1.0357088597709863</c:v>
                </c:pt>
                <c:pt idx="21">
                  <c:v>1.0907264521224496</c:v>
                </c:pt>
                <c:pt idx="22">
                  <c:v>0.96809315227901571</c:v>
                </c:pt>
                <c:pt idx="23">
                  <c:v>0.85449141261814776</c:v>
                </c:pt>
                <c:pt idx="24">
                  <c:v>0.70901096187960833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1B75-4110-B380-E2AF4587F308}"/>
            </c:ext>
          </c:extLst>
        </c:ser>
        <c:ser>
          <c:idx val="40"/>
          <c:order val="8"/>
          <c:tx>
            <c:strRef>
              <c:f>'ChartData Emissions Annual Mkt'!$B$12</c:f>
              <c:strCache>
                <c:ptCount val="1"/>
                <c:pt idx="0">
                  <c:v>Suite 3 Customer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Mkt'!$D$12:$AB$12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6.741521070936539</c:v>
                </c:pt>
                <c:pt idx="2">
                  <c:v>6.7315119157507493</c:v>
                </c:pt>
                <c:pt idx="3">
                  <c:v>6.6087232819818782</c:v>
                </c:pt>
                <c:pt idx="4">
                  <c:v>6.2628200667236085</c:v>
                </c:pt>
                <c:pt idx="5">
                  <c:v>2.3156369020736158</c:v>
                </c:pt>
                <c:pt idx="6">
                  <c:v>2.5444261410009914</c:v>
                </c:pt>
                <c:pt idx="7">
                  <c:v>2.2673446199785454</c:v>
                </c:pt>
                <c:pt idx="8">
                  <c:v>2.0066325621819896</c:v>
                </c:pt>
                <c:pt idx="9">
                  <c:v>1.8255461950736958</c:v>
                </c:pt>
                <c:pt idx="10">
                  <c:v>1.7090352678717342</c:v>
                </c:pt>
                <c:pt idx="11">
                  <c:v>1.6150541384792521</c:v>
                </c:pt>
                <c:pt idx="12">
                  <c:v>1.5068412522325467</c:v>
                </c:pt>
                <c:pt idx="13">
                  <c:v>1.4527715539668069</c:v>
                </c:pt>
                <c:pt idx="14">
                  <c:v>1.4694474884679298</c:v>
                </c:pt>
                <c:pt idx="15">
                  <c:v>1.4803775231906493</c:v>
                </c:pt>
                <c:pt idx="16">
                  <c:v>1.3920131882189986</c:v>
                </c:pt>
                <c:pt idx="17">
                  <c:v>1.4125528046540083</c:v>
                </c:pt>
                <c:pt idx="18">
                  <c:v>1.2867814217749856</c:v>
                </c:pt>
                <c:pt idx="19">
                  <c:v>1.1466889439347323</c:v>
                </c:pt>
                <c:pt idx="20">
                  <c:v>1.0297083397722169</c:v>
                </c:pt>
                <c:pt idx="21">
                  <c:v>1.1026608041939931</c:v>
                </c:pt>
                <c:pt idx="22">
                  <c:v>0.94017361979334346</c:v>
                </c:pt>
                <c:pt idx="23">
                  <c:v>0.85554222504218402</c:v>
                </c:pt>
                <c:pt idx="24">
                  <c:v>0.73275120081326883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8-1B75-4110-B380-E2AF4587F308}"/>
            </c:ext>
          </c:extLst>
        </c:ser>
        <c:ser>
          <c:idx val="41"/>
          <c:order val="9"/>
          <c:tx>
            <c:strRef>
              <c:f>'ChartData Emissions Annual Mkt'!$B$13</c:f>
              <c:strCache>
                <c:ptCount val="1"/>
                <c:pt idx="0">
                  <c:v>Suite 4 Pre-CBI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Mkt'!$D$13:$AB$13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6.7322736158584133</c:v>
                </c:pt>
                <c:pt idx="2">
                  <c:v>6.7170030930703444</c:v>
                </c:pt>
                <c:pt idx="3">
                  <c:v>6.6081326336327937</c:v>
                </c:pt>
                <c:pt idx="4">
                  <c:v>6.2759052837661082</c:v>
                </c:pt>
                <c:pt idx="5">
                  <c:v>2.3167050329329899</c:v>
                </c:pt>
                <c:pt idx="6">
                  <c:v>2.5461486058447411</c:v>
                </c:pt>
                <c:pt idx="7">
                  <c:v>2.2727478270097956</c:v>
                </c:pt>
                <c:pt idx="8">
                  <c:v>2.0140922604241771</c:v>
                </c:pt>
                <c:pt idx="9">
                  <c:v>1.8255283396049451</c:v>
                </c:pt>
                <c:pt idx="10">
                  <c:v>1.6991787961920468</c:v>
                </c:pt>
                <c:pt idx="11">
                  <c:v>1.6147226082058144</c:v>
                </c:pt>
                <c:pt idx="12">
                  <c:v>1.5073847170762971</c:v>
                </c:pt>
                <c:pt idx="13">
                  <c:v>1.4762765559199318</c:v>
                </c:pt>
                <c:pt idx="14">
                  <c:v>1.4654485040929301</c:v>
                </c:pt>
                <c:pt idx="15">
                  <c:v>1.480104291091294</c:v>
                </c:pt>
                <c:pt idx="16">
                  <c:v>1.423598426536469</c:v>
                </c:pt>
                <c:pt idx="17">
                  <c:v>1.4134961801978545</c:v>
                </c:pt>
                <c:pt idx="18">
                  <c:v>1.2960593793211925</c:v>
                </c:pt>
                <c:pt idx="19">
                  <c:v>1.1250852494859149</c:v>
                </c:pt>
                <c:pt idx="20">
                  <c:v>1.0299559821499544</c:v>
                </c:pt>
                <c:pt idx="21">
                  <c:v>1.1014122848423682</c:v>
                </c:pt>
                <c:pt idx="22">
                  <c:v>0.94927988092624593</c:v>
                </c:pt>
                <c:pt idx="23">
                  <c:v>0.8547894215783074</c:v>
                </c:pt>
                <c:pt idx="24">
                  <c:v>0.72147965160513072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1B75-4110-B380-E2AF4587F308}"/>
            </c:ext>
          </c:extLst>
        </c:ser>
        <c:ser>
          <c:idx val="42"/>
          <c:order val="10"/>
          <c:tx>
            <c:strRef>
              <c:f>'ChartData Emissions Annual Mkt'!$B$14</c:f>
              <c:strCache>
                <c:ptCount val="1"/>
                <c:pt idx="0">
                  <c:v>Suite 5 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A-1B75-4110-B380-E2AF4587F308}"/>
            </c:ext>
          </c:extLst>
        </c:ser>
        <c:ser>
          <c:idx val="44"/>
          <c:order val="11"/>
          <c:tx>
            <c:strRef>
              <c:f>'ChartData Emissions Annual Mkt'!$B$15</c:f>
              <c:strCache>
                <c:ptCount val="1"/>
                <c:pt idx="0">
                  <c:v>Suite 6 CEIP Preferred Portfolio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Mkt'!$D$15:$AB$15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6.7317058385146638</c:v>
                </c:pt>
                <c:pt idx="2">
                  <c:v>6.7307532002194943</c:v>
                </c:pt>
                <c:pt idx="3">
                  <c:v>6.6031202960368862</c:v>
                </c:pt>
                <c:pt idx="4">
                  <c:v>6.2763825797931787</c:v>
                </c:pt>
                <c:pt idx="5">
                  <c:v>2.3156747770736157</c:v>
                </c:pt>
                <c:pt idx="6">
                  <c:v>2.5431171263525543</c:v>
                </c:pt>
                <c:pt idx="7">
                  <c:v>2.2616368279863579</c:v>
                </c:pt>
                <c:pt idx="8">
                  <c:v>2.0058508541741769</c:v>
                </c:pt>
                <c:pt idx="9">
                  <c:v>1.8120535983940083</c:v>
                </c:pt>
                <c:pt idx="10">
                  <c:v>1.6998852600592347</c:v>
                </c:pt>
                <c:pt idx="11">
                  <c:v>1.6109854460964395</c:v>
                </c:pt>
                <c:pt idx="12">
                  <c:v>1.5035224758653598</c:v>
                </c:pt>
                <c:pt idx="13">
                  <c:v>1.4625980881464944</c:v>
                </c:pt>
                <c:pt idx="14">
                  <c:v>1.4721586652257426</c:v>
                </c:pt>
                <c:pt idx="15">
                  <c:v>1.4718968819116065</c:v>
                </c:pt>
                <c:pt idx="16">
                  <c:v>1.4234532812803296</c:v>
                </c:pt>
                <c:pt idx="17">
                  <c:v>1.4131219744180694</c:v>
                </c:pt>
                <c:pt idx="18">
                  <c:v>1.2889312137671733</c:v>
                </c:pt>
                <c:pt idx="19">
                  <c:v>1.1249436845445082</c:v>
                </c:pt>
                <c:pt idx="20">
                  <c:v>1.0253308344011232</c:v>
                </c:pt>
                <c:pt idx="21">
                  <c:v>1.0957691910923684</c:v>
                </c:pt>
                <c:pt idx="22">
                  <c:v>0.9552479701788934</c:v>
                </c:pt>
                <c:pt idx="23">
                  <c:v>0.83290703875960048</c:v>
                </c:pt>
                <c:pt idx="24">
                  <c:v>0.71637522504770579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C-1B75-4110-B380-E2AF4587F308}"/>
            </c:ext>
          </c:extLst>
        </c:ser>
        <c:ser>
          <c:idx val="75"/>
          <c:order val="12"/>
          <c:tx>
            <c:strRef>
              <c:f>'ChartData Emissions Annual Mkt'!$B$16</c:f>
              <c:strCache>
                <c:ptCount val="1"/>
                <c:pt idx="0">
                  <c:v>PSE 1990 Emissions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/>
            </c:numRef>
          </c:cat>
          <c:val>
            <c:numRef>
              <c:f>'ChartData Emissions Annual Mkt'!$D$16:$AB$16</c:f>
              <c:numCache>
                <c:formatCode>_(* #,##0.00_);_(* \(#,##0.00\);_(* "-"??_);_(@_)</c:formatCode>
                <c:ptCount val="25"/>
                <c:pt idx="0">
                  <c:v>6.9460642630194904</c:v>
                </c:pt>
                <c:pt idx="1">
                  <c:v>6.9460642630194904</c:v>
                </c:pt>
                <c:pt idx="2">
                  <c:v>6.9460642630194904</c:v>
                </c:pt>
                <c:pt idx="3">
                  <c:v>6.9460642630194904</c:v>
                </c:pt>
                <c:pt idx="4">
                  <c:v>6.9460642630194904</c:v>
                </c:pt>
                <c:pt idx="5">
                  <c:v>6.9460642630194904</c:v>
                </c:pt>
                <c:pt idx="6">
                  <c:v>6.9460642630194904</c:v>
                </c:pt>
                <c:pt idx="7">
                  <c:v>6.9460642630194904</c:v>
                </c:pt>
                <c:pt idx="8">
                  <c:v>6.9460642630194904</c:v>
                </c:pt>
                <c:pt idx="9">
                  <c:v>6.9460642630194904</c:v>
                </c:pt>
                <c:pt idx="10">
                  <c:v>6.9460642630194904</c:v>
                </c:pt>
                <c:pt idx="11">
                  <c:v>6.9460642630194904</c:v>
                </c:pt>
                <c:pt idx="12">
                  <c:v>6.9460642630194904</c:v>
                </c:pt>
                <c:pt idx="13">
                  <c:v>6.9460642630194904</c:v>
                </c:pt>
                <c:pt idx="14">
                  <c:v>6.9460642630194904</c:v>
                </c:pt>
                <c:pt idx="15">
                  <c:v>6.9460642630194904</c:v>
                </c:pt>
                <c:pt idx="16">
                  <c:v>6.9460642630194904</c:v>
                </c:pt>
                <c:pt idx="17">
                  <c:v>6.9460642630194904</c:v>
                </c:pt>
                <c:pt idx="18">
                  <c:v>6.9460642630194904</c:v>
                </c:pt>
                <c:pt idx="19">
                  <c:v>6.9460642630194904</c:v>
                </c:pt>
                <c:pt idx="20">
                  <c:v>6.9460642630194904</c:v>
                </c:pt>
                <c:pt idx="21">
                  <c:v>6.9460642630194904</c:v>
                </c:pt>
                <c:pt idx="22">
                  <c:v>6.9460642630194904</c:v>
                </c:pt>
                <c:pt idx="23">
                  <c:v>6.9460642630194904</c:v>
                </c:pt>
                <c:pt idx="24">
                  <c:v>6.9460642630194904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4B-1B75-4110-B380-E2AF4587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252120"/>
        <c:axId val="880248512"/>
        <c:extLst/>
      </c:lineChart>
      <c:catAx>
        <c:axId val="88025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48512"/>
        <c:crosses val="autoZero"/>
        <c:auto val="1"/>
        <c:lblAlgn val="ctr"/>
        <c:lblOffset val="100"/>
        <c:noMultiLvlLbl val="0"/>
      </c:catAx>
      <c:valAx>
        <c:axId val="8802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PSE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Emissions (Millions Short Tons)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5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39259343901779"/>
          <c:y val="0.24702204999004046"/>
          <c:w val="0.316348414148656"/>
          <c:h val="0.31866738932931332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Annual Rev Req'!$B$2:$Y$2</c:f>
              <c:numCache>
                <c:formatCode>#,##0</c:formatCode>
                <c:ptCount val="24"/>
                <c:pt idx="0">
                  <c:v>676181.95096302032</c:v>
                </c:pt>
                <c:pt idx="1">
                  <c:v>725762.70349955559</c:v>
                </c:pt>
                <c:pt idx="2">
                  <c:v>806804.4502081871</c:v>
                </c:pt>
                <c:pt idx="3">
                  <c:v>859141.03472447395</c:v>
                </c:pt>
                <c:pt idx="4">
                  <c:v>827145.64787483215</c:v>
                </c:pt>
                <c:pt idx="5">
                  <c:v>925474.25892734528</c:v>
                </c:pt>
                <c:pt idx="6">
                  <c:v>1018017.55052948</c:v>
                </c:pt>
                <c:pt idx="7">
                  <c:v>1081070.2897884846</c:v>
                </c:pt>
                <c:pt idx="8">
                  <c:v>1221537.3752393392</c:v>
                </c:pt>
                <c:pt idx="9">
                  <c:v>1262677.5704554634</c:v>
                </c:pt>
                <c:pt idx="10">
                  <c:v>1241712.9685456159</c:v>
                </c:pt>
                <c:pt idx="11">
                  <c:v>1275386.813637191</c:v>
                </c:pt>
                <c:pt idx="12">
                  <c:v>1353342.5745121976</c:v>
                </c:pt>
                <c:pt idx="13">
                  <c:v>1442826.7256746755</c:v>
                </c:pt>
                <c:pt idx="14">
                  <c:v>1546378.5426401352</c:v>
                </c:pt>
                <c:pt idx="15">
                  <c:v>1602066.0261176035</c:v>
                </c:pt>
                <c:pt idx="16">
                  <c:v>1647823.0676640784</c:v>
                </c:pt>
                <c:pt idx="17">
                  <c:v>1730628.9993842645</c:v>
                </c:pt>
                <c:pt idx="18">
                  <c:v>1812938.789445359</c:v>
                </c:pt>
                <c:pt idx="19">
                  <c:v>1861804.9351133066</c:v>
                </c:pt>
                <c:pt idx="20">
                  <c:v>1999950.2205867283</c:v>
                </c:pt>
                <c:pt idx="21">
                  <c:v>2113609.4456550172</c:v>
                </c:pt>
                <c:pt idx="22">
                  <c:v>2267098.9947794974</c:v>
                </c:pt>
                <c:pt idx="23">
                  <c:v>2349943.959353447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4-4CA2-B5A1-BD512FC2E656}"/>
            </c:ext>
          </c:extLst>
        </c:ser>
        <c:ser>
          <c:idx val="1"/>
          <c:order val="1"/>
          <c:tx>
            <c:strRef>
              <c:f>'ChartData Annual Rev Req'!$A$3</c:f>
              <c:strCache>
                <c:ptCount val="1"/>
                <c:pt idx="0">
                  <c:v>Suite 2 PSE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Req'!$B$3:$Y$3</c:f>
              <c:numCache>
                <c:formatCode>#,##0</c:formatCode>
                <c:ptCount val="24"/>
                <c:pt idx="0">
                  <c:v>676379.4397315979</c:v>
                </c:pt>
                <c:pt idx="1">
                  <c:v>731870.18316316605</c:v>
                </c:pt>
                <c:pt idx="2">
                  <c:v>810328.29969644547</c:v>
                </c:pt>
                <c:pt idx="3">
                  <c:v>862104.66466140747</c:v>
                </c:pt>
                <c:pt idx="4">
                  <c:v>830055.15381717682</c:v>
                </c:pt>
                <c:pt idx="5">
                  <c:v>927937.11469268799</c:v>
                </c:pt>
                <c:pt idx="6">
                  <c:v>1020540.5850505829</c:v>
                </c:pt>
                <c:pt idx="7">
                  <c:v>1083653.4064085484</c:v>
                </c:pt>
                <c:pt idx="8">
                  <c:v>1224432.5291108754</c:v>
                </c:pt>
                <c:pt idx="9">
                  <c:v>1266501.9410227851</c:v>
                </c:pt>
                <c:pt idx="10">
                  <c:v>1244161.5463063123</c:v>
                </c:pt>
                <c:pt idx="11">
                  <c:v>1279432.0867771446</c:v>
                </c:pt>
                <c:pt idx="12">
                  <c:v>1352928.2867667219</c:v>
                </c:pt>
                <c:pt idx="13">
                  <c:v>1447738.911068009</c:v>
                </c:pt>
                <c:pt idx="14">
                  <c:v>1546087.6882976745</c:v>
                </c:pt>
                <c:pt idx="15">
                  <c:v>1602622.2954314158</c:v>
                </c:pt>
                <c:pt idx="16">
                  <c:v>1648958.0145329749</c:v>
                </c:pt>
                <c:pt idx="17">
                  <c:v>1729004.4581287904</c:v>
                </c:pt>
                <c:pt idx="18">
                  <c:v>1812560.3472318237</c:v>
                </c:pt>
                <c:pt idx="19">
                  <c:v>1860749.8727787691</c:v>
                </c:pt>
                <c:pt idx="20">
                  <c:v>1998676.7950443737</c:v>
                </c:pt>
                <c:pt idx="21">
                  <c:v>2113659.8780433228</c:v>
                </c:pt>
                <c:pt idx="22">
                  <c:v>2262950.2898301184</c:v>
                </c:pt>
                <c:pt idx="23">
                  <c:v>2352182.2426834106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74-4CA2-B5A1-BD512FC2E656}"/>
            </c:ext>
          </c:extLst>
        </c:ser>
        <c:ser>
          <c:idx val="2"/>
          <c:order val="2"/>
          <c:tx>
            <c:strRef>
              <c:f>'ChartData Annual Rev Req'!$A$4</c:f>
              <c:strCache>
                <c:ptCount val="1"/>
                <c:pt idx="0">
                  <c:v>Suite 3 Customer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Req'!$B$4:$Y$4</c:f>
              <c:numCache>
                <c:formatCode>#,##0</c:formatCode>
                <c:ptCount val="24"/>
                <c:pt idx="0">
                  <c:v>682043.0376739502</c:v>
                </c:pt>
                <c:pt idx="1">
                  <c:v>734864.57516551018</c:v>
                </c:pt>
                <c:pt idx="2">
                  <c:v>809539.94653463364</c:v>
                </c:pt>
                <c:pt idx="3">
                  <c:v>855027.25454115868</c:v>
                </c:pt>
                <c:pt idx="4">
                  <c:v>814269.07547569275</c:v>
                </c:pt>
                <c:pt idx="5">
                  <c:v>912372.62787914276</c:v>
                </c:pt>
                <c:pt idx="6">
                  <c:v>1005274.2663221359</c:v>
                </c:pt>
                <c:pt idx="7">
                  <c:v>1068444.2880635262</c:v>
                </c:pt>
                <c:pt idx="8">
                  <c:v>1209054.221861091</c:v>
                </c:pt>
                <c:pt idx="9">
                  <c:v>1251545.0241879539</c:v>
                </c:pt>
                <c:pt idx="10">
                  <c:v>1234615.0376307371</c:v>
                </c:pt>
                <c:pt idx="11">
                  <c:v>1269792.6257714569</c:v>
                </c:pt>
                <c:pt idx="12">
                  <c:v>1344637.0384623548</c:v>
                </c:pt>
                <c:pt idx="13">
                  <c:v>1439004.3785143362</c:v>
                </c:pt>
                <c:pt idx="14">
                  <c:v>1531729.5000681137</c:v>
                </c:pt>
                <c:pt idx="15">
                  <c:v>1587278.0659144328</c:v>
                </c:pt>
                <c:pt idx="16">
                  <c:v>1634516.0492696082</c:v>
                </c:pt>
                <c:pt idx="17">
                  <c:v>1714667.9662006898</c:v>
                </c:pt>
                <c:pt idx="18">
                  <c:v>1798652.7429513519</c:v>
                </c:pt>
                <c:pt idx="19">
                  <c:v>1846312.0196350771</c:v>
                </c:pt>
                <c:pt idx="20">
                  <c:v>1987600.8659824841</c:v>
                </c:pt>
                <c:pt idx="21">
                  <c:v>2099715.0009891083</c:v>
                </c:pt>
                <c:pt idx="22">
                  <c:v>2250537.247269541</c:v>
                </c:pt>
                <c:pt idx="23">
                  <c:v>2340165.1169261932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574-4CA2-B5A1-BD512FC2E656}"/>
            </c:ext>
          </c:extLst>
        </c:ser>
        <c:ser>
          <c:idx val="3"/>
          <c:order val="3"/>
          <c:tx>
            <c:strRef>
              <c:f>'ChartData Annual Rev Req'!$A$5</c:f>
              <c:strCache>
                <c:ptCount val="1"/>
                <c:pt idx="0">
                  <c:v>Suite 4 Pre-CBI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Req'!$B$5:$Y$5</c:f>
              <c:numCache>
                <c:formatCode>#,##0</c:formatCode>
                <c:ptCount val="24"/>
                <c:pt idx="0">
                  <c:v>676985.36245727539</c:v>
                </c:pt>
                <c:pt idx="1">
                  <c:v>733093.15225553513</c:v>
                </c:pt>
                <c:pt idx="2">
                  <c:v>812356.16373109818</c:v>
                </c:pt>
                <c:pt idx="3">
                  <c:v>864309.95562601089</c:v>
                </c:pt>
                <c:pt idx="4">
                  <c:v>831328.3239068985</c:v>
                </c:pt>
                <c:pt idx="5">
                  <c:v>929394.78382110596</c:v>
                </c:pt>
                <c:pt idx="6">
                  <c:v>1021942.7926216125</c:v>
                </c:pt>
                <c:pt idx="7">
                  <c:v>1085042.3331711292</c:v>
                </c:pt>
                <c:pt idx="8">
                  <c:v>1225623.1156835225</c:v>
                </c:pt>
                <c:pt idx="9">
                  <c:v>1267579.0336474495</c:v>
                </c:pt>
                <c:pt idx="10">
                  <c:v>1246579.2619540098</c:v>
                </c:pt>
                <c:pt idx="11">
                  <c:v>1281037.968853408</c:v>
                </c:pt>
                <c:pt idx="12">
                  <c:v>1355067.5618340513</c:v>
                </c:pt>
                <c:pt idx="13">
                  <c:v>1447643.2891970144</c:v>
                </c:pt>
                <c:pt idx="14">
                  <c:v>1547637.0246595596</c:v>
                </c:pt>
                <c:pt idx="15">
                  <c:v>1605094.8271906779</c:v>
                </c:pt>
                <c:pt idx="16">
                  <c:v>1649804.5934380805</c:v>
                </c:pt>
                <c:pt idx="17">
                  <c:v>1731558.4214371247</c:v>
                </c:pt>
                <c:pt idx="18">
                  <c:v>1812570.6884927338</c:v>
                </c:pt>
                <c:pt idx="19">
                  <c:v>1859997.2272232729</c:v>
                </c:pt>
                <c:pt idx="20">
                  <c:v>2001256.8148788922</c:v>
                </c:pt>
                <c:pt idx="21">
                  <c:v>2112333.9391356995</c:v>
                </c:pt>
                <c:pt idx="22">
                  <c:v>2263201.0701722205</c:v>
                </c:pt>
                <c:pt idx="23">
                  <c:v>2353677.4889907837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574-4CA2-B5A1-BD512FC2E656}"/>
            </c:ext>
          </c:extLst>
        </c:ser>
        <c:ser>
          <c:idx val="4"/>
          <c:order val="4"/>
          <c:tx>
            <c:strRef>
              <c:f>'ChartData Annual Rev Req'!$A$6</c:f>
              <c:strCache>
                <c:ptCount val="1"/>
                <c:pt idx="0">
                  <c:v>Suite 5 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Req'!$B$6:$Y$6</c:f>
              <c:numCache>
                <c:formatCode>#,##0</c:formatCode>
                <c:ptCount val="24"/>
                <c:pt idx="0">
                  <c:v>682011.39029693604</c:v>
                </c:pt>
                <c:pt idx="1">
                  <c:v>735751.21351504326</c:v>
                </c:pt>
                <c:pt idx="2">
                  <c:v>811687.78211736679</c:v>
                </c:pt>
                <c:pt idx="3">
                  <c:v>867883.00678181648</c:v>
                </c:pt>
                <c:pt idx="4">
                  <c:v>828320.27017402649</c:v>
                </c:pt>
                <c:pt idx="5">
                  <c:v>926301.91253089905</c:v>
                </c:pt>
                <c:pt idx="6">
                  <c:v>1018950.144153595</c:v>
                </c:pt>
                <c:pt idx="7">
                  <c:v>1082247.4219191074</c:v>
                </c:pt>
                <c:pt idx="8">
                  <c:v>1222471.4009561208</c:v>
                </c:pt>
                <c:pt idx="9">
                  <c:v>1265250.2634753303</c:v>
                </c:pt>
                <c:pt idx="10">
                  <c:v>1249012.7794014814</c:v>
                </c:pt>
                <c:pt idx="11">
                  <c:v>1283798.1898655235</c:v>
                </c:pt>
                <c:pt idx="12">
                  <c:v>1358685.7245699903</c:v>
                </c:pt>
                <c:pt idx="13">
                  <c:v>1458076.7966690527</c:v>
                </c:pt>
                <c:pt idx="14">
                  <c:v>1546857.0594028686</c:v>
                </c:pt>
                <c:pt idx="15">
                  <c:v>1600873.1586077616</c:v>
                </c:pt>
                <c:pt idx="16">
                  <c:v>1649009.2811192786</c:v>
                </c:pt>
                <c:pt idx="17">
                  <c:v>1729599.9551666779</c:v>
                </c:pt>
                <c:pt idx="18">
                  <c:v>1812517.9945401733</c:v>
                </c:pt>
                <c:pt idx="19">
                  <c:v>1862107.6137322146</c:v>
                </c:pt>
                <c:pt idx="20">
                  <c:v>2003803.3638710491</c:v>
                </c:pt>
                <c:pt idx="21">
                  <c:v>2116364.2130157044</c:v>
                </c:pt>
                <c:pt idx="22">
                  <c:v>2268443.1607941687</c:v>
                </c:pt>
                <c:pt idx="23">
                  <c:v>2361128.1782913208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574-4CA2-B5A1-BD512FC2E656}"/>
            </c:ext>
          </c:extLst>
        </c:ser>
        <c:ser>
          <c:idx val="6"/>
          <c:order val="5"/>
          <c:tx>
            <c:strRef>
              <c:f>'ChartData Annual Rev Req'!$A$7</c:f>
              <c:strCache>
                <c:ptCount val="1"/>
                <c:pt idx="0">
                  <c:v>Suite 6 CEIP Preferred Portfolio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Req'!$B$7:$Y$7</c:f>
              <c:numCache>
                <c:formatCode>#,##0</c:formatCode>
                <c:ptCount val="24"/>
                <c:pt idx="0">
                  <c:v>675853.34801483154</c:v>
                </c:pt>
                <c:pt idx="1">
                  <c:v>736250.27876424789</c:v>
                </c:pt>
                <c:pt idx="2">
                  <c:v>813509.49318790436</c:v>
                </c:pt>
                <c:pt idx="3">
                  <c:v>866891.47650003433</c:v>
                </c:pt>
                <c:pt idx="4">
                  <c:v>825435.67122817039</c:v>
                </c:pt>
                <c:pt idx="5">
                  <c:v>923432.50956964493</c:v>
                </c:pt>
                <c:pt idx="6">
                  <c:v>1016528.5821099281</c:v>
                </c:pt>
                <c:pt idx="7">
                  <c:v>1079637.2119925022</c:v>
                </c:pt>
                <c:pt idx="8">
                  <c:v>1220099.9208669332</c:v>
                </c:pt>
                <c:pt idx="9">
                  <c:v>1261124.5249585228</c:v>
                </c:pt>
                <c:pt idx="10">
                  <c:v>1240349.1094114187</c:v>
                </c:pt>
                <c:pt idx="11">
                  <c:v>1281519.6297916709</c:v>
                </c:pt>
                <c:pt idx="12">
                  <c:v>1358790.8971025487</c:v>
                </c:pt>
                <c:pt idx="13">
                  <c:v>1459651.478759812</c:v>
                </c:pt>
                <c:pt idx="14">
                  <c:v>1544807.160311148</c:v>
                </c:pt>
                <c:pt idx="15">
                  <c:v>1600554.6175458834</c:v>
                </c:pt>
                <c:pt idx="16">
                  <c:v>1646993.6910571372</c:v>
                </c:pt>
                <c:pt idx="17">
                  <c:v>1728881.7088626428</c:v>
                </c:pt>
                <c:pt idx="18">
                  <c:v>1811764.1367454117</c:v>
                </c:pt>
                <c:pt idx="19">
                  <c:v>1860463.1345161158</c:v>
                </c:pt>
                <c:pt idx="20">
                  <c:v>2000084.6638202183</c:v>
                </c:pt>
                <c:pt idx="21">
                  <c:v>2114968.0416900208</c:v>
                </c:pt>
                <c:pt idx="22">
                  <c:v>2267927.8643921912</c:v>
                </c:pt>
                <c:pt idx="23">
                  <c:v>2362924.5212335587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574-4CA2-B5A1-BD512FC2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37453637917325"/>
          <c:y val="0.14420998573792984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CEIP Annual Rev Req'!$B$2:$Y$2</c:f>
              <c:numCache>
                <c:formatCode>#,##0</c:formatCode>
                <c:ptCount val="24"/>
                <c:pt idx="0">
                  <c:v>1361.1010789871216</c:v>
                </c:pt>
                <c:pt idx="1">
                  <c:v>1622.2164499759674</c:v>
                </c:pt>
                <c:pt idx="2">
                  <c:v>11419.556353569031</c:v>
                </c:pt>
                <c:pt idx="3">
                  <c:v>22009.427733659744</c:v>
                </c:pt>
                <c:pt idx="4">
                  <c:v>21270.210869789124</c:v>
                </c:pt>
                <c:pt idx="5">
                  <c:v>21000.376177787781</c:v>
                </c:pt>
                <c:pt idx="6">
                  <c:v>20920.102855682373</c:v>
                </c:pt>
                <c:pt idx="7">
                  <c:v>20783.309600114822</c:v>
                </c:pt>
                <c:pt idx="8">
                  <c:v>20781.787889480591</c:v>
                </c:pt>
                <c:pt idx="9">
                  <c:v>21158.075618743896</c:v>
                </c:pt>
                <c:pt idx="10">
                  <c:v>21639.10390663147</c:v>
                </c:pt>
                <c:pt idx="11">
                  <c:v>22014.318824768066</c:v>
                </c:pt>
                <c:pt idx="12">
                  <c:v>26572.179816246033</c:v>
                </c:pt>
                <c:pt idx="13">
                  <c:v>22929.409607887268</c:v>
                </c:pt>
                <c:pt idx="14">
                  <c:v>23470.936297416687</c:v>
                </c:pt>
                <c:pt idx="15">
                  <c:v>23888.635189056396</c:v>
                </c:pt>
                <c:pt idx="16">
                  <c:v>24397.209342956543</c:v>
                </c:pt>
                <c:pt idx="17">
                  <c:v>24938.313918590546</c:v>
                </c:pt>
                <c:pt idx="18">
                  <c:v>25555.885580539703</c:v>
                </c:pt>
                <c:pt idx="19">
                  <c:v>26041.223421573639</c:v>
                </c:pt>
                <c:pt idx="20">
                  <c:v>26648.844678401947</c:v>
                </c:pt>
                <c:pt idx="21">
                  <c:v>27401.813674926758</c:v>
                </c:pt>
                <c:pt idx="22">
                  <c:v>32412.265976905823</c:v>
                </c:pt>
                <c:pt idx="23">
                  <c:v>29799.301951408386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9-4D4A-8565-FB57B239D8D9}"/>
            </c:ext>
          </c:extLst>
        </c:ser>
        <c:ser>
          <c:idx val="1"/>
          <c:order val="1"/>
          <c:tx>
            <c:strRef>
              <c:f>'ChartData CEIP Annual Rev Req'!$A$3</c:f>
              <c:strCache>
                <c:ptCount val="1"/>
                <c:pt idx="0">
                  <c:v>Suite 2 PSE Only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Req'!$B$3:$Y$3</c:f>
              <c:numCache>
                <c:formatCode>#,##0</c:formatCode>
                <c:ptCount val="24"/>
                <c:pt idx="0">
                  <c:v>1358.6140174865723</c:v>
                </c:pt>
                <c:pt idx="1">
                  <c:v>7572.1813430786133</c:v>
                </c:pt>
                <c:pt idx="2">
                  <c:v>15551.082843780518</c:v>
                </c:pt>
                <c:pt idx="3">
                  <c:v>25001.541557312012</c:v>
                </c:pt>
                <c:pt idx="4">
                  <c:v>24349.702285766602</c:v>
                </c:pt>
                <c:pt idx="5">
                  <c:v>23803.564340591431</c:v>
                </c:pt>
                <c:pt idx="6">
                  <c:v>23486.652757644653</c:v>
                </c:pt>
                <c:pt idx="7">
                  <c:v>23148.193676233292</c:v>
                </c:pt>
                <c:pt idx="8">
                  <c:v>22973.690418243408</c:v>
                </c:pt>
                <c:pt idx="9">
                  <c:v>23113.331439971924</c:v>
                </c:pt>
                <c:pt idx="10">
                  <c:v>24061.502223968506</c:v>
                </c:pt>
                <c:pt idx="11">
                  <c:v>25201.96647644043</c:v>
                </c:pt>
                <c:pt idx="12">
                  <c:v>25685.012920379639</c:v>
                </c:pt>
                <c:pt idx="13">
                  <c:v>27829.979766845703</c:v>
                </c:pt>
                <c:pt idx="14">
                  <c:v>24017.54753112793</c:v>
                </c:pt>
                <c:pt idx="15">
                  <c:v>24078.037590026855</c:v>
                </c:pt>
                <c:pt idx="16">
                  <c:v>24218.316947937012</c:v>
                </c:pt>
                <c:pt idx="17">
                  <c:v>24388.830738067627</c:v>
                </c:pt>
                <c:pt idx="18">
                  <c:v>24591.752754211426</c:v>
                </c:pt>
                <c:pt idx="19">
                  <c:v>24627.044525146481</c:v>
                </c:pt>
                <c:pt idx="20">
                  <c:v>25402.89331817627</c:v>
                </c:pt>
                <c:pt idx="21">
                  <c:v>26618.541687011719</c:v>
                </c:pt>
                <c:pt idx="22">
                  <c:v>27734.375328063965</c:v>
                </c:pt>
                <c:pt idx="23">
                  <c:v>30307.599411010742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2D9-4D4A-8565-FB57B239D8D9}"/>
            </c:ext>
          </c:extLst>
        </c:ser>
        <c:ser>
          <c:idx val="2"/>
          <c:order val="2"/>
          <c:tx>
            <c:strRef>
              <c:f>'ChartData CEIP Annual Rev Req'!$A$4</c:f>
              <c:strCache>
                <c:ptCount val="1"/>
                <c:pt idx="0">
                  <c:v>Suite 3 Customer Only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Req'!$B$4:$Y$4</c:f>
              <c:numCache>
                <c:formatCode>#,##0</c:formatCode>
                <c:ptCount val="24"/>
                <c:pt idx="0">
                  <c:v>7226.2375946044922</c:v>
                </c:pt>
                <c:pt idx="1">
                  <c:v>10389.285869836807</c:v>
                </c:pt>
                <c:pt idx="2">
                  <c:v>14080.174750328064</c:v>
                </c:pt>
                <c:pt idx="3">
                  <c:v>17152.98360991478</c:v>
                </c:pt>
                <c:pt idx="4">
                  <c:v>7778.3035097122192</c:v>
                </c:pt>
                <c:pt idx="5">
                  <c:v>7691.6290407180786</c:v>
                </c:pt>
                <c:pt idx="6">
                  <c:v>7648.6057577133179</c:v>
                </c:pt>
                <c:pt idx="7">
                  <c:v>7585.2812638282776</c:v>
                </c:pt>
                <c:pt idx="8">
                  <c:v>7555.0866596698761</c:v>
                </c:pt>
                <c:pt idx="9">
                  <c:v>7700.8062067031869</c:v>
                </c:pt>
                <c:pt idx="10">
                  <c:v>14321.197039604187</c:v>
                </c:pt>
                <c:pt idx="11">
                  <c:v>15517.382423877716</c:v>
                </c:pt>
                <c:pt idx="12">
                  <c:v>17381.680631637573</c:v>
                </c:pt>
                <c:pt idx="13">
                  <c:v>18875.7195520401</c:v>
                </c:pt>
                <c:pt idx="14">
                  <c:v>8520.2274656295776</c:v>
                </c:pt>
                <c:pt idx="15">
                  <c:v>8643.995512008667</c:v>
                </c:pt>
                <c:pt idx="16">
                  <c:v>8806.7353515625</c:v>
                </c:pt>
                <c:pt idx="17">
                  <c:v>9010.6768684387207</c:v>
                </c:pt>
                <c:pt idx="18">
                  <c:v>9218.155309677124</c:v>
                </c:pt>
                <c:pt idx="19">
                  <c:v>9348.7345638275146</c:v>
                </c:pt>
                <c:pt idx="20">
                  <c:v>12732.788093566895</c:v>
                </c:pt>
                <c:pt idx="21">
                  <c:v>13457.649572372437</c:v>
                </c:pt>
                <c:pt idx="22">
                  <c:v>14858.466693878174</c:v>
                </c:pt>
                <c:pt idx="23">
                  <c:v>15929.065008163452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2D9-4D4A-8565-FB57B239D8D9}"/>
            </c:ext>
          </c:extLst>
        </c:ser>
        <c:ser>
          <c:idx val="3"/>
          <c:order val="3"/>
          <c:tx>
            <c:strRef>
              <c:f>'ChartData CEIP Annual Rev Req'!$A$5</c:f>
              <c:strCache>
                <c:ptCount val="1"/>
                <c:pt idx="0">
                  <c:v>Suite 4 Pre-CBI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Req'!$B$5:$Y$5</c:f>
              <c:numCache>
                <c:formatCode>#,##0</c:formatCode>
                <c:ptCount val="24"/>
                <c:pt idx="0">
                  <c:v>1963.38037109375</c:v>
                </c:pt>
                <c:pt idx="1">
                  <c:v>8486.5305624008179</c:v>
                </c:pt>
                <c:pt idx="2">
                  <c:v>17112.32932472229</c:v>
                </c:pt>
                <c:pt idx="3">
                  <c:v>27063.908571720127</c:v>
                </c:pt>
                <c:pt idx="4">
                  <c:v>25611.036193847656</c:v>
                </c:pt>
                <c:pt idx="5">
                  <c:v>25033.254098892212</c:v>
                </c:pt>
                <c:pt idx="6">
                  <c:v>24691.592994689941</c:v>
                </c:pt>
                <c:pt idx="7">
                  <c:v>24325.882645845413</c:v>
                </c:pt>
                <c:pt idx="8">
                  <c:v>24128.988660812378</c:v>
                </c:pt>
                <c:pt idx="9">
                  <c:v>24246.32933807373</c:v>
                </c:pt>
                <c:pt idx="10">
                  <c:v>26231.488379478455</c:v>
                </c:pt>
                <c:pt idx="11">
                  <c:v>26561.342693328857</c:v>
                </c:pt>
                <c:pt idx="12">
                  <c:v>27412.10073184967</c:v>
                </c:pt>
                <c:pt idx="13">
                  <c:v>28067.56810092926</c:v>
                </c:pt>
                <c:pt idx="14">
                  <c:v>25012.981549263</c:v>
                </c:pt>
                <c:pt idx="15">
                  <c:v>25037.154493331909</c:v>
                </c:pt>
                <c:pt idx="16">
                  <c:v>25140.229822158813</c:v>
                </c:pt>
                <c:pt idx="17">
                  <c:v>25272.689004898071</c:v>
                </c:pt>
                <c:pt idx="18">
                  <c:v>25438.04079246521</c:v>
                </c:pt>
                <c:pt idx="19">
                  <c:v>25428.691602706906</c:v>
                </c:pt>
                <c:pt idx="20">
                  <c:v>27118.669073104858</c:v>
                </c:pt>
                <c:pt idx="21">
                  <c:v>27601.422679901123</c:v>
                </c:pt>
                <c:pt idx="22">
                  <c:v>29047.37223815918</c:v>
                </c:pt>
                <c:pt idx="23">
                  <c:v>30228.513824462891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2D9-4D4A-8565-FB57B239D8D9}"/>
            </c:ext>
          </c:extLst>
        </c:ser>
        <c:ser>
          <c:idx val="4"/>
          <c:order val="4"/>
          <c:tx>
            <c:strRef>
              <c:f>'ChartData CEIP Annual Rev Req'!$A$6</c:f>
              <c:strCache>
                <c:ptCount val="1"/>
                <c:pt idx="0">
                  <c:v>Suite 5 CBI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Req'!$B$6:$Y$6</c:f>
              <c:numCache>
                <c:formatCode>#,##0</c:formatCode>
                <c:ptCount val="24"/>
                <c:pt idx="0">
                  <c:v>7093.1076736450195</c:v>
                </c:pt>
                <c:pt idx="1">
                  <c:v>11225.579370737076</c:v>
                </c:pt>
                <c:pt idx="2">
                  <c:v>16283.726641654968</c:v>
                </c:pt>
                <c:pt idx="3">
                  <c:v>30818.146006822586</c:v>
                </c:pt>
                <c:pt idx="4">
                  <c:v>22653.835000038147</c:v>
                </c:pt>
                <c:pt idx="5">
                  <c:v>22291.63610458374</c:v>
                </c:pt>
                <c:pt idx="6">
                  <c:v>22148.429634094238</c:v>
                </c:pt>
                <c:pt idx="7">
                  <c:v>21961.898395776749</c:v>
                </c:pt>
                <c:pt idx="8">
                  <c:v>21892.283699035645</c:v>
                </c:pt>
                <c:pt idx="9">
                  <c:v>22208.167320251465</c:v>
                </c:pt>
                <c:pt idx="10">
                  <c:v>29060.986539840698</c:v>
                </c:pt>
                <c:pt idx="11">
                  <c:v>30495.390365600586</c:v>
                </c:pt>
                <c:pt idx="12">
                  <c:v>32521.226358413696</c:v>
                </c:pt>
                <c:pt idx="13">
                  <c:v>38032.358531951904</c:v>
                </c:pt>
                <c:pt idx="14">
                  <c:v>24211.177669525146</c:v>
                </c:pt>
                <c:pt idx="15">
                  <c:v>24535.572763442993</c:v>
                </c:pt>
                <c:pt idx="16">
                  <c:v>24951.938087463379</c:v>
                </c:pt>
                <c:pt idx="17">
                  <c:v>25417.266618728638</c:v>
                </c:pt>
                <c:pt idx="18">
                  <c:v>25933.492286682129</c:v>
                </c:pt>
                <c:pt idx="19">
                  <c:v>26292.594774246216</c:v>
                </c:pt>
                <c:pt idx="20">
                  <c:v>29909.523271560669</c:v>
                </c:pt>
                <c:pt idx="21">
                  <c:v>30968.52982711792</c:v>
                </c:pt>
                <c:pt idx="22">
                  <c:v>32943.564819335938</c:v>
                </c:pt>
                <c:pt idx="23">
                  <c:v>38136.84716796875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2D9-4D4A-8565-FB57B239D8D9}"/>
            </c:ext>
          </c:extLst>
        </c:ser>
        <c:ser>
          <c:idx val="6"/>
          <c:order val="5"/>
          <c:tx>
            <c:strRef>
              <c:f>'ChartData CEIP Annual Rev Req'!$A$7</c:f>
              <c:strCache>
                <c:ptCount val="1"/>
                <c:pt idx="0">
                  <c:v>Suite 6 CEIP Preferred Portfolio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Req'!$B$7:$Y$7</c:f>
              <c:numCache>
                <c:formatCode>#,##0</c:formatCode>
                <c:ptCount val="24"/>
                <c:pt idx="0">
                  <c:v>758.59737396240246</c:v>
                </c:pt>
                <c:pt idx="1">
                  <c:v>11695.046963691711</c:v>
                </c:pt>
                <c:pt idx="2">
                  <c:v>18399.05758523941</c:v>
                </c:pt>
                <c:pt idx="3">
                  <c:v>29726.364992618561</c:v>
                </c:pt>
                <c:pt idx="4">
                  <c:v>19625.583344221115</c:v>
                </c:pt>
                <c:pt idx="5">
                  <c:v>19449.911488056183</c:v>
                </c:pt>
                <c:pt idx="6">
                  <c:v>19426.310339450836</c:v>
                </c:pt>
                <c:pt idx="7">
                  <c:v>19354.029045343399</c:v>
                </c:pt>
                <c:pt idx="8">
                  <c:v>19383.881734848022</c:v>
                </c:pt>
                <c:pt idx="9">
                  <c:v>19800.875824928284</c:v>
                </c:pt>
                <c:pt idx="10">
                  <c:v>20313.27187204361</c:v>
                </c:pt>
                <c:pt idx="11">
                  <c:v>28212.765350341797</c:v>
                </c:pt>
                <c:pt idx="12">
                  <c:v>31825.364955425262</c:v>
                </c:pt>
                <c:pt idx="13">
                  <c:v>40443.052341461182</c:v>
                </c:pt>
                <c:pt idx="14">
                  <c:v>22313.31641960144</c:v>
                </c:pt>
                <c:pt idx="15">
                  <c:v>22768.449426174164</c:v>
                </c:pt>
                <c:pt idx="16">
                  <c:v>23318.712161064148</c:v>
                </c:pt>
                <c:pt idx="17">
                  <c:v>23926.441030025482</c:v>
                </c:pt>
                <c:pt idx="18">
                  <c:v>24591.42324924469</c:v>
                </c:pt>
                <c:pt idx="19">
                  <c:v>25115.534411907196</c:v>
                </c:pt>
                <c:pt idx="20">
                  <c:v>25781.233804225922</c:v>
                </c:pt>
                <c:pt idx="21">
                  <c:v>29565.109691619873</c:v>
                </c:pt>
                <c:pt idx="22">
                  <c:v>32793.421600341797</c:v>
                </c:pt>
                <c:pt idx="23">
                  <c:v>40112.36985874176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2D9-4D4A-8565-FB57B239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CEIP Resources 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90713781865933"/>
          <c:y val="7.134637110918203E-2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Builds'!$G$6</c:f>
              <c:strCache>
                <c:ptCount val="1"/>
                <c:pt idx="0">
                  <c:v>Demand-side Resources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Builds'!$G$7:$G$24</c:f>
              <c:numCache>
                <c:formatCode>0</c:formatCode>
                <c:ptCount val="18"/>
                <c:pt idx="0">
                  <c:v>258.84908114583618</c:v>
                </c:pt>
                <c:pt idx="1">
                  <c:v>258.84908114583618</c:v>
                </c:pt>
                <c:pt idx="2">
                  <c:v>258.84908114583618</c:v>
                </c:pt>
                <c:pt idx="3">
                  <c:v>258.84908114583618</c:v>
                </c:pt>
                <c:pt idx="4">
                  <c:v>258.84908114583618</c:v>
                </c:pt>
                <c:pt idx="5">
                  <c:v>258.84908114583618</c:v>
                </c:pt>
                <c:pt idx="6">
                  <c:v>627.40653778284104</c:v>
                </c:pt>
                <c:pt idx="7">
                  <c:v>627.40653778284104</c:v>
                </c:pt>
                <c:pt idx="8">
                  <c:v>627.40653778284104</c:v>
                </c:pt>
                <c:pt idx="9">
                  <c:v>627.40653778284104</c:v>
                </c:pt>
                <c:pt idx="10">
                  <c:v>627.40653778284104</c:v>
                </c:pt>
                <c:pt idx="11">
                  <c:v>627.40653778284104</c:v>
                </c:pt>
                <c:pt idx="12">
                  <c:v>1823.8825812556208</c:v>
                </c:pt>
                <c:pt idx="13">
                  <c:v>1823.8825812556208</c:v>
                </c:pt>
                <c:pt idx="14">
                  <c:v>1823.8825812556208</c:v>
                </c:pt>
                <c:pt idx="15">
                  <c:v>1823.8825812556208</c:v>
                </c:pt>
                <c:pt idx="16">
                  <c:v>1823.8825812556208</c:v>
                </c:pt>
                <c:pt idx="17">
                  <c:v>1823.8825812556208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5-4683-9B19-E3DD3D05FDB4}"/>
            </c:ext>
          </c:extLst>
        </c:ser>
        <c:ser>
          <c:idx val="1"/>
          <c:order val="1"/>
          <c:tx>
            <c:strRef>
              <c:f>'ChartData Builds'!$H$6</c:f>
              <c:strCache>
                <c:ptCount val="1"/>
                <c:pt idx="0">
                  <c:v>Battery Energy Storage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Builds'!$H$7:$H$24</c:f>
              <c:numCache>
                <c:formatCode>0</c:formatCode>
                <c:ptCount val="18"/>
                <c:pt idx="0">
                  <c:v>75.000000193715096</c:v>
                </c:pt>
                <c:pt idx="1">
                  <c:v>75</c:v>
                </c:pt>
                <c:pt idx="2">
                  <c:v>71.700000122189522</c:v>
                </c:pt>
                <c:pt idx="3">
                  <c:v>57.700000107288361</c:v>
                </c:pt>
                <c:pt idx="4">
                  <c:v>75.550000265240669</c:v>
                </c:pt>
                <c:pt idx="5">
                  <c:v>75.60000041872263</c:v>
                </c:pt>
                <c:pt idx="6">
                  <c:v>200.0000001937151</c:v>
                </c:pt>
                <c:pt idx="7">
                  <c:v>200</c:v>
                </c:pt>
                <c:pt idx="8">
                  <c:v>196.70000012218952</c:v>
                </c:pt>
                <c:pt idx="9">
                  <c:v>182.70000010728836</c:v>
                </c:pt>
                <c:pt idx="10">
                  <c:v>200.55000026524067</c:v>
                </c:pt>
                <c:pt idx="11">
                  <c:v>200.60000041872263</c:v>
                </c:pt>
                <c:pt idx="12">
                  <c:v>1000.0000001937151</c:v>
                </c:pt>
                <c:pt idx="13">
                  <c:v>1000</c:v>
                </c:pt>
                <c:pt idx="14">
                  <c:v>996.70000012218952</c:v>
                </c:pt>
                <c:pt idx="15">
                  <c:v>982.70000010728836</c:v>
                </c:pt>
                <c:pt idx="16">
                  <c:v>1000.5500002652407</c:v>
                </c:pt>
                <c:pt idx="17">
                  <c:v>1000.6000004187226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5-4683-9B19-E3DD3D05FDB4}"/>
            </c:ext>
          </c:extLst>
        </c:ser>
        <c:ser>
          <c:idx val="2"/>
          <c:order val="2"/>
          <c:tx>
            <c:strRef>
              <c:f>'ChartData Builds'!$I$6</c:f>
              <c:strCache>
                <c:ptCount val="1"/>
                <c:pt idx="0">
                  <c:v>Solar - Ground and Rooftop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Builds'!$I$7:$I$24</c:f>
              <c:numCache>
                <c:formatCode>0</c:formatCode>
                <c:ptCount val="18"/>
                <c:pt idx="0">
                  <c:v>80.300000935792923</c:v>
                </c:pt>
                <c:pt idx="1">
                  <c:v>83.22500067949295</c:v>
                </c:pt>
                <c:pt idx="2">
                  <c:v>58.616999715566635</c:v>
                </c:pt>
                <c:pt idx="3">
                  <c:v>77.892000541090965</c:v>
                </c:pt>
                <c:pt idx="4">
                  <c:v>81.292000100016594</c:v>
                </c:pt>
                <c:pt idx="5">
                  <c:v>79.376999862492085</c:v>
                </c:pt>
                <c:pt idx="6">
                  <c:v>230.30000093579292</c:v>
                </c:pt>
                <c:pt idx="7">
                  <c:v>233.22500067949295</c:v>
                </c:pt>
                <c:pt idx="8">
                  <c:v>208.61699971556664</c:v>
                </c:pt>
                <c:pt idx="9">
                  <c:v>227.89200054109097</c:v>
                </c:pt>
                <c:pt idx="10">
                  <c:v>231.29200010001659</c:v>
                </c:pt>
                <c:pt idx="11">
                  <c:v>229.37699986249208</c:v>
                </c:pt>
                <c:pt idx="12">
                  <c:v>680.30000093579292</c:v>
                </c:pt>
                <c:pt idx="13">
                  <c:v>683.22500067949295</c:v>
                </c:pt>
                <c:pt idx="14">
                  <c:v>658.61699971556664</c:v>
                </c:pt>
                <c:pt idx="15">
                  <c:v>677.89200054109097</c:v>
                </c:pt>
                <c:pt idx="16">
                  <c:v>681.29200010001659</c:v>
                </c:pt>
                <c:pt idx="17">
                  <c:v>679.37699986249208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5-4683-9B19-E3DD3D05FDB4}"/>
            </c:ext>
          </c:extLst>
        </c:ser>
        <c:ser>
          <c:idx val="3"/>
          <c:order val="3"/>
          <c:tx>
            <c:strRef>
              <c:f>'ChartData Builds'!$J$6</c:f>
              <c:strCache>
                <c:ptCount val="1"/>
                <c:pt idx="0">
                  <c:v>Demand Response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Builds'!$J$7:$J$24</c:f>
              <c:numCache>
                <c:formatCode>0</c:formatCode>
                <c:ptCount val="18"/>
                <c:pt idx="0">
                  <c:v>28.669999688863754</c:v>
                </c:pt>
                <c:pt idx="1">
                  <c:v>28.669999688863754</c:v>
                </c:pt>
                <c:pt idx="2">
                  <c:v>28.669999688863754</c:v>
                </c:pt>
                <c:pt idx="3">
                  <c:v>28.669999688863754</c:v>
                </c:pt>
                <c:pt idx="4">
                  <c:v>28.669999688863754</c:v>
                </c:pt>
                <c:pt idx="5">
                  <c:v>28.669999688863754</c:v>
                </c:pt>
                <c:pt idx="6">
                  <c:v>182.44999727606773</c:v>
                </c:pt>
                <c:pt idx="7">
                  <c:v>182.44999727606773</c:v>
                </c:pt>
                <c:pt idx="8">
                  <c:v>182.44999727606773</c:v>
                </c:pt>
                <c:pt idx="9">
                  <c:v>182.44999727606773</c:v>
                </c:pt>
                <c:pt idx="10">
                  <c:v>182.44999727606773</c:v>
                </c:pt>
                <c:pt idx="11">
                  <c:v>182.44999727606773</c:v>
                </c:pt>
                <c:pt idx="12">
                  <c:v>216.68000096082687</c:v>
                </c:pt>
                <c:pt idx="13">
                  <c:v>216.68000096082687</c:v>
                </c:pt>
                <c:pt idx="14">
                  <c:v>216.68000096082687</c:v>
                </c:pt>
                <c:pt idx="15">
                  <c:v>216.68000096082687</c:v>
                </c:pt>
                <c:pt idx="16">
                  <c:v>216.68000096082687</c:v>
                </c:pt>
                <c:pt idx="17">
                  <c:v>216.68000096082687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5-4683-9B19-E3DD3D05FDB4}"/>
            </c:ext>
          </c:extLst>
        </c:ser>
        <c:ser>
          <c:idx val="4"/>
          <c:order val="4"/>
          <c:tx>
            <c:strRef>
              <c:f>'ChartData Builds'!$K$6</c:f>
              <c:strCache>
                <c:ptCount val="1"/>
                <c:pt idx="0">
                  <c:v>DSP Non-Wire Alternatives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Builds'!$K$7:$K$24</c:f>
              <c:numCache>
                <c:formatCode>0</c:formatCode>
                <c:ptCount val="18"/>
                <c:pt idx="0">
                  <c:v>22.090000152587891</c:v>
                </c:pt>
                <c:pt idx="1">
                  <c:v>22.090000152587891</c:v>
                </c:pt>
                <c:pt idx="2">
                  <c:v>22.090000152587891</c:v>
                </c:pt>
                <c:pt idx="3">
                  <c:v>22.090000152587891</c:v>
                </c:pt>
                <c:pt idx="4">
                  <c:v>22.090000152587891</c:v>
                </c:pt>
                <c:pt idx="5">
                  <c:v>22.090000152587891</c:v>
                </c:pt>
                <c:pt idx="6">
                  <c:v>45.689998626708977</c:v>
                </c:pt>
                <c:pt idx="7">
                  <c:v>45.689998626708977</c:v>
                </c:pt>
                <c:pt idx="8">
                  <c:v>45.689998626708977</c:v>
                </c:pt>
                <c:pt idx="9">
                  <c:v>45.689998626708977</c:v>
                </c:pt>
                <c:pt idx="10">
                  <c:v>45.689998626708977</c:v>
                </c:pt>
                <c:pt idx="11">
                  <c:v>45.689998626708977</c:v>
                </c:pt>
                <c:pt idx="12">
                  <c:v>117.77000427246094</c:v>
                </c:pt>
                <c:pt idx="13">
                  <c:v>117.77000427246094</c:v>
                </c:pt>
                <c:pt idx="14">
                  <c:v>117.77000427246094</c:v>
                </c:pt>
                <c:pt idx="15">
                  <c:v>117.77000427246094</c:v>
                </c:pt>
                <c:pt idx="16">
                  <c:v>117.77000427246094</c:v>
                </c:pt>
                <c:pt idx="17">
                  <c:v>117.77000427246094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5-4683-9B19-E3DD3D05FDB4}"/>
            </c:ext>
          </c:extLst>
        </c:ser>
        <c:ser>
          <c:idx val="5"/>
          <c:order val="5"/>
          <c:tx>
            <c:strRef>
              <c:f>'ChartData Builds'!$L$6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Builds'!$L$7:$L$24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5-4683-9B19-E3DD3D05FDB4}"/>
            </c:ext>
          </c:extLst>
        </c:ser>
        <c:ser>
          <c:idx val="6"/>
          <c:order val="6"/>
          <c:tx>
            <c:strRef>
              <c:f>'ChartData Builds'!$M$6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Builds'!$M$7:$M$24</c:f>
              <c:numCache>
                <c:formatCode>0</c:formatCode>
                <c:ptCount val="18"/>
                <c:pt idx="0">
                  <c:v>299.89999389648438</c:v>
                </c:pt>
                <c:pt idx="1">
                  <c:v>299.89999389648438</c:v>
                </c:pt>
                <c:pt idx="2">
                  <c:v>299.89999389648438</c:v>
                </c:pt>
                <c:pt idx="3">
                  <c:v>299.89999389648438</c:v>
                </c:pt>
                <c:pt idx="4">
                  <c:v>299.89999389648438</c:v>
                </c:pt>
                <c:pt idx="5">
                  <c:v>299.89999389648438</c:v>
                </c:pt>
                <c:pt idx="6">
                  <c:v>398.99999237060547</c:v>
                </c:pt>
                <c:pt idx="7">
                  <c:v>398.99999237060547</c:v>
                </c:pt>
                <c:pt idx="8">
                  <c:v>398.99999237060547</c:v>
                </c:pt>
                <c:pt idx="9">
                  <c:v>398.99999237060547</c:v>
                </c:pt>
                <c:pt idx="10">
                  <c:v>398.99999237060547</c:v>
                </c:pt>
                <c:pt idx="11">
                  <c:v>398.99999237060547</c:v>
                </c:pt>
                <c:pt idx="12">
                  <c:v>1292.8199920654297</c:v>
                </c:pt>
                <c:pt idx="13">
                  <c:v>1292.8199920654297</c:v>
                </c:pt>
                <c:pt idx="14">
                  <c:v>1292.8199920654297</c:v>
                </c:pt>
                <c:pt idx="15">
                  <c:v>1292.8199920654297</c:v>
                </c:pt>
                <c:pt idx="16">
                  <c:v>1292.8199920654297</c:v>
                </c:pt>
                <c:pt idx="17">
                  <c:v>1292.8199920654297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5-4683-9B19-E3DD3D05FDB4}"/>
            </c:ext>
          </c:extLst>
        </c:ser>
        <c:ser>
          <c:idx val="7"/>
          <c:order val="7"/>
          <c:tx>
            <c:strRef>
              <c:f>'ChartData Builds'!$N$6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Builds'!$N$7:$N$24</c:f>
              <c:numCache>
                <c:formatCode>0</c:formatCode>
                <c:ptCount val="18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3050</c:v>
                </c:pt>
                <c:pt idx="13">
                  <c:v>3050</c:v>
                </c:pt>
                <c:pt idx="14">
                  <c:v>3050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F5-4683-9B19-E3DD3D05FDB4}"/>
            </c:ext>
          </c:extLst>
        </c:ser>
        <c:ser>
          <c:idx val="8"/>
          <c:order val="8"/>
          <c:tx>
            <c:strRef>
              <c:f>'ChartData Builds'!$O$6</c:f>
              <c:strCache>
                <c:ptCount val="1"/>
                <c:pt idx="0">
                  <c:v>Renewable + Storage Hybrid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Builds'!$O$7:$O$24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F5-4683-9B19-E3DD3D05FDB4}"/>
            </c:ext>
          </c:extLst>
        </c:ser>
        <c:ser>
          <c:idx val="9"/>
          <c:order val="9"/>
          <c:tx>
            <c:strRef>
              <c:f>'ChartData Builds'!$P$6</c:f>
              <c:strCache>
                <c:ptCount val="1"/>
                <c:pt idx="0">
                  <c:v>Pump Hydro Storage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Builds'!$P$7:$P$24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5-4683-9B19-E3DD3D05FDB4}"/>
            </c:ext>
          </c:extLst>
        </c:ser>
        <c:ser>
          <c:idx val="10"/>
          <c:order val="10"/>
          <c:tx>
            <c:strRef>
              <c:f>'ChartData Builds'!$Q$6</c:f>
              <c:strCache>
                <c:ptCount val="1"/>
                <c:pt idx="0">
                  <c:v>Flexible Capacity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Builds'!$Q$7:$Q$24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474</c:v>
                </c:pt>
                <c:pt idx="7">
                  <c:v>474</c:v>
                </c:pt>
                <c:pt idx="8">
                  <c:v>474</c:v>
                </c:pt>
                <c:pt idx="9">
                  <c:v>474</c:v>
                </c:pt>
                <c:pt idx="10">
                  <c:v>474</c:v>
                </c:pt>
                <c:pt idx="11">
                  <c:v>474</c:v>
                </c:pt>
                <c:pt idx="12">
                  <c:v>948</c:v>
                </c:pt>
                <c:pt idx="13">
                  <c:v>948</c:v>
                </c:pt>
                <c:pt idx="14">
                  <c:v>948</c:v>
                </c:pt>
                <c:pt idx="15">
                  <c:v>948</c:v>
                </c:pt>
                <c:pt idx="16">
                  <c:v>948</c:v>
                </c:pt>
                <c:pt idx="17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5-4683-9B19-E3DD3D05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076001046816137"/>
          <c:y val="1.6896314923596039E-2"/>
          <c:w val="0.23127287233619639"/>
          <c:h val="0.40303280106042749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CEIP Builds'!$G$6</c:f>
              <c:strCache>
                <c:ptCount val="1"/>
                <c:pt idx="0">
                  <c:v>CommunitySolar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Builds'!$G$7:$G$12</c:f>
              <c:numCache>
                <c:formatCode>0.0</c:formatCode>
                <c:ptCount val="6"/>
                <c:pt idx="0">
                  <c:v>9.4999998807907104</c:v>
                </c:pt>
                <c:pt idx="1">
                  <c:v>16.149999797344208</c:v>
                </c:pt>
                <c:pt idx="2">
                  <c:v>16.149999797344208</c:v>
                </c:pt>
                <c:pt idx="3">
                  <c:v>16.149999797344208</c:v>
                </c:pt>
                <c:pt idx="4">
                  <c:v>16.149999797344208</c:v>
                </c:pt>
                <c:pt idx="5">
                  <c:v>16.149999797344208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419-9191-48BE41D5E87D}"/>
            </c:ext>
          </c:extLst>
        </c:ser>
        <c:ser>
          <c:idx val="1"/>
          <c:order val="1"/>
          <c:tx>
            <c:strRef>
              <c:f>'ChartData CEIP Builds'!$H$6</c:f>
              <c:strCache>
                <c:ptCount val="1"/>
                <c:pt idx="0">
                  <c:v>CommunitySolarLowIncome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Builds'!$H$7:$H$12</c:f>
              <c:numCache>
                <c:formatCode>0.0</c:formatCode>
                <c:ptCount val="6"/>
                <c:pt idx="0">
                  <c:v>0</c:v>
                </c:pt>
                <c:pt idx="1">
                  <c:v>4.2749999463558197</c:v>
                </c:pt>
                <c:pt idx="2">
                  <c:v>4.2749999463558197</c:v>
                </c:pt>
                <c:pt idx="3">
                  <c:v>4.2749999463558197</c:v>
                </c:pt>
                <c:pt idx="4">
                  <c:v>4.2749999463558197</c:v>
                </c:pt>
                <c:pt idx="5">
                  <c:v>4.2749999463558197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419-9191-48BE41D5E87D}"/>
            </c:ext>
          </c:extLst>
        </c:ser>
        <c:ser>
          <c:idx val="2"/>
          <c:order val="2"/>
          <c:tx>
            <c:strRef>
              <c:f>'ChartData CEIP Builds'!$I$6</c:f>
              <c:strCache>
                <c:ptCount val="1"/>
                <c:pt idx="0">
                  <c:v>Multi-FamilyCommunitySolar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Builds'!$I$7:$I$12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5.2249999344348907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419-9191-48BE41D5E87D}"/>
            </c:ext>
          </c:extLst>
        </c:ser>
        <c:ser>
          <c:idx val="3"/>
          <c:order val="3"/>
          <c:tx>
            <c:strRef>
              <c:f>'ChartData CEIP Builds'!$J$6</c:f>
              <c:strCache>
                <c:ptCount val="1"/>
                <c:pt idx="0">
                  <c:v>3rdPartySolar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Builds'!$J$7:$J$12</c:f>
              <c:numCache>
                <c:formatCode>0.0</c:formatCode>
                <c:ptCount val="6"/>
                <c:pt idx="0">
                  <c:v>11.200000166893004</c:v>
                </c:pt>
                <c:pt idx="1">
                  <c:v>11.200000166893004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11.100000165402887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4-4419-9191-48BE41D5E87D}"/>
            </c:ext>
          </c:extLst>
        </c:ser>
        <c:ser>
          <c:idx val="4"/>
          <c:order val="4"/>
          <c:tx>
            <c:strRef>
              <c:f>'ChartData CEIP Builds'!$K$6</c:f>
              <c:strCache>
                <c:ptCount val="1"/>
                <c:pt idx="0">
                  <c:v>C&amp;IRoof-topSolarIncentive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Builds'!$K$7:$K$12</c:f>
              <c:numCache>
                <c:formatCode>0.0</c:formatCode>
                <c:ptCount val="6"/>
                <c:pt idx="0">
                  <c:v>20.800000309944153</c:v>
                </c:pt>
                <c:pt idx="1">
                  <c:v>0</c:v>
                </c:pt>
                <c:pt idx="2">
                  <c:v>20.800000309944153</c:v>
                </c:pt>
                <c:pt idx="3">
                  <c:v>0</c:v>
                </c:pt>
                <c:pt idx="4">
                  <c:v>20.800000309944153</c:v>
                </c:pt>
                <c:pt idx="5">
                  <c:v>20.400000303983688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4-4419-9191-48BE41D5E87D}"/>
            </c:ext>
          </c:extLst>
        </c:ser>
        <c:ser>
          <c:idx val="5"/>
          <c:order val="5"/>
          <c:tx>
            <c:strRef>
              <c:f>'ChartData CEIP Builds'!$L$6</c:f>
              <c:strCache>
                <c:ptCount val="1"/>
                <c:pt idx="0">
                  <c:v>C&amp;IRoof-topSolarLeasing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Builds'!$L$7:$L$12</c:f>
              <c:numCache>
                <c:formatCode>0.0</c:formatCode>
                <c:ptCount val="6"/>
                <c:pt idx="0">
                  <c:v>38.800000578165054</c:v>
                </c:pt>
                <c:pt idx="1">
                  <c:v>51.600000768899918</c:v>
                </c:pt>
                <c:pt idx="2">
                  <c:v>0</c:v>
                </c:pt>
                <c:pt idx="3">
                  <c:v>51.600000768899918</c:v>
                </c:pt>
                <c:pt idx="4">
                  <c:v>18.80000028014183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4-4419-9191-48BE41D5E87D}"/>
            </c:ext>
          </c:extLst>
        </c:ser>
        <c:ser>
          <c:idx val="6"/>
          <c:order val="6"/>
          <c:tx>
            <c:strRef>
              <c:f>'ChartData CEIP Builds'!$M$6</c:f>
              <c:strCache>
                <c:ptCount val="1"/>
                <c:pt idx="0">
                  <c:v>Multi-FamilySolarPartnership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Builds'!$M$7:$M$12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0.33199998736381531</c:v>
                </c:pt>
                <c:pt idx="3">
                  <c:v>0.33199998736381531</c:v>
                </c:pt>
                <c:pt idx="4">
                  <c:v>0.33199998736381531</c:v>
                </c:pt>
                <c:pt idx="5">
                  <c:v>0.24899999052286148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74-4419-9191-48BE41D5E87D}"/>
            </c:ext>
          </c:extLst>
        </c:ser>
        <c:ser>
          <c:idx val="7"/>
          <c:order val="7"/>
          <c:tx>
            <c:strRef>
              <c:f>'ChartData CEIP Builds'!$N$6</c:f>
              <c:strCache>
                <c:ptCount val="1"/>
                <c:pt idx="0">
                  <c:v>Multi-FamilySolarIncentive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Builds'!$N$7:$N$12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1.6599999368190765</c:v>
                </c:pt>
                <c:pt idx="3">
                  <c:v>0</c:v>
                </c:pt>
                <c:pt idx="4">
                  <c:v>0</c:v>
                </c:pt>
                <c:pt idx="5">
                  <c:v>1.7429999336600304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74-4419-9191-48BE41D5E87D}"/>
            </c:ext>
          </c:extLst>
        </c:ser>
        <c:ser>
          <c:idx val="8"/>
          <c:order val="8"/>
          <c:tx>
            <c:strRef>
              <c:f>'ChartData CEIP Builds'!$O$6</c:f>
              <c:strCache>
                <c:ptCount val="1"/>
                <c:pt idx="0">
                  <c:v>ResidentialRoof-topSolarLeasingLowIncome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Builds'!$O$7:$O$12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0.67500002682209015</c:v>
                </c:pt>
                <c:pt idx="4">
                  <c:v>0.67500002682209015</c:v>
                </c:pt>
                <c:pt idx="5">
                  <c:v>0.67500002682209015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74-4419-9191-48BE41D5E87D}"/>
            </c:ext>
          </c:extLst>
        </c:ser>
        <c:ser>
          <c:idx val="9"/>
          <c:order val="9"/>
          <c:tx>
            <c:strRef>
              <c:f>'ChartData CEIP Builds'!$P$6</c:f>
              <c:strCache>
                <c:ptCount val="1"/>
                <c:pt idx="0">
                  <c:v>ResidentialRoof-topSolarLeasing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Builds'!$P$7:$P$12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4.8600000143051147</c:v>
                </c:pt>
                <c:pt idx="4">
                  <c:v>4.8600000143051147</c:v>
                </c:pt>
                <c:pt idx="5">
                  <c:v>4.8600000143051147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4-4419-9191-48BE41D5E87D}"/>
            </c:ext>
          </c:extLst>
        </c:ser>
        <c:ser>
          <c:idx val="10"/>
          <c:order val="10"/>
          <c:tx>
            <c:strRef>
              <c:f>'ChartData CEIP Builds'!$Q$6</c:f>
              <c:strCache>
                <c:ptCount val="1"/>
                <c:pt idx="0">
                  <c:v>3rdPartyCustomer-SitedDistributedBatteryPPA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Builds'!$Q$7:$Q$12</c:f>
              <c:numCache>
                <c:formatCode>0.0</c:formatCode>
                <c:ptCount val="6"/>
                <c:pt idx="0">
                  <c:v>12.600000187754629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4-4419-9191-48BE41D5E87D}"/>
            </c:ext>
          </c:extLst>
        </c:ser>
        <c:ser>
          <c:idx val="11"/>
          <c:order val="11"/>
          <c:tx>
            <c:strRef>
              <c:f>'ChartData CEIP Builds'!$R$6</c:f>
              <c:strCache>
                <c:ptCount val="1"/>
                <c:pt idx="0">
                  <c:v>P3rdPartyUtility-scaleDistributedBatteryPPA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Builds'!$R$7:$R$12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74-4419-9191-48BE41D5E87D}"/>
            </c:ext>
          </c:extLst>
        </c:ser>
        <c:ser>
          <c:idx val="12"/>
          <c:order val="12"/>
          <c:tx>
            <c:strRef>
              <c:f>'ChartData CEIP Builds'!$S$6</c:f>
              <c:strCache>
                <c:ptCount val="1"/>
                <c:pt idx="0">
                  <c:v>C&amp;IBatteryInstallIncentive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Builds'!$S$7:$S$12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3.0000000447034831</c:v>
                </c:pt>
                <c:pt idx="3">
                  <c:v>3.0000000447034831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4-4419-9191-48BE41D5E87D}"/>
            </c:ext>
          </c:extLst>
        </c:ser>
        <c:ser>
          <c:idx val="13"/>
          <c:order val="13"/>
          <c:tx>
            <c:strRef>
              <c:f>'ChartData CEIP Builds'!$T$6</c:f>
              <c:strCache>
                <c:ptCount val="1"/>
                <c:pt idx="0">
                  <c:v>C&amp;ISpaceLeasingforBatteries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Builds'!$T$7:$T$12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4.8000001907348633</c:v>
                </c:pt>
                <c:pt idx="5">
                  <c:v>9.0000003576278687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74-4419-9191-48BE41D5E87D}"/>
            </c:ext>
          </c:extLst>
        </c:ser>
        <c:ser>
          <c:idx val="14"/>
          <c:order val="14"/>
          <c:tx>
            <c:strRef>
              <c:f>'ChartData CEIP Builds'!$U$6</c:f>
              <c:strCache>
                <c:ptCount val="1"/>
                <c:pt idx="0">
                  <c:v>Multi-FamilyUnitBatteryProgram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Builds'!$U$7:$U$12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74-4419-9191-48BE41D5E87D}"/>
            </c:ext>
          </c:extLst>
        </c:ser>
        <c:ser>
          <c:idx val="15"/>
          <c:order val="15"/>
          <c:tx>
            <c:strRef>
              <c:f>'ChartData CEIP Builds'!$V$6</c:f>
              <c:strCache>
                <c:ptCount val="1"/>
                <c:pt idx="0">
                  <c:v>PSEMobileBatteries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Builds'!$V$7:$V$12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74-4419-9191-48BE41D5E87D}"/>
            </c:ext>
          </c:extLst>
        </c:ser>
        <c:ser>
          <c:idx val="16"/>
          <c:order val="16"/>
          <c:tx>
            <c:strRef>
              <c:f>'ChartData CEIP Builds'!$W$6</c:f>
              <c:strCache>
                <c:ptCount val="1"/>
                <c:pt idx="0">
                  <c:v>PSESubstationBatteries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Builds'!$W$7:$W$12</c:f>
              <c:numCache>
                <c:formatCode>0.0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74-4419-9191-48BE41D5E87D}"/>
            </c:ext>
          </c:extLst>
        </c:ser>
        <c:ser>
          <c:idx val="17"/>
          <c:order val="17"/>
          <c:tx>
            <c:strRef>
              <c:f>'ChartData CEIP Builds'!$X$6</c:f>
              <c:strCache>
                <c:ptCount val="1"/>
                <c:pt idx="0">
                  <c:v>PSEUtility-ScaleDistributedBatteryStations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Builds'!$X$7:$X$12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74-4419-9191-48BE41D5E87D}"/>
            </c:ext>
          </c:extLst>
        </c:ser>
        <c:ser>
          <c:idx val="18"/>
          <c:order val="18"/>
          <c:tx>
            <c:strRef>
              <c:f>'ChartData CEIP Builds'!$Y$6</c:f>
              <c:strCache>
                <c:ptCount val="1"/>
                <c:pt idx="0">
                  <c:v>ResidentialBatteryInstallIncentive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Builds'!$Y$7:$Y$12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1.4000000208616254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74-4419-9191-48BE41D5E87D}"/>
            </c:ext>
          </c:extLst>
        </c:ser>
        <c:ser>
          <c:idx val="19"/>
          <c:order val="19"/>
          <c:tx>
            <c:strRef>
              <c:f>'ChartData CEIP Builds'!$Z$6</c:f>
              <c:strCache>
                <c:ptCount val="1"/>
                <c:pt idx="0">
                  <c:v>ResidentialPSEBatteryLeasing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Builds'!$Z$7:$Z$12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3.8000000566244121</c:v>
                </c:pt>
                <c:pt idx="3">
                  <c:v>3.8000000566244121</c:v>
                </c:pt>
                <c:pt idx="4">
                  <c:v>4.6000000685453406</c:v>
                </c:pt>
                <c:pt idx="5">
                  <c:v>3.8000000566244121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74-4419-9191-48BE41D5E87D}"/>
            </c:ext>
          </c:extLst>
        </c:ser>
        <c:ser>
          <c:idx val="20"/>
          <c:order val="20"/>
          <c:tx>
            <c:strRef>
              <c:f>'ChartData CEIP Builds'!$AA$6</c:f>
              <c:strCache>
                <c:ptCount val="1"/>
                <c:pt idx="0">
                  <c:v>ResidentialPSEBatteryLeasing-LowIncome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Builds'!$AA$7:$AA$12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0.40000000596046442</c:v>
                </c:pt>
                <c:pt idx="4">
                  <c:v>0.40000000596046442</c:v>
                </c:pt>
                <c:pt idx="5">
                  <c:v>0.3000000044703483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74-4419-9191-48BE41D5E87D}"/>
            </c:ext>
          </c:extLst>
        </c:ser>
        <c:ser>
          <c:idx val="21"/>
          <c:order val="21"/>
          <c:tx>
            <c:strRef>
              <c:f>'ChartData CEIP Builds'!$AB$6</c:f>
              <c:strCache>
                <c:ptCount val="1"/>
                <c:pt idx="0">
                  <c:v>C&amp;IBYOBattery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Builds'!$AB$7:$AB$12</c:f>
              <c:numCache>
                <c:formatCode>0.0</c:formatCode>
                <c:ptCount val="6"/>
                <c:pt idx="0">
                  <c:v>0.40000000596046442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74-4419-9191-48BE41D5E87D}"/>
            </c:ext>
          </c:extLst>
        </c:ser>
        <c:ser>
          <c:idx val="22"/>
          <c:order val="22"/>
          <c:tx>
            <c:strRef>
              <c:f>'ChartData CEIP Builds'!$AC$6</c:f>
              <c:strCache>
                <c:ptCount val="1"/>
                <c:pt idx="0">
                  <c:v>PSECustomer-SitedSolar+StorageOffering_Solar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Builds'!$AC$7:$AC$12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15.399999737739563</c:v>
                </c:pt>
                <c:pt idx="3">
                  <c:v>0</c:v>
                </c:pt>
                <c:pt idx="4">
                  <c:v>15.399999737739563</c:v>
                </c:pt>
                <c:pt idx="5">
                  <c:v>14.699999749660492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174-4419-9191-48BE41D5E87D}"/>
            </c:ext>
          </c:extLst>
        </c:ser>
        <c:ser>
          <c:idx val="23"/>
          <c:order val="23"/>
          <c:tx>
            <c:strRef>
              <c:f>'ChartData CEIP Builds'!$AD$6</c:f>
              <c:strCache>
                <c:ptCount val="1"/>
                <c:pt idx="0">
                  <c:v>PSECustomer-SitedSolar+StorageOffering_Battery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Builds'!$AD$7:$AD$12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13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174-4419-9191-48BE41D5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81157540629118"/>
          <c:y val="1.2143927534220137E-2"/>
          <c:w val="0.87382272180283471"/>
          <c:h val="0.39164995017324222"/>
        </c:manualLayout>
      </c:layout>
      <c:overlay val="1"/>
      <c:spPr>
        <a:solidFill>
          <a:schemeClr val="bg1"/>
        </a:solidFill>
        <a:ln>
          <a:solidFill>
            <a:schemeClr val="bg1">
              <a:alpha val="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Targets'!$C$21:$K$21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0.52567439273498329</c:v>
                </c:pt>
                <c:pt idx="2">
                  <c:v>0.5864461812898053</c:v>
                </c:pt>
                <c:pt idx="3">
                  <c:v>0.63199479550490634</c:v>
                </c:pt>
                <c:pt idx="4">
                  <c:v>0.66656892258493128</c:v>
                </c:pt>
                <c:pt idx="5">
                  <c:v>0.64224067026371867</c:v>
                </c:pt>
                <c:pt idx="6">
                  <c:v>0.69524425441611537</c:v>
                </c:pt>
                <c:pt idx="7">
                  <c:v>0.73579267903674306</c:v>
                </c:pt>
                <c:pt idx="8">
                  <c:v>0.79147151709066865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4-4386-BED1-A5326555F0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Targets'!$L$21:$Z$21</c:f>
              <c:numCache>
                <c:formatCode>0%</c:formatCode>
                <c:ptCount val="15"/>
                <c:pt idx="0">
                  <c:v>0.80787499319916178</c:v>
                </c:pt>
                <c:pt idx="1">
                  <c:v>0.81765549457375308</c:v>
                </c:pt>
                <c:pt idx="2">
                  <c:v>0.83362011581070461</c:v>
                </c:pt>
                <c:pt idx="3">
                  <c:v>0.85381382749237344</c:v>
                </c:pt>
                <c:pt idx="4">
                  <c:v>0.86604473354248923</c:v>
                </c:pt>
                <c:pt idx="5">
                  <c:v>0.87759867799487123</c:v>
                </c:pt>
                <c:pt idx="6">
                  <c:v>0.89752034462561792</c:v>
                </c:pt>
                <c:pt idx="7">
                  <c:v>0.91616483087193001</c:v>
                </c:pt>
                <c:pt idx="8">
                  <c:v>0.92631437381820447</c:v>
                </c:pt>
                <c:pt idx="9">
                  <c:v>0.94671114154608871</c:v>
                </c:pt>
                <c:pt idx="10">
                  <c:v>0.9591629214060976</c:v>
                </c:pt>
                <c:pt idx="11">
                  <c:v>0.97412116574258756</c:v>
                </c:pt>
                <c:pt idx="12">
                  <c:v>0.99131056164800424</c:v>
                </c:pt>
                <c:pt idx="13">
                  <c:v>1.0208687522760442</c:v>
                </c:pt>
                <c:pt idx="14">
                  <c:v>1.030903381026185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C-4A1D-9677-F1D8F5723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Targets'!$C$22:$K$22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0.52583573280047335</c:v>
                </c:pt>
                <c:pt idx="2">
                  <c:v>0.58699671543191634</c:v>
                </c:pt>
                <c:pt idx="3">
                  <c:v>0.63365422430652196</c:v>
                </c:pt>
                <c:pt idx="4">
                  <c:v>0.66987221795199536</c:v>
                </c:pt>
                <c:pt idx="5">
                  <c:v>0.64751652362230128</c:v>
                </c:pt>
                <c:pt idx="6">
                  <c:v>0.70377714558803417</c:v>
                </c:pt>
                <c:pt idx="7">
                  <c:v>0.74637403929132873</c:v>
                </c:pt>
                <c:pt idx="8">
                  <c:v>0.80476172405699276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D-45A3-AB2E-CDE7A4CAE1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Targets'!$L$22:$Z$22</c:f>
              <c:numCache>
                <c:formatCode>0%</c:formatCode>
                <c:ptCount val="15"/>
                <c:pt idx="0">
                  <c:v>0.82316896919289451</c:v>
                </c:pt>
                <c:pt idx="1">
                  <c:v>0.83435753516024957</c:v>
                </c:pt>
                <c:pt idx="2">
                  <c:v>0.85242654215288727</c:v>
                </c:pt>
                <c:pt idx="3">
                  <c:v>0.8748061402452959</c:v>
                </c:pt>
                <c:pt idx="4">
                  <c:v>0.88901142595748139</c:v>
                </c:pt>
                <c:pt idx="5">
                  <c:v>0.90151119776943622</c:v>
                </c:pt>
                <c:pt idx="6">
                  <c:v>0.92192252425777854</c:v>
                </c:pt>
                <c:pt idx="7">
                  <c:v>0.94108967887196848</c:v>
                </c:pt>
                <c:pt idx="8">
                  <c:v>0.95172714258617541</c:v>
                </c:pt>
                <c:pt idx="9">
                  <c:v>0.97270575010070248</c:v>
                </c:pt>
                <c:pt idx="10">
                  <c:v>0.98528366706453385</c:v>
                </c:pt>
                <c:pt idx="11">
                  <c:v>1.0005296242634998</c:v>
                </c:pt>
                <c:pt idx="12">
                  <c:v>1.017765671290684</c:v>
                </c:pt>
                <c:pt idx="13">
                  <c:v>1.047647206172247</c:v>
                </c:pt>
                <c:pt idx="14">
                  <c:v>1.0576884726776854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C-4D2F-ADE8-DDED856DB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6">
    <tabColor rgb="FF0070C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8">
    <tabColor rgb="FF00206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9">
    <tabColor rgb="FF7030A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838200</xdr:colOff>
      <xdr:row>22</xdr:row>
      <xdr:rowOff>133350</xdr:rowOff>
    </xdr:from>
    <xdr:to>
      <xdr:col>15</xdr:col>
      <xdr:colOff>1209629</xdr:colOff>
      <xdr:row>24</xdr:row>
      <xdr:rowOff>114255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3943350"/>
          <a:ext cx="371429" cy="361905"/>
        </a:xfrm>
        <a:prstGeom prst="rect">
          <a:avLst/>
        </a:prstGeom>
      </xdr:spPr>
    </xdr:pic>
    <xdr:clientData/>
  </xdr:twoCellAnchor>
  <xdr:oneCellAnchor>
    <xdr:from>
      <xdr:col>15</xdr:col>
      <xdr:colOff>838200</xdr:colOff>
      <xdr:row>26</xdr:row>
      <xdr:rowOff>133350</xdr:rowOff>
    </xdr:from>
    <xdr:ext cx="371429" cy="3619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527685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32</xdr:row>
      <xdr:rowOff>28575</xdr:rowOff>
    </xdr:from>
    <xdr:ext cx="371429" cy="3619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631507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28</xdr:row>
      <xdr:rowOff>133350</xdr:rowOff>
    </xdr:from>
    <xdr:ext cx="371429" cy="36190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473710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35</xdr:row>
      <xdr:rowOff>28575</xdr:rowOff>
    </xdr:from>
    <xdr:ext cx="371429" cy="36190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573722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38</xdr:row>
      <xdr:rowOff>28575</xdr:rowOff>
    </xdr:from>
    <xdr:ext cx="371429" cy="36190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6289675"/>
          <a:ext cx="371429" cy="361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0.42965</cdr:x>
      <cdr:y>0.23639</cdr:y>
    </cdr:from>
    <cdr:to>
      <cdr:x>0.63008</cdr:x>
      <cdr:y>0.27885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2663" y="1487251"/>
          <a:ext cx="1736607" cy="26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PSE 1990 Emissions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0.39728</cdr:x>
      <cdr:y>0.08632</cdr:y>
    </cdr:from>
    <cdr:to>
      <cdr:x>0.39728</cdr:x>
      <cdr:y>0.95411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442182" y="543092"/>
          <a:ext cx="0" cy="54597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0.69147</cdr:x>
      <cdr:y>0.08499</cdr:y>
    </cdr:from>
    <cdr:to>
      <cdr:x>0.69147</cdr:x>
      <cdr:y>0.95289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991205" y="534736"/>
          <a:ext cx="0" cy="5460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</xdr:row>
      <xdr:rowOff>7620</xdr:rowOff>
    </xdr:from>
    <xdr:to>
      <xdr:col>12</xdr:col>
      <xdr:colOff>441960</xdr:colOff>
      <xdr:row>40</xdr:row>
      <xdr:rowOff>105591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195948</xdr:colOff>
      <xdr:row>1</xdr:row>
      <xdr:rowOff>21771</xdr:rowOff>
    </xdr:from>
    <xdr:to>
      <xdr:col>33</xdr:col>
      <xdr:colOff>423411</xdr:colOff>
      <xdr:row>40</xdr:row>
      <xdr:rowOff>119742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43</xdr:row>
      <xdr:rowOff>25400</xdr:rowOff>
    </xdr:from>
    <xdr:to>
      <xdr:col>12</xdr:col>
      <xdr:colOff>457200</xdr:colOff>
      <xdr:row>82</xdr:row>
      <xdr:rowOff>123371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211188</xdr:colOff>
      <xdr:row>43</xdr:row>
      <xdr:rowOff>39551</xdr:rowOff>
    </xdr:from>
    <xdr:to>
      <xdr:col>33</xdr:col>
      <xdr:colOff>438651</xdr:colOff>
      <xdr:row>82</xdr:row>
      <xdr:rowOff>137522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sites/CleanEnergyStrategy/Shared%20Documents/CEIP/CEIP%20Final%20Report/Appendices/Appendix%20A%20-%20Aurora%20Input%20Output/CEIP0_OctoberUpdate_21ATB_Bundle11_max2percent%20-%20Suite%206%20Output_202111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9%20IRP/Aurora/LTCE/2019%20IRP%20Final%20Portfolio/2019%20IRP%20Base%20Offshore%20Test/old%20Files/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ad Me"/>
      <sheetName val="Summary=&gt;"/>
      <sheetName val="Evaluation Summary"/>
      <sheetName val="Resource Additions Table"/>
      <sheetName val="Metrics"/>
      <sheetName val="Yearly Breakdown Tables"/>
      <sheetName val="LTCE Summary_Capacity"/>
      <sheetName val="IRP vs. CEIP Resources Addition"/>
      <sheetName val="CEIP_LTCE Summary_Capacity"/>
      <sheetName val="LTCE Summary_Unit"/>
      <sheetName val="CEIP_LTCE Summary_Unit"/>
      <sheetName val="Alternative Compliance"/>
      <sheetName val="Charts for Slides=&gt;"/>
      <sheetName val="Energy by Resource Type Aggv2"/>
      <sheetName val="Energy by Resource Type Aggr"/>
      <sheetName val="ExistingEnergy_No Generics"/>
      <sheetName val="Peak Capacity Need"/>
      <sheetName val="CETA Need Chart_MWh Agg"/>
      <sheetName val="CETA Interim Targets"/>
      <sheetName val="CETA Eligible Mix"/>
      <sheetName val="New Clean Electricity Mix "/>
      <sheetName val="Emissions Chart by Resource"/>
      <sheetName val="Existing GFG CF"/>
      <sheetName val="Data Check=&gt;"/>
      <sheetName val="DSM"/>
      <sheetName val="Emissions=&gt;"/>
      <sheetName val="Emissions Costs_Calc"/>
      <sheetName val="Emissions Amount"/>
      <sheetName val="Emissions Amount_no Upstream"/>
      <sheetName val="Emissions Costs_Aurora"/>
      <sheetName val="Tables=&gt;"/>
      <sheetName val="Assumptions"/>
      <sheetName val="CETA Analysis"/>
      <sheetName val="Load Check"/>
      <sheetName val="Energy Summary"/>
      <sheetName val="CEIP_Energy Summary"/>
      <sheetName val="Costs Summary"/>
      <sheetName val="CEIP_Costs Summary"/>
      <sheetName val="CEIP_CostBreakdown"/>
      <sheetName val="GFG Capacity Factor"/>
      <sheetName val="GFG Detail"/>
      <sheetName val="Resource Peak Capacity"/>
      <sheetName val="NG Plants"/>
      <sheetName val="Aurora Output=&gt;"/>
      <sheetName val="Planning Margin"/>
      <sheetName val="Constraint Check"/>
      <sheetName val="LTCE New Build_Units Data"/>
      <sheetName val="LTCE Nameplate_for Cummulative"/>
      <sheetName val="LTCE New Build_Capacity Data"/>
      <sheetName val="Energy"/>
      <sheetName val="Costs"/>
      <sheetName val="FixCostBase"/>
      <sheetName val="FixCostAux1"/>
      <sheetName val="FixCostAux2"/>
      <sheetName val="VarCostBase"/>
      <sheetName val="VarCostAux1"/>
      <sheetName val="VarCostAux2"/>
      <sheetName val="$ per MWh"/>
      <sheetName val="Emissions"/>
      <sheetName val="AllEmissions"/>
      <sheetName val="Emissions_Costs"/>
      <sheetName val="Capacity Factor"/>
      <sheetName val="Aurora Peak Capacity"/>
      <sheetName val="Portfolio Summary"/>
      <sheetName val="Mapping"/>
      <sheetName val="Other Charts Not used=&gt;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7">
          <cell r="B7">
            <v>43830</v>
          </cell>
        </row>
        <row r="18">
          <cell r="E18">
            <v>6.9699999999999998E-2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B7">
            <v>43830</v>
          </cell>
        </row>
        <row r="18">
          <cell r="E18">
            <v>6.9699999999999998E-2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R28">
            <v>68562922.882313207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>
            <v>158681803.36646295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7">
          <cell r="B7">
            <v>43830</v>
          </cell>
        </row>
      </sheetData>
      <sheetData sheetId="37"/>
      <sheetData sheetId="38"/>
      <sheetData sheetId="39">
        <row r="14">
          <cell r="C14">
            <v>4727710.5122070313</v>
          </cell>
        </row>
      </sheetData>
      <sheetData sheetId="40">
        <row r="14">
          <cell r="C14">
            <v>249939.833984375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e">
            <v>#N/A</v>
          </cell>
        </row>
      </sheetData>
      <sheetData sheetId="49"/>
      <sheetData sheetId="50"/>
      <sheetData sheetId="51"/>
      <sheetData sheetId="52">
        <row r="4">
          <cell r="F4">
            <v>691196.4375</v>
          </cell>
        </row>
      </sheetData>
      <sheetData sheetId="53"/>
      <sheetData sheetId="54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AA32">
            <v>685.00945895990515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ables/table1.xml><?xml version="1.0" encoding="utf-8"?>
<table xmlns="http://schemas.openxmlformats.org/spreadsheetml/2006/main" id="3" name="Table24" displayName="Table24" ref="A4:Q10" headerRowCount="0" totalsRowShown="0" headerRowDxfId="36" dataDxfId="35" tableBorderDxfId="34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4" name="Column4" headerRowDxfId="27" dataDxfId="26">
      <calculatedColumnFormula>Table24[[#This Row],[Column2]]+Table24[[#This Row],[Column3]]</calculatedColumnFormula>
    </tableColumn>
    <tableColumn id="5" name="Column5" headerRowDxfId="25" dataDxfId="24">
      <calculatedColumnFormula>Table24[[#This Row],[Column4]]-$D$4</calculatedColumnFormula>
    </tableColumn>
    <tableColumn id="6" name="Column6" headerRowDxfId="23" dataDxfId="22"/>
    <tableColumn id="7" name="Column7" headerRowDxfId="21" dataDxfId="20"/>
    <tableColumn id="8" name="Column8" headerRowDxfId="19" dataDxfId="18"/>
    <tableColumn id="9" name="Column9" headerRowDxfId="17" dataDxfId="16"/>
    <tableColumn id="10" name="Column10" headerRowDxfId="15" dataDxfId="14"/>
    <tableColumn id="11" name="Column11" headerRowDxfId="13" dataDxfId="12"/>
    <tableColumn id="12" name="Column12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>
      <calculatedColumnFormula>#REF!</calculatedColumnFormula>
    </tableColumn>
    <tableColumn id="17" name="Column17" headerRowDxfId="1" dataDxfId="0">
      <calculatedColumnFormula>SUM(Table24[[#This Row],[Column6]:[Column16]])</calculatedColumnFormula>
    </tableColumn>
  </tableColumns>
  <tableStyleInfo name="TableStyleMedium1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P62"/>
  <sheetViews>
    <sheetView tabSelected="1" view="pageLayout" topLeftCell="A28" zoomScaleNormal="100" workbookViewId="0">
      <selection activeCell="B8" sqref="B8"/>
    </sheetView>
  </sheetViews>
  <sheetFormatPr defaultRowHeight="14.5" x14ac:dyDescent="0.35"/>
  <cols>
    <col min="2" max="2" width="13.54296875" customWidth="1"/>
    <col min="3" max="3" width="25.26953125" bestFit="1" customWidth="1"/>
    <col min="4" max="4" width="6.54296875" customWidth="1"/>
    <col min="16" max="16" width="25" customWidth="1"/>
  </cols>
  <sheetData>
    <row r="2" spans="2:16" x14ac:dyDescent="0.35">
      <c r="B2" s="111" t="s">
        <v>151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2:16" x14ac:dyDescent="0.3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6" x14ac:dyDescent="0.35">
      <c r="B4" s="112" t="s">
        <v>111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2:16" x14ac:dyDescent="0.35">
      <c r="B5" s="111"/>
      <c r="C5" s="30" t="s">
        <v>112</v>
      </c>
      <c r="D5" s="111"/>
      <c r="E5" s="111" t="s">
        <v>113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2:16" s="146" customFormat="1" x14ac:dyDescent="0.35">
      <c r="B6" s="111"/>
      <c r="C6" s="199" t="s">
        <v>194</v>
      </c>
      <c r="D6" s="111"/>
      <c r="E6" s="111" t="s">
        <v>195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2:16" x14ac:dyDescent="0.35">
      <c r="B7" s="111"/>
      <c r="C7" s="30" t="s">
        <v>114</v>
      </c>
      <c r="D7" s="111"/>
      <c r="E7" s="111" t="s">
        <v>115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spans="2:16" x14ac:dyDescent="0.3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2:16" x14ac:dyDescent="0.35">
      <c r="B9" s="112" t="s">
        <v>116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2:16" x14ac:dyDescent="0.35">
      <c r="B10" s="111"/>
      <c r="C10" s="70" t="s">
        <v>95</v>
      </c>
      <c r="D10" s="111"/>
      <c r="E10" s="111" t="s">
        <v>152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2:16" x14ac:dyDescent="0.35">
      <c r="B11" s="111"/>
      <c r="C11" s="70" t="s">
        <v>96</v>
      </c>
      <c r="D11" s="111"/>
      <c r="E11" s="111" t="s">
        <v>153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2:16" x14ac:dyDescent="0.35">
      <c r="B12" s="111"/>
      <c r="C12" s="70" t="s">
        <v>154</v>
      </c>
      <c r="D12" s="111"/>
      <c r="E12" s="111" t="s">
        <v>184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</row>
    <row r="13" spans="2:16" x14ac:dyDescent="0.35">
      <c r="B13" s="111"/>
      <c r="C13" s="70" t="s">
        <v>130</v>
      </c>
      <c r="D13" s="111"/>
      <c r="E13" s="111" t="s">
        <v>131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2:16" x14ac:dyDescent="0.35">
      <c r="B14" s="111"/>
      <c r="C14" s="144" t="s">
        <v>132</v>
      </c>
      <c r="D14" s="111"/>
      <c r="E14" s="111" t="s">
        <v>133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2:16" s="146" customFormat="1" x14ac:dyDescent="0.35">
      <c r="B15" s="111"/>
      <c r="C15" s="70" t="s">
        <v>196</v>
      </c>
      <c r="D15" s="111"/>
      <c r="E15" s="111" t="s">
        <v>197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2:16" s="146" customFormat="1" x14ac:dyDescent="0.35">
      <c r="B16" s="111"/>
      <c r="C16" s="199" t="s">
        <v>198</v>
      </c>
      <c r="D16" s="111"/>
      <c r="E16" s="111" t="s">
        <v>199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2:16" s="146" customFormat="1" x14ac:dyDescent="0.35">
      <c r="B17" s="111"/>
      <c r="C17" s="144" t="s">
        <v>200</v>
      </c>
      <c r="D17" s="111"/>
      <c r="E17" s="111" t="s">
        <v>201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s="146" customFormat="1" x14ac:dyDescent="0.35">
      <c r="B18" s="111"/>
      <c r="C18" s="70" t="s">
        <v>202</v>
      </c>
      <c r="D18" s="111"/>
      <c r="E18" s="111" t="s">
        <v>203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2:16" s="146" customFormat="1" x14ac:dyDescent="0.35">
      <c r="B19" s="111"/>
      <c r="C19" s="198" t="s">
        <v>204</v>
      </c>
      <c r="D19" s="111"/>
      <c r="E19" s="111" t="s">
        <v>205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  <row r="20" spans="2:16" s="146" customFormat="1" x14ac:dyDescent="0.35">
      <c r="B20" s="111"/>
      <c r="C20" s="199" t="s">
        <v>230</v>
      </c>
      <c r="D20" s="111"/>
      <c r="E20" s="111" t="s">
        <v>231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</row>
    <row r="21" spans="2:16" x14ac:dyDescent="0.3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</row>
    <row r="22" spans="2:16" x14ac:dyDescent="0.35">
      <c r="B22" s="112" t="s">
        <v>106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3" spans="2:16" x14ac:dyDescent="0.35">
      <c r="B23" s="112"/>
      <c r="C23" s="114" t="s">
        <v>207</v>
      </c>
      <c r="D23" s="111"/>
      <c r="E23" s="111" t="s">
        <v>117</v>
      </c>
      <c r="F23" s="111"/>
      <c r="G23" s="111" t="s">
        <v>118</v>
      </c>
      <c r="H23" s="111"/>
      <c r="I23" s="111"/>
      <c r="J23" s="111"/>
      <c r="K23" s="111"/>
      <c r="L23" s="111"/>
      <c r="M23" s="111"/>
      <c r="N23" s="111"/>
      <c r="O23" s="111"/>
      <c r="P23" s="111"/>
    </row>
    <row r="24" spans="2:16" x14ac:dyDescent="0.35">
      <c r="B24" s="112"/>
      <c r="C24" s="111"/>
      <c r="D24" s="111"/>
      <c r="E24" s="111"/>
      <c r="F24" s="111"/>
      <c r="G24" s="111" t="s">
        <v>119</v>
      </c>
      <c r="H24" s="111"/>
      <c r="I24" s="111"/>
      <c r="J24" s="111"/>
      <c r="K24" s="111"/>
      <c r="L24" s="111"/>
      <c r="M24" s="111"/>
      <c r="N24" s="111"/>
      <c r="O24" s="111"/>
      <c r="P24" s="111"/>
    </row>
    <row r="25" spans="2:16" x14ac:dyDescent="0.35">
      <c r="B25" s="112"/>
      <c r="C25" s="111"/>
      <c r="D25" s="111"/>
      <c r="E25" s="111"/>
      <c r="F25" s="111"/>
      <c r="G25" s="111" t="s">
        <v>134</v>
      </c>
      <c r="H25" s="111"/>
      <c r="I25" s="111"/>
      <c r="J25" s="111"/>
      <c r="K25" s="111"/>
      <c r="L25" s="111"/>
      <c r="M25" s="111"/>
      <c r="N25" s="111"/>
      <c r="O25" s="111"/>
      <c r="P25" s="111"/>
    </row>
    <row r="26" spans="2:16" x14ac:dyDescent="0.35">
      <c r="B26" s="112" t="s">
        <v>107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</row>
    <row r="27" spans="2:16" x14ac:dyDescent="0.35">
      <c r="B27" s="112"/>
      <c r="C27" s="115" t="s">
        <v>208</v>
      </c>
      <c r="D27" s="111"/>
      <c r="E27" s="111" t="s">
        <v>117</v>
      </c>
      <c r="F27" s="111"/>
      <c r="G27" s="111" t="s">
        <v>118</v>
      </c>
      <c r="H27" s="111"/>
      <c r="I27" s="111"/>
      <c r="J27" s="111"/>
      <c r="K27" s="111"/>
      <c r="L27" s="111"/>
      <c r="M27" s="111"/>
      <c r="N27" s="111"/>
      <c r="O27" s="111"/>
      <c r="P27" s="111"/>
    </row>
    <row r="28" spans="2:16" x14ac:dyDescent="0.35">
      <c r="B28" s="112"/>
      <c r="C28" s="111"/>
      <c r="D28" s="111"/>
      <c r="E28" s="111"/>
      <c r="F28" s="111"/>
      <c r="G28" s="111" t="s">
        <v>185</v>
      </c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s="146" customFormat="1" x14ac:dyDescent="0.35">
      <c r="B29" s="112"/>
      <c r="C29" s="198" t="s">
        <v>206</v>
      </c>
      <c r="D29" s="111"/>
      <c r="E29" s="111" t="s">
        <v>117</v>
      </c>
      <c r="F29" s="111"/>
      <c r="G29" s="111" t="s">
        <v>118</v>
      </c>
      <c r="H29" s="111"/>
      <c r="I29" s="111"/>
      <c r="J29" s="111"/>
      <c r="K29" s="111"/>
      <c r="L29" s="111"/>
      <c r="M29" s="111"/>
      <c r="N29" s="111"/>
      <c r="O29" s="111"/>
      <c r="P29" s="111"/>
    </row>
    <row r="30" spans="2:16" s="146" customFormat="1" x14ac:dyDescent="0.35">
      <c r="B30" s="112"/>
      <c r="C30" s="111"/>
      <c r="D30" s="111"/>
      <c r="E30" s="111"/>
      <c r="F30" s="111"/>
      <c r="G30" s="111" t="s">
        <v>185</v>
      </c>
      <c r="H30" s="111"/>
      <c r="I30" s="111"/>
      <c r="J30" s="111"/>
      <c r="K30" s="111"/>
      <c r="L30" s="111"/>
      <c r="M30" s="111"/>
      <c r="N30" s="111"/>
      <c r="O30" s="111"/>
      <c r="P30" s="111"/>
    </row>
    <row r="31" spans="2:16" x14ac:dyDescent="0.35">
      <c r="B31" s="112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2:16" x14ac:dyDescent="0.35">
      <c r="B32" s="112" t="s">
        <v>108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</row>
    <row r="33" spans="2:16" x14ac:dyDescent="0.35">
      <c r="B33" s="112"/>
      <c r="C33" s="116" t="s">
        <v>209</v>
      </c>
      <c r="D33" s="111"/>
      <c r="E33" s="111" t="s">
        <v>117</v>
      </c>
      <c r="F33" s="111"/>
      <c r="G33" s="111" t="s">
        <v>118</v>
      </c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6" x14ac:dyDescent="0.35">
      <c r="B34" s="112"/>
      <c r="C34" s="111"/>
      <c r="D34" s="111"/>
      <c r="E34" s="111"/>
      <c r="F34" s="111"/>
      <c r="G34" s="111" t="s">
        <v>185</v>
      </c>
      <c r="H34" s="111"/>
      <c r="I34" s="111"/>
      <c r="J34" s="111"/>
      <c r="K34" s="111"/>
      <c r="L34" s="111"/>
      <c r="M34" s="111"/>
      <c r="N34" s="111"/>
      <c r="O34" s="111"/>
      <c r="P34" s="111"/>
    </row>
    <row r="35" spans="2:16" x14ac:dyDescent="0.35">
      <c r="B35" s="112"/>
      <c r="C35" s="111"/>
      <c r="D35" s="111"/>
      <c r="E35" s="111"/>
      <c r="F35" s="111"/>
      <c r="G35" s="111" t="s">
        <v>186</v>
      </c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s="146" customFormat="1" x14ac:dyDescent="0.35">
      <c r="B36" s="112"/>
      <c r="C36" s="200" t="s">
        <v>210</v>
      </c>
      <c r="D36" s="111"/>
      <c r="E36" s="111" t="s">
        <v>117</v>
      </c>
      <c r="F36" s="111"/>
      <c r="G36" s="111" t="s">
        <v>118</v>
      </c>
      <c r="H36" s="111"/>
      <c r="I36" s="111"/>
      <c r="J36" s="111"/>
      <c r="K36" s="111"/>
      <c r="L36" s="111"/>
      <c r="M36" s="111"/>
      <c r="N36" s="111"/>
      <c r="O36" s="111"/>
      <c r="P36" s="111"/>
    </row>
    <row r="37" spans="2:16" s="146" customFormat="1" x14ac:dyDescent="0.35">
      <c r="B37" s="112"/>
      <c r="C37" s="111"/>
      <c r="D37" s="111"/>
      <c r="E37" s="111"/>
      <c r="F37" s="111"/>
      <c r="G37" s="111" t="s">
        <v>185</v>
      </c>
      <c r="H37" s="111"/>
      <c r="I37" s="111"/>
      <c r="J37" s="111"/>
      <c r="K37" s="111"/>
      <c r="L37" s="111"/>
      <c r="M37" s="111"/>
      <c r="N37" s="111"/>
      <c r="O37" s="111"/>
      <c r="P37" s="111"/>
    </row>
    <row r="38" spans="2:16" s="146" customFormat="1" x14ac:dyDescent="0.35">
      <c r="B38" s="112"/>
      <c r="C38" s="111"/>
      <c r="D38" s="111"/>
      <c r="E38" s="111"/>
      <c r="F38" s="111"/>
      <c r="G38" s="111" t="s">
        <v>186</v>
      </c>
      <c r="H38" s="111"/>
      <c r="I38" s="111"/>
      <c r="J38" s="111"/>
      <c r="K38" s="111"/>
      <c r="L38" s="111"/>
      <c r="M38" s="111"/>
      <c r="N38" s="111"/>
      <c r="O38" s="111"/>
      <c r="P38" s="111"/>
    </row>
    <row r="39" spans="2:16" s="146" customFormat="1" x14ac:dyDescent="0.35">
      <c r="B39" s="112"/>
      <c r="C39" s="200" t="s">
        <v>229</v>
      </c>
      <c r="D39" s="111"/>
      <c r="E39" s="111" t="s">
        <v>117</v>
      </c>
      <c r="F39" s="111"/>
      <c r="G39" s="111" t="s">
        <v>118</v>
      </c>
      <c r="H39" s="111"/>
      <c r="I39" s="111"/>
      <c r="J39" s="111"/>
      <c r="K39" s="111"/>
      <c r="L39" s="111"/>
      <c r="M39" s="111"/>
      <c r="N39" s="111"/>
      <c r="O39" s="111"/>
      <c r="P39" s="111"/>
    </row>
    <row r="40" spans="2:16" s="146" customFormat="1" x14ac:dyDescent="0.35">
      <c r="B40" s="112"/>
      <c r="C40" s="111"/>
      <c r="D40" s="111"/>
      <c r="E40" s="111"/>
      <c r="F40" s="111"/>
      <c r="G40" s="111" t="s">
        <v>185</v>
      </c>
      <c r="H40" s="111"/>
      <c r="I40" s="111"/>
      <c r="J40" s="111"/>
      <c r="K40" s="111"/>
      <c r="L40" s="111"/>
      <c r="M40" s="111"/>
      <c r="N40" s="111"/>
      <c r="O40" s="111"/>
      <c r="P40" s="111"/>
    </row>
    <row r="41" spans="2:16" s="146" customFormat="1" x14ac:dyDescent="0.35">
      <c r="B41" s="112"/>
      <c r="C41" s="111"/>
      <c r="D41" s="111"/>
      <c r="E41" s="111"/>
      <c r="F41" s="111"/>
      <c r="G41" s="111" t="s">
        <v>186</v>
      </c>
      <c r="H41" s="111"/>
      <c r="I41" s="111"/>
      <c r="J41" s="111"/>
      <c r="K41" s="111"/>
      <c r="L41" s="111"/>
      <c r="M41" s="111"/>
      <c r="N41" s="111"/>
      <c r="O41" s="111"/>
      <c r="P41" s="111"/>
    </row>
    <row r="42" spans="2:16" x14ac:dyDescent="0.3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</row>
    <row r="43" spans="2:16" x14ac:dyDescent="0.3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4" spans="2:16" x14ac:dyDescent="0.3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</row>
    <row r="45" spans="2:16" x14ac:dyDescent="0.3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2:16" x14ac:dyDescent="0.35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2:16" x14ac:dyDescent="0.35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2:16" x14ac:dyDescent="0.35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</row>
    <row r="49" spans="2:16" x14ac:dyDescent="0.35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</row>
    <row r="50" spans="2:16" x14ac:dyDescent="0.35"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</row>
    <row r="51" spans="2:16" x14ac:dyDescent="0.35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2:16" x14ac:dyDescent="0.3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</row>
    <row r="53" spans="2:16" x14ac:dyDescent="0.3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</row>
    <row r="54" spans="2:16" x14ac:dyDescent="0.3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</row>
    <row r="55" spans="2:16" x14ac:dyDescent="0.35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</row>
    <row r="56" spans="2:16" x14ac:dyDescent="0.35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</row>
    <row r="57" spans="2:16" x14ac:dyDescent="0.35"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</row>
    <row r="58" spans="2:16" x14ac:dyDescent="0.35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</row>
    <row r="59" spans="2:16" x14ac:dyDescent="0.35"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</row>
    <row r="60" spans="2:16" x14ac:dyDescent="0.35"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</row>
    <row r="61" spans="2:16" x14ac:dyDescent="0.35"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</row>
    <row r="62" spans="2:16" x14ac:dyDescent="0.35"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J7"/>
  <sheetViews>
    <sheetView tabSelected="1" zoomScale="85" zoomScaleNormal="85" workbookViewId="0">
      <selection activeCell="B8" sqref="B8"/>
    </sheetView>
  </sheetViews>
  <sheetFormatPr defaultRowHeight="14.5" x14ac:dyDescent="0.35"/>
  <cols>
    <col min="1" max="1" width="29.81640625" customWidth="1"/>
    <col min="2" max="7" width="23.81640625" customWidth="1"/>
    <col min="8" max="8" width="35.1796875" customWidth="1"/>
  </cols>
  <sheetData>
    <row r="1" spans="1:10" ht="58" x14ac:dyDescent="0.35">
      <c r="A1" s="3" t="s">
        <v>44</v>
      </c>
      <c r="B1" s="40" t="s">
        <v>120</v>
      </c>
      <c r="C1" s="40" t="s">
        <v>121</v>
      </c>
      <c r="D1" s="40" t="s">
        <v>122</v>
      </c>
      <c r="E1" s="40" t="s">
        <v>124</v>
      </c>
      <c r="F1" s="40" t="s">
        <v>181</v>
      </c>
      <c r="G1" s="40" t="s">
        <v>182</v>
      </c>
      <c r="I1" s="40" t="s">
        <v>123</v>
      </c>
      <c r="J1" s="118">
        <v>6.9699999999999998E-2</v>
      </c>
    </row>
    <row r="2" spans="1:10" x14ac:dyDescent="0.35">
      <c r="A2" t="str">
        <f>'RAW DATA INPUTS &gt;&gt;&gt;'!D3</f>
        <v>Suite 1 Least Cost</v>
      </c>
      <c r="B2" s="197">
        <f ca="1">IFERROR(NPV($J$1,INDIRECT(CONCATENATE("'Emissions Data for Em Reduction'!E",MATCH($A2,'Emissions Data for Em Reduction'!$C$1:$C$7,0),":AB",MATCH($A2,'Emissions Data for Em Reduction'!$C$1:$C$7,0)))),"--")</f>
        <v>35.988192897150839</v>
      </c>
      <c r="C2" s="197">
        <f ca="1">IFERROR(NPV($J$1,INDIRECT(CONCATENATE("'ChartData Emissions Annual Mkt'!E",MATCH($A2,'ChartData Emissions Annual Mkt'!$C$1:$C$8,0),":AB",MATCH($A2,'ChartData Emissions Annual Mkt'!$C$1:$C$8,0)))),"--")</f>
        <v>53.007206075667369</v>
      </c>
      <c r="D2" s="196">
        <f>'All Suite Table'!B4</f>
        <v>13.699121772760106</v>
      </c>
      <c r="E2" s="196">
        <f ca="1">IFERROR($B$2-B2,"--")</f>
        <v>0</v>
      </c>
      <c r="F2" s="196">
        <f ca="1">IFERROR($C$2-C2,"--")</f>
        <v>0</v>
      </c>
      <c r="G2" s="196">
        <f>IFERROR(D2-$D$2,"--")</f>
        <v>0</v>
      </c>
    </row>
    <row r="3" spans="1:10" x14ac:dyDescent="0.35">
      <c r="A3" t="str">
        <f>'RAW DATA INPUTS &gt;&gt;&gt;'!D4</f>
        <v>Suite 2 PSE Only</v>
      </c>
      <c r="B3" s="197">
        <f ca="1">IFERROR(NPV($J$1,INDIRECT(CONCATENATE("'Emissions Data for Em Reduction'!E",MATCH($A3,'Emissions Data for Em Reduction'!$C$1:$C$7,0),":AB",MATCH($A3,'Emissions Data for Em Reduction'!$C$1:$C$7,0)))),"--")</f>
        <v>36.004188528835535</v>
      </c>
      <c r="C3" s="197">
        <f ca="1">IFERROR(NPV($J$1,INDIRECT(CONCATENATE("'ChartData Emissions Annual Mkt'!E",MATCH($A3,'ChartData Emissions Annual Mkt'!$C$1:$C$8,0),":AB",MATCH($A3,'ChartData Emissions Annual Mkt'!$C$1:$C$8,0)))),"--")</f>
        <v>53.022567196841521</v>
      </c>
      <c r="D3" s="196">
        <f>'All Suite Table'!B5</f>
        <v>13.723673491114042</v>
      </c>
      <c r="E3" s="196">
        <f ca="1">IFERROR($B$2-B3,"--")</f>
        <v>-1.5995631684695866E-2</v>
      </c>
      <c r="F3" s="196">
        <f ca="1">IFERROR($C$2-C3,"--")</f>
        <v>-1.5361121174152004E-2</v>
      </c>
      <c r="G3" s="196">
        <f>IFERROR(D3-$D$2,"--")</f>
        <v>2.4551718353935215E-2</v>
      </c>
      <c r="H3" s="119"/>
      <c r="I3" s="119"/>
    </row>
    <row r="4" spans="1:10" x14ac:dyDescent="0.35">
      <c r="A4" t="str">
        <f>'RAW DATA INPUTS &gt;&gt;&gt;'!D5</f>
        <v>Suite 3 Customer Only</v>
      </c>
      <c r="B4" s="197">
        <f ca="1">IFERROR(NPV($J$1,INDIRECT(CONCATENATE("'Emissions Data for Em Reduction'!E",MATCH($A4,'Emissions Data for Em Reduction'!$C$1:$C$7,0),":AB",MATCH($A4,'Emissions Data for Em Reduction'!$C$1:$C$7,0)))),"--")</f>
        <v>36.028603456884511</v>
      </c>
      <c r="C4" s="197">
        <f ca="1">IFERROR(NPV($J$1,INDIRECT(CONCATENATE("'ChartData Emissions Annual Mkt'!E",MATCH($A4,'ChartData Emissions Annual Mkt'!$C$1:$C$8,0),":AB",MATCH($A4,'ChartData Emissions Annual Mkt'!$C$1:$C$8,0)))),"--")</f>
        <v>53.103698797892541</v>
      </c>
      <c r="D4" s="196">
        <f>'All Suite Table'!B6</f>
        <v>13.615969385037964</v>
      </c>
      <c r="E4" s="196">
        <f t="shared" ref="E4:E7" ca="1" si="0">IFERROR($B$2-B4,"--")</f>
        <v>-4.0410559733672358E-2</v>
      </c>
      <c r="F4" s="196">
        <f t="shared" ref="F4:F7" ca="1" si="1">IFERROR($C$2-C4,"--")</f>
        <v>-9.649272222517169E-2</v>
      </c>
      <c r="G4" s="196">
        <f t="shared" ref="G4:G7" si="2">IFERROR(D4-$D$2,"--")</f>
        <v>-8.3152387722142507E-2</v>
      </c>
      <c r="H4" s="119"/>
      <c r="I4" s="119"/>
    </row>
    <row r="5" spans="1:10" x14ac:dyDescent="0.35">
      <c r="A5" t="str">
        <f>'RAW DATA INPUTS &gt;&gt;&gt;'!D6</f>
        <v>Suite 4 Pre-CBI</v>
      </c>
      <c r="B5" s="197">
        <f ca="1">IFERROR(NPV($J$1,INDIRECT(CONCATENATE("'Emissions Data for Em Reduction'!E",MATCH($A5,'Emissions Data for Em Reduction'!$C$1:$C$7,0),":AB",MATCH($A5,'Emissions Data for Em Reduction'!$C$1:$C$7,0)))),"--")</f>
        <v>36.036840804664685</v>
      </c>
      <c r="C5" s="197">
        <f ca="1">IFERROR(NPV($J$1,INDIRECT(CONCATENATE("'ChartData Emissions Annual Mkt'!E",MATCH($A5,'ChartData Emissions Annual Mkt'!$C$1:$C$8,0),":AB",MATCH($A5,'ChartData Emissions Annual Mkt'!$C$1:$C$8,0)))),"--")</f>
        <v>53.042341140479742</v>
      </c>
      <c r="D5" s="196">
        <f>'All Suite Table'!B7</f>
        <v>13.739053417387</v>
      </c>
      <c r="E5" s="196">
        <f t="shared" ca="1" si="0"/>
        <v>-4.8647907513846178E-2</v>
      </c>
      <c r="F5" s="196">
        <f t="shared" ca="1" si="1"/>
        <v>-3.5135064812372718E-2</v>
      </c>
      <c r="G5" s="196">
        <f t="shared" si="2"/>
        <v>3.9931644626893359E-2</v>
      </c>
      <c r="H5" s="119"/>
      <c r="I5" s="119"/>
    </row>
    <row r="6" spans="1:10" x14ac:dyDescent="0.35">
      <c r="A6" t="str">
        <f>'RAW DATA INPUTS &gt;&gt;&gt;'!D7</f>
        <v>Suite 5 CBI</v>
      </c>
      <c r="B6" s="197">
        <f ca="1">IFERROR(NPV($J$1,INDIRECT(CONCATENATE("'Emissions Data for Em Reduction'!E",MATCH($A6,'Emissions Data for Em Reduction'!$C$1:$C$7,0),":AB",MATCH($A6,'Emissions Data for Em Reduction'!$C$1:$C$7,0)))),"--")</f>
        <v>35.996555640151016</v>
      </c>
      <c r="C6" s="197">
        <f ca="1">IFERROR(NPV($J$1,INDIRECT(CONCATENATE("'ChartData Emissions Annual Mkt'!E",MATCH($A6,'ChartData Emissions Annual Mkt'!$C$1:$C$8,0),":AB",MATCH($A6,'ChartData Emissions Annual Mkt'!$C$1:$C$8,0)))),"--")</f>
        <v>53.028200089391866</v>
      </c>
      <c r="D6" s="196">
        <f>'All Suite Table'!B8</f>
        <v>13.747704568537811</v>
      </c>
      <c r="E6" s="196">
        <f t="shared" ca="1" si="0"/>
        <v>-8.3627430001769198E-3</v>
      </c>
      <c r="F6" s="196">
        <f ca="1">IFERROR($C$2-C6,"--")</f>
        <v>-2.0994013724497051E-2</v>
      </c>
      <c r="G6" s="196">
        <f t="shared" si="2"/>
        <v>4.8582795777704746E-2</v>
      </c>
      <c r="H6" s="119"/>
      <c r="I6" s="119"/>
    </row>
    <row r="7" spans="1:10" x14ac:dyDescent="0.35">
      <c r="A7" t="str">
        <f>'RAW DATA INPUTS &gt;&gt;&gt;'!D8</f>
        <v>Suite 6 CEIP Preferred Portfolio</v>
      </c>
      <c r="B7" s="197">
        <f ca="1">IFERROR(NPV($J$1,INDIRECT(CONCATENATE("'Emissions Data for Em Reduction'!E",MATCH($A7,'Emissions Data for Em Reduction'!$C$1:$C$7,0),":AB",MATCH($A7,'Emissions Data for Em Reduction'!$C$1:$C$7,0)))),"--")</f>
        <v>36.004332054202919</v>
      </c>
      <c r="C7" s="197">
        <f ca="1">IFERROR(NPV($J$1,INDIRECT(CONCATENATE("'ChartData Emissions Annual Mkt'!E",MATCH($A7,'ChartData Emissions Annual Mkt'!$C$1:$C$8,0),":AB",MATCH($A7,'ChartData Emissions Annual Mkt'!$C$1:$C$8,0)))),"--")</f>
        <v>53.045666080476565</v>
      </c>
      <c r="D7" s="196">
        <f>'All Suite Table'!B9</f>
        <v>13.724903716455344</v>
      </c>
      <c r="E7" s="196">
        <f t="shared" ca="1" si="0"/>
        <v>-1.6139157052080577E-2</v>
      </c>
      <c r="F7" s="196">
        <f t="shared" ca="1" si="1"/>
        <v>-3.8460004809195425E-2</v>
      </c>
      <c r="G7" s="196">
        <f t="shared" si="2"/>
        <v>2.5781943695237786E-2</v>
      </c>
      <c r="H7" s="119"/>
      <c r="I7" s="119"/>
    </row>
  </sheetData>
  <conditionalFormatting sqref="E2:E7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7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7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14"/>
  <sheetViews>
    <sheetView tabSelected="1" zoomScale="115" zoomScaleNormal="115" workbookViewId="0">
      <selection activeCell="B8" sqref="B8"/>
    </sheetView>
  </sheetViews>
  <sheetFormatPr defaultRowHeight="14.5" x14ac:dyDescent="0.35"/>
  <cols>
    <col min="1" max="1" width="17" customWidth="1"/>
  </cols>
  <sheetData>
    <row r="1" spans="1:30" x14ac:dyDescent="0.3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35">
      <c r="C2" s="74" t="str">
        <f>'ChartData Emissions Annual Mkt'!C10</f>
        <v>Suite 1 Least Cost</v>
      </c>
      <c r="D2" s="145">
        <f>'ChartData Emissions Annual Mkt'!D10</f>
        <v>6.5486885006806963</v>
      </c>
      <c r="E2" s="145">
        <f>'ChartData Emissions Annual Mkt'!E10</f>
        <v>6.731009176405288</v>
      </c>
      <c r="F2" s="145">
        <f>'ChartData Emissions Annual Mkt'!F10</f>
        <v>6.6964162517862498</v>
      </c>
      <c r="G2" s="145">
        <f>'ChartData Emissions Annual Mkt'!G10</f>
        <v>6.6045446795898712</v>
      </c>
      <c r="H2" s="145">
        <f>'ChartData Emissions Annual Mkt'!H10</f>
        <v>6.283242270832611</v>
      </c>
      <c r="I2" s="145">
        <f>'ChartData Emissions Annual Mkt'!I10</f>
        <v>2.3151437028548658</v>
      </c>
      <c r="J2" s="145">
        <f>'ChartData Emissions Annual Mkt'!J10</f>
        <v>2.5526892835791162</v>
      </c>
      <c r="K2" s="145">
        <f>'ChartData Emissions Annual Mkt'!K10</f>
        <v>2.2677498250566703</v>
      </c>
      <c r="L2" s="145">
        <f>'ChartData Emissions Annual Mkt'!L10</f>
        <v>2.0024603072991773</v>
      </c>
      <c r="M2" s="145">
        <f>'ChartData Emissions Annual Mkt'!M10</f>
        <v>1.8118483376518202</v>
      </c>
      <c r="N2" s="145">
        <f>'ChartData Emissions Annual Mkt'!N10</f>
        <v>1.7035896965826722</v>
      </c>
      <c r="O2" s="145">
        <f>'ChartData Emissions Annual Mkt'!O10</f>
        <v>1.6112021296901891</v>
      </c>
      <c r="P2" s="145">
        <f>'ChartData Emissions Annual Mkt'!P10</f>
        <v>1.508306663365359</v>
      </c>
      <c r="Q2" s="145">
        <f>'ChartData Emissions Annual Mkt'!Q10</f>
        <v>1.4614147024043072</v>
      </c>
      <c r="R2" s="145">
        <f>'ChartData Emissions Annual Mkt'!R10</f>
        <v>1.4689335285069924</v>
      </c>
      <c r="S2" s="145">
        <f>'ChartData Emissions Annual Mkt'!S10</f>
        <v>1.4794656436303568</v>
      </c>
      <c r="T2" s="145">
        <f>'ChartData Emissions Annual Mkt'!T10</f>
        <v>1.4195848672178295</v>
      </c>
      <c r="U2" s="145">
        <f>'ChartData Emissions Annual Mkt'!U10</f>
        <v>1.4137939607461949</v>
      </c>
      <c r="V2" s="145">
        <f>'ChartData Emissions Annual Mkt'!V10</f>
        <v>1.2835582665015479</v>
      </c>
      <c r="W2" s="145">
        <f>'ChartData Emissions Annual Mkt'!W10</f>
        <v>1.1251898647202894</v>
      </c>
      <c r="X2" s="145">
        <f>'ChartData Emissions Annual Mkt'!X10</f>
        <v>1.0304234029401234</v>
      </c>
      <c r="Y2" s="145">
        <f>'ChartData Emissions Annual Mkt'!Y10</f>
        <v>1.0870793502720559</v>
      </c>
      <c r="Z2" s="145">
        <f>'ChartData Emissions Annual Mkt'!Z10</f>
        <v>0.9579230209601437</v>
      </c>
      <c r="AA2" s="145">
        <f>'ChartData Emissions Annual Mkt'!AA10</f>
        <v>0.83913855666111603</v>
      </c>
      <c r="AB2" s="145">
        <f>'ChartData Emissions Annual Mkt'!AB10</f>
        <v>0.69996198255155018</v>
      </c>
      <c r="AC2" s="145">
        <f>'ChartData Emissions Annual Mkt'!AC10</f>
        <v>0.86990986456994035</v>
      </c>
      <c r="AD2" s="145">
        <f>'ChartData Emissions Annual Mkt'!AD10</f>
        <v>0.74461391238389574</v>
      </c>
    </row>
    <row r="3" spans="1:30" x14ac:dyDescent="0.35">
      <c r="C3" s="74" t="str">
        <f>'ChartData Emissions Annual Mkt'!C11</f>
        <v>Suite 2 PSE Only</v>
      </c>
      <c r="D3" s="145">
        <f>'ChartData Emissions Annual Mkt'!D11</f>
        <v>6.5486885006806963</v>
      </c>
      <c r="E3" s="145">
        <f>'ChartData Emissions Annual Mkt'!E11</f>
        <v>6.7337308248427892</v>
      </c>
      <c r="F3" s="145">
        <f>'ChartData Emissions Annual Mkt'!F11</f>
        <v>6.7044687456541512</v>
      </c>
      <c r="G3" s="145">
        <f>'ChartData Emissions Annual Mkt'!G11</f>
        <v>6.5938933158628537</v>
      </c>
      <c r="H3" s="145">
        <f>'ChartData Emissions Annual Mkt'!H11</f>
        <v>6.2640801535707133</v>
      </c>
      <c r="I3" s="145">
        <f>'ChartData Emissions Annual Mkt'!I11</f>
        <v>2.3184221149642412</v>
      </c>
      <c r="J3" s="145">
        <f>'ChartData Emissions Annual Mkt'!J11</f>
        <v>2.5376018978369288</v>
      </c>
      <c r="K3" s="145">
        <f>'ChartData Emissions Annual Mkt'!K11</f>
        <v>2.2687241287676079</v>
      </c>
      <c r="L3" s="145">
        <f>'ChartData Emissions Annual Mkt'!L11</f>
        <v>2.0099185084710522</v>
      </c>
      <c r="M3" s="145">
        <f>'ChartData Emissions Annual Mkt'!M11</f>
        <v>1.8254040993705705</v>
      </c>
      <c r="N3" s="145">
        <f>'ChartData Emissions Annual Mkt'!N11</f>
        <v>1.6976479426764215</v>
      </c>
      <c r="O3" s="145">
        <f>'ChartData Emissions Annual Mkt'!O11</f>
        <v>1.624223941213627</v>
      </c>
      <c r="P3" s="145">
        <f>'ChartData Emissions Annual Mkt'!P11</f>
        <v>1.517623951451297</v>
      </c>
      <c r="Q3" s="145">
        <f>'ChartData Emissions Annual Mkt'!Q11</f>
        <v>1.4874128283808696</v>
      </c>
      <c r="R3" s="145">
        <f>'ChartData Emissions Annual Mkt'!R11</f>
        <v>1.4578047160069927</v>
      </c>
      <c r="S3" s="145">
        <f>'ChartData Emissions Annual Mkt'!S11</f>
        <v>1.4714812627709817</v>
      </c>
      <c r="T3" s="145">
        <f>'ChartData Emissions Annual Mkt'!T11</f>
        <v>1.4139717971932237</v>
      </c>
      <c r="U3" s="145">
        <f>'ChartData Emissions Annual Mkt'!U11</f>
        <v>1.4165898716041043</v>
      </c>
      <c r="V3" s="145">
        <f>'ChartData Emissions Annual Mkt'!V11</f>
        <v>1.2932516772898444</v>
      </c>
      <c r="W3" s="145">
        <f>'ChartData Emissions Annual Mkt'!W11</f>
        <v>1.1349998513363087</v>
      </c>
      <c r="X3" s="145">
        <f>'ChartData Emissions Annual Mkt'!X11</f>
        <v>1.0357088597709863</v>
      </c>
      <c r="Y3" s="145">
        <f>'ChartData Emissions Annual Mkt'!Y11</f>
        <v>1.0907264521224496</v>
      </c>
      <c r="Z3" s="145">
        <f>'ChartData Emissions Annual Mkt'!Z11</f>
        <v>0.96809315227901571</v>
      </c>
      <c r="AA3" s="145">
        <f>'ChartData Emissions Annual Mkt'!AA11</f>
        <v>0.85449141261814776</v>
      </c>
      <c r="AB3" s="145">
        <f>'ChartData Emissions Annual Mkt'!AB11</f>
        <v>0.70901096187960833</v>
      </c>
      <c r="AC3" s="145">
        <f>'ChartData Emissions Annual Mkt'!AC11</f>
        <v>0.86112555072020691</v>
      </c>
      <c r="AD3" s="145">
        <f>'ChartData Emissions Annual Mkt'!AD11</f>
        <v>0.75627998623637227</v>
      </c>
    </row>
    <row r="4" spans="1:30" x14ac:dyDescent="0.35">
      <c r="C4" s="74" t="str">
        <f>'ChartData Emissions Annual Mkt'!C12</f>
        <v>Suite 3 Customer Only</v>
      </c>
      <c r="D4" s="145">
        <f>'ChartData Emissions Annual Mkt'!D12</f>
        <v>6.5486885006806963</v>
      </c>
      <c r="E4" s="145">
        <f>'ChartData Emissions Annual Mkt'!E12</f>
        <v>6.741521070936539</v>
      </c>
      <c r="F4" s="145">
        <f>'ChartData Emissions Annual Mkt'!F12</f>
        <v>6.7315119157507493</v>
      </c>
      <c r="G4" s="145">
        <f>'ChartData Emissions Annual Mkt'!G12</f>
        <v>6.6087232819818782</v>
      </c>
      <c r="H4" s="145">
        <f>'ChartData Emissions Annual Mkt'!H12</f>
        <v>6.2628200667236085</v>
      </c>
      <c r="I4" s="145">
        <f>'ChartData Emissions Annual Mkt'!I12</f>
        <v>2.3156369020736158</v>
      </c>
      <c r="J4" s="145">
        <f>'ChartData Emissions Annual Mkt'!J12</f>
        <v>2.5444261410009914</v>
      </c>
      <c r="K4" s="145">
        <f>'ChartData Emissions Annual Mkt'!K12</f>
        <v>2.2673446199785454</v>
      </c>
      <c r="L4" s="145">
        <f>'ChartData Emissions Annual Mkt'!L12</f>
        <v>2.0066325621819896</v>
      </c>
      <c r="M4" s="145">
        <f>'ChartData Emissions Annual Mkt'!M12</f>
        <v>1.8255461950736958</v>
      </c>
      <c r="N4" s="145">
        <f>'ChartData Emissions Annual Mkt'!N12</f>
        <v>1.7090352678717342</v>
      </c>
      <c r="O4" s="145">
        <f>'ChartData Emissions Annual Mkt'!O12</f>
        <v>1.6150541384792521</v>
      </c>
      <c r="P4" s="145">
        <f>'ChartData Emissions Annual Mkt'!P12</f>
        <v>1.5068412522325467</v>
      </c>
      <c r="Q4" s="145">
        <f>'ChartData Emissions Annual Mkt'!Q12</f>
        <v>1.4527715539668069</v>
      </c>
      <c r="R4" s="145">
        <f>'ChartData Emissions Annual Mkt'!R12</f>
        <v>1.4694474884679298</v>
      </c>
      <c r="S4" s="145">
        <f>'ChartData Emissions Annual Mkt'!S12</f>
        <v>1.4803775231906493</v>
      </c>
      <c r="T4" s="145">
        <f>'ChartData Emissions Annual Mkt'!T12</f>
        <v>1.3920131882189986</v>
      </c>
      <c r="U4" s="145">
        <f>'ChartData Emissions Annual Mkt'!U12</f>
        <v>1.4125528046540083</v>
      </c>
      <c r="V4" s="145">
        <f>'ChartData Emissions Annual Mkt'!V12</f>
        <v>1.2867814217749856</v>
      </c>
      <c r="W4" s="145">
        <f>'ChartData Emissions Annual Mkt'!W12</f>
        <v>1.1466889439347323</v>
      </c>
      <c r="X4" s="145">
        <f>'ChartData Emissions Annual Mkt'!X12</f>
        <v>1.0297083397722169</v>
      </c>
      <c r="Y4" s="145">
        <f>'ChartData Emissions Annual Mkt'!Y12</f>
        <v>1.1026608041939931</v>
      </c>
      <c r="Z4" s="145">
        <f>'ChartData Emissions Annual Mkt'!Z12</f>
        <v>0.94017361979334346</v>
      </c>
      <c r="AA4" s="145">
        <f>'ChartData Emissions Annual Mkt'!AA12</f>
        <v>0.85554222504218402</v>
      </c>
      <c r="AB4" s="145">
        <f>'ChartData Emissions Annual Mkt'!AB12</f>
        <v>0.73275120081326883</v>
      </c>
      <c r="AC4" s="145">
        <f>'ChartData Emissions Annual Mkt'!AC12</f>
        <v>0.87344105316608056</v>
      </c>
      <c r="AD4" s="145">
        <f>'ChartData Emissions Annual Mkt'!AD12</f>
        <v>0.74858472377474761</v>
      </c>
    </row>
    <row r="5" spans="1:30" x14ac:dyDescent="0.35">
      <c r="C5" s="74" t="str">
        <f>'ChartData Emissions Annual Mkt'!C13</f>
        <v>Suite 4 Pre-CBI</v>
      </c>
      <c r="D5" s="145">
        <f>'ChartData Emissions Annual Mkt'!D13</f>
        <v>6.5486885006806963</v>
      </c>
      <c r="E5" s="145">
        <f>'ChartData Emissions Annual Mkt'!E13</f>
        <v>6.7322736158584133</v>
      </c>
      <c r="F5" s="145">
        <f>'ChartData Emissions Annual Mkt'!F13</f>
        <v>6.7170030930703444</v>
      </c>
      <c r="G5" s="145">
        <f>'ChartData Emissions Annual Mkt'!G13</f>
        <v>6.6081326336327937</v>
      </c>
      <c r="H5" s="145">
        <f>'ChartData Emissions Annual Mkt'!H13</f>
        <v>6.2759052837661082</v>
      </c>
      <c r="I5" s="145">
        <f>'ChartData Emissions Annual Mkt'!I13</f>
        <v>2.3167050329329899</v>
      </c>
      <c r="J5" s="145">
        <f>'ChartData Emissions Annual Mkt'!J13</f>
        <v>2.5461486058447411</v>
      </c>
      <c r="K5" s="145">
        <f>'ChartData Emissions Annual Mkt'!K13</f>
        <v>2.2727478270097956</v>
      </c>
      <c r="L5" s="145">
        <f>'ChartData Emissions Annual Mkt'!L13</f>
        <v>2.0140922604241771</v>
      </c>
      <c r="M5" s="145">
        <f>'ChartData Emissions Annual Mkt'!M13</f>
        <v>1.8255283396049451</v>
      </c>
      <c r="N5" s="145">
        <f>'ChartData Emissions Annual Mkt'!N13</f>
        <v>1.6991787961920468</v>
      </c>
      <c r="O5" s="145">
        <f>'ChartData Emissions Annual Mkt'!O13</f>
        <v>1.6147226082058144</v>
      </c>
      <c r="P5" s="145">
        <f>'ChartData Emissions Annual Mkt'!P13</f>
        <v>1.5073847170762971</v>
      </c>
      <c r="Q5" s="145">
        <f>'ChartData Emissions Annual Mkt'!Q13</f>
        <v>1.4762765559199318</v>
      </c>
      <c r="R5" s="145">
        <f>'ChartData Emissions Annual Mkt'!R13</f>
        <v>1.4654485040929301</v>
      </c>
      <c r="S5" s="145">
        <f>'ChartData Emissions Annual Mkt'!S13</f>
        <v>1.480104291091294</v>
      </c>
      <c r="T5" s="145">
        <f>'ChartData Emissions Annual Mkt'!T13</f>
        <v>1.423598426536469</v>
      </c>
      <c r="U5" s="145">
        <f>'ChartData Emissions Annual Mkt'!U13</f>
        <v>1.4134961801978545</v>
      </c>
      <c r="V5" s="145">
        <f>'ChartData Emissions Annual Mkt'!V13</f>
        <v>1.2960593793211925</v>
      </c>
      <c r="W5" s="145">
        <f>'ChartData Emissions Annual Mkt'!W13</f>
        <v>1.1250852494859149</v>
      </c>
      <c r="X5" s="145">
        <f>'ChartData Emissions Annual Mkt'!X13</f>
        <v>1.0299559821499544</v>
      </c>
      <c r="Y5" s="145">
        <f>'ChartData Emissions Annual Mkt'!Y13</f>
        <v>1.1014122848423682</v>
      </c>
      <c r="Z5" s="145">
        <f>'ChartData Emissions Annual Mkt'!Z13</f>
        <v>0.94927988092624593</v>
      </c>
      <c r="AA5" s="145">
        <f>'ChartData Emissions Annual Mkt'!AA13</f>
        <v>0.8547894215783074</v>
      </c>
      <c r="AB5" s="145">
        <f>'ChartData Emissions Annual Mkt'!AB13</f>
        <v>0.72147965160513072</v>
      </c>
      <c r="AC5" s="145">
        <f>'ChartData Emissions Annual Mkt'!AC13</f>
        <v>0.86613412848595628</v>
      </c>
      <c r="AD5" s="145">
        <f>'ChartData Emissions Annual Mkt'!AD13</f>
        <v>0.75017999148545833</v>
      </c>
    </row>
    <row r="6" spans="1:30" x14ac:dyDescent="0.35">
      <c r="C6" s="74" t="str">
        <f>'ChartData Emissions Annual Mkt'!C14</f>
        <v>Suite 5 CBI</v>
      </c>
      <c r="D6" s="145">
        <f>'ChartData Emissions Annual Mkt'!D14</f>
        <v>6.5486885006806963</v>
      </c>
      <c r="E6" s="145">
        <f>'ChartData Emissions Annual Mkt'!E14</f>
        <v>6.736154318983413</v>
      </c>
      <c r="F6" s="145">
        <f>'ChartData Emissions Annual Mkt'!F14</f>
        <v>6.7339749484638691</v>
      </c>
      <c r="G6" s="145">
        <f>'ChartData Emissions Annual Mkt'!G14</f>
        <v>6.6047281399551228</v>
      </c>
      <c r="H6" s="145">
        <f>'ChartData Emissions Annual Mkt'!H14</f>
        <v>6.271144056673541</v>
      </c>
      <c r="I6" s="145">
        <f>'ChartData Emissions Annual Mkt'!I14</f>
        <v>2.3150696989486157</v>
      </c>
      <c r="J6" s="145">
        <f>'ChartData Emissions Annual Mkt'!J14</f>
        <v>2.5402692591650542</v>
      </c>
      <c r="K6" s="145">
        <f>'ChartData Emissions Annual Mkt'!K14</f>
        <v>2.2525968484941705</v>
      </c>
      <c r="L6" s="145">
        <f>'ChartData Emissions Annual Mkt'!L14</f>
        <v>2.0048717281976147</v>
      </c>
      <c r="M6" s="145">
        <f>'ChartData Emissions Annual Mkt'!M14</f>
        <v>1.8128998835502579</v>
      </c>
      <c r="N6" s="145">
        <f>'ChartData Emissions Annual Mkt'!N14</f>
        <v>1.7071304690436093</v>
      </c>
      <c r="O6" s="145">
        <f>'ChartData Emissions Annual Mkt'!O14</f>
        <v>1.6141003806667515</v>
      </c>
      <c r="P6" s="145">
        <f>'ChartData Emissions Annual Mkt'!P14</f>
        <v>1.5021783049669215</v>
      </c>
      <c r="Q6" s="145">
        <f>'ChartData Emissions Annual Mkt'!Q14</f>
        <v>1.4518969611933694</v>
      </c>
      <c r="R6" s="145">
        <f>'ChartData Emissions Annual Mkt'!R14</f>
        <v>1.4789141984288674</v>
      </c>
      <c r="S6" s="145">
        <f>'ChartData Emissions Annual Mkt'!S14</f>
        <v>1.4671174151147317</v>
      </c>
      <c r="T6" s="145">
        <f>'ChartData Emissions Annual Mkt'!T14</f>
        <v>1.4175153476865794</v>
      </c>
      <c r="U6" s="145">
        <f>'ChartData Emissions Annual Mkt'!U14</f>
        <v>1.4167349255899444</v>
      </c>
      <c r="V6" s="145">
        <f>'ChartData Emissions Annual Mkt'!V14</f>
        <v>1.2698377284156104</v>
      </c>
      <c r="W6" s="145">
        <f>'ChartData Emissions Annual Mkt'!W14</f>
        <v>1.1333976801499768</v>
      </c>
      <c r="X6" s="145">
        <f>'ChartData Emissions Annual Mkt'!X14</f>
        <v>1.0328378514909664</v>
      </c>
      <c r="Y6" s="145">
        <f>'ChartData Emissions Annual Mkt'!Y14</f>
        <v>1.0881589362095556</v>
      </c>
      <c r="Z6" s="145">
        <f>'ChartData Emissions Annual Mkt'!Z14</f>
        <v>0.95214961646288176</v>
      </c>
      <c r="AA6" s="145">
        <f>'ChartData Emissions Annual Mkt'!AA14</f>
        <v>0.84155829999006948</v>
      </c>
      <c r="AB6" s="145">
        <f>'ChartData Emissions Annual Mkt'!AB14</f>
        <v>0.70615101996958107</v>
      </c>
      <c r="AC6" s="145">
        <f>'ChartData Emissions Annual Mkt'!AC14</f>
        <v>0.86664252081994042</v>
      </c>
      <c r="AD6" s="145">
        <f>'ChartData Emissions Annual Mkt'!AD14</f>
        <v>0.74544810501084902</v>
      </c>
    </row>
    <row r="7" spans="1:30" x14ac:dyDescent="0.35">
      <c r="C7" s="74" t="str">
        <f>'ChartData Emissions Annual Mkt'!C15</f>
        <v>Suite 6 CEIP Preferred Portfolio</v>
      </c>
      <c r="D7" s="145">
        <f>'ChartData Emissions Annual Mkt'!D15</f>
        <v>6.5486885006806963</v>
      </c>
      <c r="E7" s="145">
        <f>'ChartData Emissions Annual Mkt'!E15</f>
        <v>6.7317058385146638</v>
      </c>
      <c r="F7" s="145">
        <f>'ChartData Emissions Annual Mkt'!F15</f>
        <v>6.7307532002194943</v>
      </c>
      <c r="G7" s="145">
        <f>'ChartData Emissions Annual Mkt'!G15</f>
        <v>6.6031202960368862</v>
      </c>
      <c r="H7" s="145">
        <f>'ChartData Emissions Annual Mkt'!H15</f>
        <v>6.2763825797931787</v>
      </c>
      <c r="I7" s="145">
        <f>'ChartData Emissions Annual Mkt'!I15</f>
        <v>2.3156747770736157</v>
      </c>
      <c r="J7" s="145">
        <f>'ChartData Emissions Annual Mkt'!J15</f>
        <v>2.5431171263525543</v>
      </c>
      <c r="K7" s="145">
        <f>'ChartData Emissions Annual Mkt'!K15</f>
        <v>2.2616368279863579</v>
      </c>
      <c r="L7" s="145">
        <f>'ChartData Emissions Annual Mkt'!L15</f>
        <v>2.0058508541741769</v>
      </c>
      <c r="M7" s="145">
        <f>'ChartData Emissions Annual Mkt'!M15</f>
        <v>1.8120535983940083</v>
      </c>
      <c r="N7" s="145">
        <f>'ChartData Emissions Annual Mkt'!N15</f>
        <v>1.6998852600592347</v>
      </c>
      <c r="O7" s="145">
        <f>'ChartData Emissions Annual Mkt'!O15</f>
        <v>1.6109854460964395</v>
      </c>
      <c r="P7" s="145">
        <f>'ChartData Emissions Annual Mkt'!P15</f>
        <v>1.5035224758653598</v>
      </c>
      <c r="Q7" s="145">
        <f>'ChartData Emissions Annual Mkt'!Q15</f>
        <v>1.4625980881464944</v>
      </c>
      <c r="R7" s="145">
        <f>'ChartData Emissions Annual Mkt'!R15</f>
        <v>1.4721586652257426</v>
      </c>
      <c r="S7" s="145">
        <f>'ChartData Emissions Annual Mkt'!S15</f>
        <v>1.4718968819116065</v>
      </c>
      <c r="T7" s="145">
        <f>'ChartData Emissions Annual Mkt'!T15</f>
        <v>1.4234532812803296</v>
      </c>
      <c r="U7" s="145">
        <f>'ChartData Emissions Annual Mkt'!U15</f>
        <v>1.4131219744180694</v>
      </c>
      <c r="V7" s="145">
        <f>'ChartData Emissions Annual Mkt'!V15</f>
        <v>1.2889312137671733</v>
      </c>
      <c r="W7" s="145">
        <f>'ChartData Emissions Annual Mkt'!W15</f>
        <v>1.1249436845445082</v>
      </c>
      <c r="X7" s="145">
        <f>'ChartData Emissions Annual Mkt'!X15</f>
        <v>1.0253308344011232</v>
      </c>
      <c r="Y7" s="145">
        <f>'ChartData Emissions Annual Mkt'!Y15</f>
        <v>1.0957691910923684</v>
      </c>
      <c r="Z7" s="145">
        <f>'ChartData Emissions Annual Mkt'!Z15</f>
        <v>0.9552479701788934</v>
      </c>
      <c r="AA7" s="145">
        <f>'ChartData Emissions Annual Mkt'!AA15</f>
        <v>0.83290703875960048</v>
      </c>
      <c r="AB7" s="145">
        <f>'ChartData Emissions Annual Mkt'!AB15</f>
        <v>0.71637522504770579</v>
      </c>
      <c r="AC7" s="145">
        <f>'ChartData Emissions Annual Mkt'!AC15</f>
        <v>0.86356017169884658</v>
      </c>
      <c r="AD7" s="145">
        <f>'ChartData Emissions Annual Mkt'!AD15</f>
        <v>0.74575558645616136</v>
      </c>
    </row>
    <row r="10" spans="1:30" x14ac:dyDescent="0.35">
      <c r="A10" t="s">
        <v>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x14ac:dyDescent="0.35">
      <c r="C11" s="83"/>
      <c r="D11" s="83"/>
      <c r="E11" s="95">
        <v>2022</v>
      </c>
      <c r="F11" s="95">
        <f t="shared" ref="F11:AB11" si="0">E11+1</f>
        <v>2023</v>
      </c>
      <c r="G11" s="95">
        <f t="shared" si="0"/>
        <v>2024</v>
      </c>
      <c r="H11" s="95">
        <f t="shared" si="0"/>
        <v>2025</v>
      </c>
      <c r="I11" s="95">
        <f t="shared" si="0"/>
        <v>2026</v>
      </c>
      <c r="J11" s="95">
        <f t="shared" si="0"/>
        <v>2027</v>
      </c>
      <c r="K11" s="95">
        <f t="shared" si="0"/>
        <v>2028</v>
      </c>
      <c r="L11" s="95">
        <f t="shared" si="0"/>
        <v>2029</v>
      </c>
      <c r="M11" s="95">
        <f t="shared" si="0"/>
        <v>2030</v>
      </c>
      <c r="N11" s="95">
        <f t="shared" si="0"/>
        <v>2031</v>
      </c>
      <c r="O11" s="95">
        <f t="shared" si="0"/>
        <v>2032</v>
      </c>
      <c r="P11" s="95">
        <f t="shared" si="0"/>
        <v>2033</v>
      </c>
      <c r="Q11" s="95">
        <f t="shared" si="0"/>
        <v>2034</v>
      </c>
      <c r="R11" s="95">
        <f t="shared" si="0"/>
        <v>2035</v>
      </c>
      <c r="S11" s="95">
        <f t="shared" si="0"/>
        <v>2036</v>
      </c>
      <c r="T11" s="95">
        <f t="shared" si="0"/>
        <v>2037</v>
      </c>
      <c r="U11" s="95">
        <f t="shared" si="0"/>
        <v>2038</v>
      </c>
      <c r="V11" s="95">
        <f t="shared" si="0"/>
        <v>2039</v>
      </c>
      <c r="W11" s="95">
        <f t="shared" si="0"/>
        <v>2040</v>
      </c>
      <c r="X11" s="95">
        <f t="shared" si="0"/>
        <v>2041</v>
      </c>
      <c r="Y11" s="95">
        <f t="shared" si="0"/>
        <v>2042</v>
      </c>
      <c r="Z11" s="95">
        <f t="shared" si="0"/>
        <v>2043</v>
      </c>
      <c r="AA11" s="95">
        <f t="shared" si="0"/>
        <v>2044</v>
      </c>
      <c r="AB11" s="95">
        <f t="shared" si="0"/>
        <v>2045</v>
      </c>
      <c r="AC11" s="83"/>
      <c r="AD11" s="83"/>
    </row>
    <row r="12" spans="1:30" x14ac:dyDescent="0.35">
      <c r="A12" s="14" t="s">
        <v>53</v>
      </c>
      <c r="C12" s="97">
        <v>6.9460642630194904</v>
      </c>
      <c r="D12" s="97">
        <v>6.9460642630194904</v>
      </c>
      <c r="E12" s="97">
        <v>6.9460642630194904</v>
      </c>
      <c r="F12" s="97">
        <v>6.9460642630194904</v>
      </c>
      <c r="G12" s="97">
        <v>6.9460642630194904</v>
      </c>
      <c r="H12" s="97">
        <v>6.9460642630194904</v>
      </c>
      <c r="I12" s="97">
        <v>6.9460642630194904</v>
      </c>
      <c r="J12" s="97">
        <v>6.9460642630194904</v>
      </c>
      <c r="K12" s="97">
        <v>6.9460642630194904</v>
      </c>
      <c r="L12" s="97">
        <v>6.9460642630194904</v>
      </c>
      <c r="M12" s="97">
        <v>6.9460642630194904</v>
      </c>
      <c r="N12" s="97">
        <v>6.9460642630194904</v>
      </c>
      <c r="O12" s="97">
        <v>6.9460642630194904</v>
      </c>
      <c r="P12" s="97">
        <v>6.9460642630194904</v>
      </c>
      <c r="Q12" s="97">
        <v>6.9460642630194904</v>
      </c>
      <c r="R12" s="97">
        <v>6.9460642630194904</v>
      </c>
      <c r="S12" s="97">
        <v>6.9460642630194904</v>
      </c>
      <c r="T12" s="97">
        <v>6.9460642630194904</v>
      </c>
      <c r="U12" s="97">
        <v>6.9460642630194904</v>
      </c>
      <c r="V12" s="97">
        <v>6.9460642630194904</v>
      </c>
      <c r="W12" s="97">
        <v>6.9460642630194904</v>
      </c>
      <c r="X12" s="97">
        <v>6.9460642630194904</v>
      </c>
      <c r="Y12" s="97">
        <v>6.9460642630194904</v>
      </c>
      <c r="Z12" s="97">
        <v>6.9460642630194904</v>
      </c>
      <c r="AA12" s="97">
        <v>6.9460642630194904</v>
      </c>
      <c r="AB12" s="97">
        <v>6.9460642630194904</v>
      </c>
      <c r="AC12" s="97">
        <v>6.9460642630194904</v>
      </c>
      <c r="AD12" s="97">
        <v>6.9460642630194904</v>
      </c>
    </row>
    <row r="13" spans="1:30" x14ac:dyDescent="0.35">
      <c r="A13" s="15" t="s">
        <v>10</v>
      </c>
      <c r="C13" s="83"/>
      <c r="D13" s="83"/>
      <c r="E13" s="98">
        <f t="shared" ref="E13:AB13" si="1">E12*75%</f>
        <v>5.2095481972646178</v>
      </c>
      <c r="F13" s="98">
        <f t="shared" si="1"/>
        <v>5.2095481972646178</v>
      </c>
      <c r="G13" s="98">
        <f t="shared" si="1"/>
        <v>5.2095481972646178</v>
      </c>
      <c r="H13" s="98">
        <f t="shared" si="1"/>
        <v>5.2095481972646178</v>
      </c>
      <c r="I13" s="98">
        <f t="shared" si="1"/>
        <v>5.2095481972646178</v>
      </c>
      <c r="J13" s="98">
        <f t="shared" si="1"/>
        <v>5.2095481972646178</v>
      </c>
      <c r="K13" s="98">
        <f t="shared" si="1"/>
        <v>5.2095481972646178</v>
      </c>
      <c r="L13" s="98">
        <f t="shared" si="1"/>
        <v>5.2095481972646178</v>
      </c>
      <c r="M13" s="98">
        <f t="shared" si="1"/>
        <v>5.2095481972646178</v>
      </c>
      <c r="N13" s="98">
        <f t="shared" si="1"/>
        <v>5.2095481972646178</v>
      </c>
      <c r="O13" s="98">
        <f t="shared" si="1"/>
        <v>5.2095481972646178</v>
      </c>
      <c r="P13" s="98">
        <f t="shared" si="1"/>
        <v>5.2095481972646178</v>
      </c>
      <c r="Q13" s="98">
        <f t="shared" si="1"/>
        <v>5.2095481972646178</v>
      </c>
      <c r="R13" s="98">
        <f t="shared" si="1"/>
        <v>5.2095481972646178</v>
      </c>
      <c r="S13" s="98">
        <f t="shared" si="1"/>
        <v>5.2095481972646178</v>
      </c>
      <c r="T13" s="98">
        <f t="shared" si="1"/>
        <v>5.2095481972646178</v>
      </c>
      <c r="U13" s="98">
        <f t="shared" si="1"/>
        <v>5.2095481972646178</v>
      </c>
      <c r="V13" s="98">
        <f t="shared" si="1"/>
        <v>5.2095481972646178</v>
      </c>
      <c r="W13" s="98">
        <f t="shared" si="1"/>
        <v>5.2095481972646178</v>
      </c>
      <c r="X13" s="98">
        <f t="shared" si="1"/>
        <v>5.2095481972646178</v>
      </c>
      <c r="Y13" s="98">
        <f t="shared" si="1"/>
        <v>5.2095481972646178</v>
      </c>
      <c r="Z13" s="98">
        <f t="shared" si="1"/>
        <v>5.2095481972646178</v>
      </c>
      <c r="AA13" s="98">
        <f t="shared" si="1"/>
        <v>5.2095481972646178</v>
      </c>
      <c r="AB13" s="98">
        <f t="shared" si="1"/>
        <v>5.2095481972646178</v>
      </c>
      <c r="AC13" s="98"/>
      <c r="AD13" s="83"/>
    </row>
    <row r="14" spans="1:30" x14ac:dyDescent="0.35">
      <c r="A14" s="15" t="s">
        <v>47</v>
      </c>
      <c r="C14" s="83"/>
      <c r="D14" s="83"/>
      <c r="E14" s="83">
        <v>9.510065885235063</v>
      </c>
      <c r="F14" s="83">
        <v>9.4491309292565635</v>
      </c>
      <c r="G14" s="83">
        <v>8.935339302402614</v>
      </c>
      <c r="H14" s="83">
        <v>6.136463230893531</v>
      </c>
      <c r="I14" s="83">
        <v>6.2217085908761183</v>
      </c>
      <c r="J14" s="83">
        <v>5.6185395469395258</v>
      </c>
      <c r="K14" s="83">
        <v>5.2285918935605276</v>
      </c>
      <c r="L14" s="83">
        <v>4.8590032001656382</v>
      </c>
      <c r="M14" s="83">
        <v>4.6949550586664621</v>
      </c>
      <c r="N14" s="83">
        <v>4.3760799276335058</v>
      </c>
      <c r="O14" s="83">
        <v>4.2550285378862771</v>
      </c>
      <c r="P14" s="83">
        <v>4.1812589996978868</v>
      </c>
      <c r="Q14" s="83">
        <v>3.992639823773509</v>
      </c>
      <c r="R14" s="83">
        <v>3.9218163288832391</v>
      </c>
      <c r="S14" s="83">
        <v>3.8293221604709831</v>
      </c>
      <c r="T14" s="83">
        <v>3.734714230463255</v>
      </c>
      <c r="U14" s="83">
        <v>3.578860089262677</v>
      </c>
      <c r="V14" s="83">
        <v>3.4723519269372192</v>
      </c>
      <c r="W14" s="83">
        <v>3.3443561285292089</v>
      </c>
      <c r="X14" s="83">
        <v>3.1366608671015341</v>
      </c>
      <c r="Y14" s="83">
        <v>2.8883617993301169</v>
      </c>
      <c r="Z14" s="83">
        <v>2.1236836178597249</v>
      </c>
      <c r="AA14" s="83">
        <v>1.989893965109653</v>
      </c>
      <c r="AB14" s="83">
        <v>2.127261916481137</v>
      </c>
      <c r="AC14" s="83"/>
      <c r="AD14" s="83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AA7"/>
  <sheetViews>
    <sheetView tabSelected="1" zoomScale="115" zoomScaleNormal="115" workbookViewId="0">
      <selection activeCell="B8" sqref="B8"/>
    </sheetView>
  </sheetViews>
  <sheetFormatPr defaultRowHeight="14.5" x14ac:dyDescent="0.35"/>
  <cols>
    <col min="1" max="1" width="39.54296875" customWidth="1"/>
    <col min="2" max="2" width="13.1796875" bestFit="1" customWidth="1"/>
    <col min="3" max="3" width="10.453125" bestFit="1" customWidth="1"/>
    <col min="4" max="6" width="10.7265625" bestFit="1" customWidth="1"/>
    <col min="7" max="10" width="11.7265625" bestFit="1" customWidth="1"/>
    <col min="11" max="11" width="10.7265625" bestFit="1" customWidth="1"/>
    <col min="12" max="25" width="11.7265625" bestFit="1" customWidth="1"/>
  </cols>
  <sheetData>
    <row r="1" spans="1:27" x14ac:dyDescent="0.35">
      <c r="A1" s="69" t="s">
        <v>99</v>
      </c>
      <c r="B1" s="2">
        <v>2022</v>
      </c>
      <c r="C1" s="2">
        <v>2023</v>
      </c>
      <c r="D1" s="2">
        <v>2024</v>
      </c>
      <c r="E1" s="2">
        <v>2025</v>
      </c>
      <c r="F1" s="2">
        <v>2026</v>
      </c>
      <c r="G1" s="2">
        <v>2027</v>
      </c>
      <c r="H1" s="2">
        <v>2028</v>
      </c>
      <c r="I1" s="2">
        <v>2029</v>
      </c>
      <c r="J1" s="2">
        <v>2030</v>
      </c>
      <c r="K1" s="2">
        <v>2031</v>
      </c>
      <c r="L1" s="2">
        <v>2032</v>
      </c>
      <c r="M1" s="2">
        <v>2033</v>
      </c>
      <c r="N1" s="2">
        <v>2034</v>
      </c>
      <c r="O1" s="2">
        <v>2035</v>
      </c>
      <c r="P1" s="2">
        <v>2036</v>
      </c>
      <c r="Q1" s="2">
        <v>2037</v>
      </c>
      <c r="R1" s="2">
        <v>2038</v>
      </c>
      <c r="S1" s="2">
        <v>2039</v>
      </c>
      <c r="T1" s="2">
        <v>2040</v>
      </c>
      <c r="U1" s="2">
        <v>2041</v>
      </c>
      <c r="V1" s="2">
        <v>2042</v>
      </c>
      <c r="W1" s="2">
        <v>2043</v>
      </c>
      <c r="X1" s="2">
        <v>2044</v>
      </c>
      <c r="Y1" s="2">
        <v>2045</v>
      </c>
    </row>
    <row r="2" spans="1:27" x14ac:dyDescent="0.35">
      <c r="A2" s="83" t="str">
        <f>'RAW DATA INPUTS &gt;&gt;&gt;'!D3</f>
        <v>Suite 1 Least Cost</v>
      </c>
      <c r="B2" s="96">
        <v>676181.95096302032</v>
      </c>
      <c r="C2" s="96">
        <v>725762.70349955559</v>
      </c>
      <c r="D2" s="96">
        <v>806804.4502081871</v>
      </c>
      <c r="E2" s="96">
        <v>859141.03472447395</v>
      </c>
      <c r="F2" s="96">
        <v>827145.64787483215</v>
      </c>
      <c r="G2" s="96">
        <v>925474.25892734528</v>
      </c>
      <c r="H2" s="96">
        <v>1018017.55052948</v>
      </c>
      <c r="I2" s="96">
        <v>1081070.2897884846</v>
      </c>
      <c r="J2" s="96">
        <v>1221537.3752393392</v>
      </c>
      <c r="K2" s="96">
        <v>1262677.5704554634</v>
      </c>
      <c r="L2" s="96">
        <v>1241712.9685456159</v>
      </c>
      <c r="M2" s="96">
        <v>1275386.813637191</v>
      </c>
      <c r="N2" s="96">
        <v>1353342.5745121976</v>
      </c>
      <c r="O2" s="96">
        <v>1442826.7256746755</v>
      </c>
      <c r="P2" s="96">
        <v>1546378.5426401352</v>
      </c>
      <c r="Q2" s="96">
        <v>1602066.0261176035</v>
      </c>
      <c r="R2" s="96">
        <v>1647823.0676640784</v>
      </c>
      <c r="S2" s="96">
        <v>1730628.9993842645</v>
      </c>
      <c r="T2" s="96">
        <v>1812938.789445359</v>
      </c>
      <c r="U2" s="96">
        <v>1861804.9351133066</v>
      </c>
      <c r="V2" s="96">
        <v>1999950.2205867283</v>
      </c>
      <c r="W2" s="96">
        <v>2113609.4456550172</v>
      </c>
      <c r="X2" s="96">
        <v>2267098.9947794974</v>
      </c>
      <c r="Y2" s="96">
        <v>2349943.959353447</v>
      </c>
    </row>
    <row r="3" spans="1:27" x14ac:dyDescent="0.35">
      <c r="A3" s="83" t="str">
        <f>'RAW DATA INPUTS &gt;&gt;&gt;'!D4</f>
        <v>Suite 2 PSE Only</v>
      </c>
      <c r="B3" s="96">
        <v>676379.4397315979</v>
      </c>
      <c r="C3" s="96">
        <v>731870.18316316605</v>
      </c>
      <c r="D3" s="96">
        <v>810328.29969644547</v>
      </c>
      <c r="E3" s="96">
        <v>862104.66466140747</v>
      </c>
      <c r="F3" s="96">
        <v>830055.15381717682</v>
      </c>
      <c r="G3" s="96">
        <v>927937.11469268799</v>
      </c>
      <c r="H3" s="96">
        <v>1020540.5850505829</v>
      </c>
      <c r="I3" s="96">
        <v>1083653.4064085484</v>
      </c>
      <c r="J3" s="96">
        <v>1224432.5291108754</v>
      </c>
      <c r="K3" s="96">
        <v>1266501.9410227851</v>
      </c>
      <c r="L3" s="96">
        <v>1244161.5463063123</v>
      </c>
      <c r="M3" s="96">
        <v>1279432.0867771446</v>
      </c>
      <c r="N3" s="96">
        <v>1352928.2867667219</v>
      </c>
      <c r="O3" s="96">
        <v>1447738.911068009</v>
      </c>
      <c r="P3" s="96">
        <v>1546087.6882976745</v>
      </c>
      <c r="Q3" s="96">
        <v>1602622.2954314158</v>
      </c>
      <c r="R3" s="96">
        <v>1648958.0145329749</v>
      </c>
      <c r="S3" s="96">
        <v>1729004.4581287904</v>
      </c>
      <c r="T3" s="96">
        <v>1812560.3472318237</v>
      </c>
      <c r="U3" s="96">
        <v>1860749.8727787691</v>
      </c>
      <c r="V3" s="96">
        <v>1998676.7950443737</v>
      </c>
      <c r="W3" s="96">
        <v>2113659.8780433228</v>
      </c>
      <c r="X3" s="96">
        <v>2262950.2898301184</v>
      </c>
      <c r="Y3" s="96">
        <v>2352182.2426834106</v>
      </c>
      <c r="Z3" s="4"/>
      <c r="AA3" s="4"/>
    </row>
    <row r="4" spans="1:27" x14ac:dyDescent="0.35">
      <c r="A4" s="83" t="str">
        <f>'RAW DATA INPUTS &gt;&gt;&gt;'!D5</f>
        <v>Suite 3 Customer Only</v>
      </c>
      <c r="B4" s="96">
        <v>682043.0376739502</v>
      </c>
      <c r="C4" s="96">
        <v>734864.57516551018</v>
      </c>
      <c r="D4" s="96">
        <v>809539.94653463364</v>
      </c>
      <c r="E4" s="96">
        <v>855027.25454115868</v>
      </c>
      <c r="F4" s="96">
        <v>814269.07547569275</v>
      </c>
      <c r="G4" s="96">
        <v>912372.62787914276</v>
      </c>
      <c r="H4" s="96">
        <v>1005274.2663221359</v>
      </c>
      <c r="I4" s="96">
        <v>1068444.2880635262</v>
      </c>
      <c r="J4" s="96">
        <v>1209054.221861091</v>
      </c>
      <c r="K4" s="96">
        <v>1251545.0241879539</v>
      </c>
      <c r="L4" s="96">
        <v>1234615.0376307371</v>
      </c>
      <c r="M4" s="96">
        <v>1269792.6257714569</v>
      </c>
      <c r="N4" s="96">
        <v>1344637.0384623548</v>
      </c>
      <c r="O4" s="96">
        <v>1439004.3785143362</v>
      </c>
      <c r="P4" s="96">
        <v>1531729.5000681137</v>
      </c>
      <c r="Q4" s="96">
        <v>1587278.0659144328</v>
      </c>
      <c r="R4" s="96">
        <v>1634516.0492696082</v>
      </c>
      <c r="S4" s="96">
        <v>1714667.9662006898</v>
      </c>
      <c r="T4" s="96">
        <v>1798652.7429513519</v>
      </c>
      <c r="U4" s="96">
        <v>1846312.0196350771</v>
      </c>
      <c r="V4" s="96">
        <v>1987600.8659824841</v>
      </c>
      <c r="W4" s="96">
        <v>2099715.0009891083</v>
      </c>
      <c r="X4" s="96">
        <v>2250537.247269541</v>
      </c>
      <c r="Y4" s="96">
        <v>2340165.1169261932</v>
      </c>
    </row>
    <row r="5" spans="1:27" x14ac:dyDescent="0.35">
      <c r="A5" s="83" t="str">
        <f>'RAW DATA INPUTS &gt;&gt;&gt;'!D6</f>
        <v>Suite 4 Pre-CBI</v>
      </c>
      <c r="B5" s="96">
        <v>676985.36245727539</v>
      </c>
      <c r="C5" s="96">
        <v>733093.15225553513</v>
      </c>
      <c r="D5" s="96">
        <v>812356.16373109818</v>
      </c>
      <c r="E5" s="96">
        <v>864309.95562601089</v>
      </c>
      <c r="F5" s="96">
        <v>831328.3239068985</v>
      </c>
      <c r="G5" s="96">
        <v>929394.78382110596</v>
      </c>
      <c r="H5" s="96">
        <v>1021942.7926216125</v>
      </c>
      <c r="I5" s="96">
        <v>1085042.3331711292</v>
      </c>
      <c r="J5" s="96">
        <v>1225623.1156835225</v>
      </c>
      <c r="K5" s="96">
        <v>1267579.0336474495</v>
      </c>
      <c r="L5" s="96">
        <v>1246579.2619540098</v>
      </c>
      <c r="M5" s="96">
        <v>1281037.968853408</v>
      </c>
      <c r="N5" s="96">
        <v>1355067.5618340513</v>
      </c>
      <c r="O5" s="96">
        <v>1447643.2891970144</v>
      </c>
      <c r="P5" s="96">
        <v>1547637.0246595596</v>
      </c>
      <c r="Q5" s="96">
        <v>1605094.8271906779</v>
      </c>
      <c r="R5" s="96">
        <v>1649804.5934380805</v>
      </c>
      <c r="S5" s="96">
        <v>1731558.4214371247</v>
      </c>
      <c r="T5" s="96">
        <v>1812570.6884927338</v>
      </c>
      <c r="U5" s="96">
        <v>1859997.2272232729</v>
      </c>
      <c r="V5" s="96">
        <v>2001256.8148788922</v>
      </c>
      <c r="W5" s="96">
        <v>2112333.9391356995</v>
      </c>
      <c r="X5" s="96">
        <v>2263201.0701722205</v>
      </c>
      <c r="Y5" s="96">
        <v>2353677.4889907837</v>
      </c>
    </row>
    <row r="6" spans="1:27" x14ac:dyDescent="0.35">
      <c r="A6" s="83" t="str">
        <f>'RAW DATA INPUTS &gt;&gt;&gt;'!D7</f>
        <v>Suite 5 CBI</v>
      </c>
      <c r="B6" s="96">
        <v>682011.39029693604</v>
      </c>
      <c r="C6" s="96">
        <v>735751.21351504326</v>
      </c>
      <c r="D6" s="96">
        <v>811687.78211736679</v>
      </c>
      <c r="E6" s="96">
        <v>867883.00678181648</v>
      </c>
      <c r="F6" s="96">
        <v>828320.27017402649</v>
      </c>
      <c r="G6" s="96">
        <v>926301.91253089905</v>
      </c>
      <c r="H6" s="96">
        <v>1018950.144153595</v>
      </c>
      <c r="I6" s="96">
        <v>1082247.4219191074</v>
      </c>
      <c r="J6" s="96">
        <v>1222471.4009561208</v>
      </c>
      <c r="K6" s="96">
        <v>1265250.2634753303</v>
      </c>
      <c r="L6" s="96">
        <v>1249012.7794014814</v>
      </c>
      <c r="M6" s="96">
        <v>1283798.1898655235</v>
      </c>
      <c r="N6" s="96">
        <v>1358685.7245699903</v>
      </c>
      <c r="O6" s="96">
        <v>1458076.7966690527</v>
      </c>
      <c r="P6" s="96">
        <v>1546857.0594028686</v>
      </c>
      <c r="Q6" s="96">
        <v>1600873.1586077616</v>
      </c>
      <c r="R6" s="96">
        <v>1649009.2811192786</v>
      </c>
      <c r="S6" s="96">
        <v>1729599.9551666779</v>
      </c>
      <c r="T6" s="96">
        <v>1812517.9945401733</v>
      </c>
      <c r="U6" s="96">
        <v>1862107.6137322146</v>
      </c>
      <c r="V6" s="96">
        <v>2003803.3638710491</v>
      </c>
      <c r="W6" s="96">
        <v>2116364.2130157044</v>
      </c>
      <c r="X6" s="96">
        <v>2268443.1607941687</v>
      </c>
      <c r="Y6" s="96">
        <v>2361128.1782913208</v>
      </c>
    </row>
    <row r="7" spans="1:27" x14ac:dyDescent="0.35">
      <c r="A7" s="83" t="str">
        <f>'RAW DATA INPUTS &gt;&gt;&gt;'!D8</f>
        <v>Suite 6 CEIP Preferred Portfolio</v>
      </c>
      <c r="B7" s="96">
        <v>675853.34801483154</v>
      </c>
      <c r="C7" s="96">
        <v>736250.27876424789</v>
      </c>
      <c r="D7" s="96">
        <v>813509.49318790436</v>
      </c>
      <c r="E7" s="96">
        <v>866891.47650003433</v>
      </c>
      <c r="F7" s="96">
        <v>825435.67122817039</v>
      </c>
      <c r="G7" s="96">
        <v>923432.50956964493</v>
      </c>
      <c r="H7" s="96">
        <v>1016528.5821099281</v>
      </c>
      <c r="I7" s="96">
        <v>1079637.2119925022</v>
      </c>
      <c r="J7" s="96">
        <v>1220099.9208669332</v>
      </c>
      <c r="K7" s="96">
        <v>1261124.5249585228</v>
      </c>
      <c r="L7" s="96">
        <v>1240349.1094114187</v>
      </c>
      <c r="M7" s="96">
        <v>1281519.6297916709</v>
      </c>
      <c r="N7" s="96">
        <v>1358790.8971025487</v>
      </c>
      <c r="O7" s="96">
        <v>1459651.478759812</v>
      </c>
      <c r="P7" s="96">
        <v>1544807.160311148</v>
      </c>
      <c r="Q7" s="96">
        <v>1600554.6175458834</v>
      </c>
      <c r="R7" s="96">
        <v>1646993.6910571372</v>
      </c>
      <c r="S7" s="96">
        <v>1728881.7088626428</v>
      </c>
      <c r="T7" s="96">
        <v>1811764.1367454117</v>
      </c>
      <c r="U7" s="96">
        <v>1860463.1345161158</v>
      </c>
      <c r="V7" s="96">
        <v>2000084.6638202183</v>
      </c>
      <c r="W7" s="96">
        <v>2114968.0416900208</v>
      </c>
      <c r="X7" s="96">
        <v>2267927.8643921912</v>
      </c>
      <c r="Y7" s="96">
        <v>2362924.5212335587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7030A0"/>
  </sheetPr>
  <dimension ref="A1:AA7"/>
  <sheetViews>
    <sheetView tabSelected="1" zoomScale="115" zoomScaleNormal="115" workbookViewId="0">
      <selection activeCell="B8" sqref="B8"/>
    </sheetView>
  </sheetViews>
  <sheetFormatPr defaultColWidth="8.81640625" defaultRowHeight="14.5" x14ac:dyDescent="0.35"/>
  <cols>
    <col min="1" max="1" width="39.54296875" style="146" customWidth="1"/>
    <col min="2" max="2" width="13.1796875" style="146" bestFit="1" customWidth="1"/>
    <col min="3" max="3" width="10.453125" style="146" bestFit="1" customWidth="1"/>
    <col min="4" max="6" width="10.7265625" style="146" bestFit="1" customWidth="1"/>
    <col min="7" max="10" width="11.7265625" style="146" bestFit="1" customWidth="1"/>
    <col min="11" max="11" width="10.7265625" style="146" bestFit="1" customWidth="1"/>
    <col min="12" max="25" width="11.7265625" style="146" bestFit="1" customWidth="1"/>
    <col min="26" max="16384" width="8.81640625" style="146"/>
  </cols>
  <sheetData>
    <row r="1" spans="1:27" x14ac:dyDescent="0.35">
      <c r="A1" s="69" t="s">
        <v>183</v>
      </c>
      <c r="B1" s="147">
        <v>2022</v>
      </c>
      <c r="C1" s="147">
        <v>2023</v>
      </c>
      <c r="D1" s="147">
        <v>2024</v>
      </c>
      <c r="E1" s="147">
        <v>2025</v>
      </c>
      <c r="F1" s="147">
        <v>2026</v>
      </c>
      <c r="G1" s="147">
        <v>2027</v>
      </c>
      <c r="H1" s="147">
        <v>2028</v>
      </c>
      <c r="I1" s="147">
        <v>2029</v>
      </c>
      <c r="J1" s="147">
        <v>2030</v>
      </c>
      <c r="K1" s="147">
        <v>2031</v>
      </c>
      <c r="L1" s="147">
        <v>2032</v>
      </c>
      <c r="M1" s="147">
        <v>2033</v>
      </c>
      <c r="N1" s="147">
        <v>2034</v>
      </c>
      <c r="O1" s="147">
        <v>2035</v>
      </c>
      <c r="P1" s="147">
        <v>2036</v>
      </c>
      <c r="Q1" s="147">
        <v>2037</v>
      </c>
      <c r="R1" s="147">
        <v>2038</v>
      </c>
      <c r="S1" s="147">
        <v>2039</v>
      </c>
      <c r="T1" s="147">
        <v>2040</v>
      </c>
      <c r="U1" s="147">
        <v>2041</v>
      </c>
      <c r="V1" s="147">
        <v>2042</v>
      </c>
      <c r="W1" s="147">
        <v>2043</v>
      </c>
      <c r="X1" s="147">
        <v>2044</v>
      </c>
      <c r="Y1" s="147">
        <v>2045</v>
      </c>
    </row>
    <row r="2" spans="1:27" x14ac:dyDescent="0.35">
      <c r="A2" s="83" t="str">
        <f>'RAW DATA INPUTS &gt;&gt;&gt;'!D3</f>
        <v>Suite 1 Least Cost</v>
      </c>
      <c r="B2" s="96">
        <v>1361.1010789871216</v>
      </c>
      <c r="C2" s="96">
        <v>1622.2164499759674</v>
      </c>
      <c r="D2" s="96">
        <v>11419.556353569031</v>
      </c>
      <c r="E2" s="96">
        <v>22009.427733659744</v>
      </c>
      <c r="F2" s="96">
        <v>21270.210869789124</v>
      </c>
      <c r="G2" s="96">
        <v>21000.376177787781</v>
      </c>
      <c r="H2" s="96">
        <v>20920.102855682373</v>
      </c>
      <c r="I2" s="96">
        <v>20783.309600114822</v>
      </c>
      <c r="J2" s="96">
        <v>20781.787889480591</v>
      </c>
      <c r="K2" s="96">
        <v>21158.075618743896</v>
      </c>
      <c r="L2" s="96">
        <v>21639.10390663147</v>
      </c>
      <c r="M2" s="96">
        <v>22014.318824768066</v>
      </c>
      <c r="N2" s="96">
        <v>26572.179816246033</v>
      </c>
      <c r="O2" s="96">
        <v>22929.409607887268</v>
      </c>
      <c r="P2" s="96">
        <v>23470.936297416687</v>
      </c>
      <c r="Q2" s="96">
        <v>23888.635189056396</v>
      </c>
      <c r="R2" s="96">
        <v>24397.209342956543</v>
      </c>
      <c r="S2" s="96">
        <v>24938.313918590546</v>
      </c>
      <c r="T2" s="96">
        <v>25555.885580539703</v>
      </c>
      <c r="U2" s="96">
        <v>26041.223421573639</v>
      </c>
      <c r="V2" s="96">
        <v>26648.844678401947</v>
      </c>
      <c r="W2" s="96">
        <v>27401.813674926758</v>
      </c>
      <c r="X2" s="96">
        <v>32412.265976905823</v>
      </c>
      <c r="Y2" s="96">
        <v>29799.301951408386</v>
      </c>
    </row>
    <row r="3" spans="1:27" x14ac:dyDescent="0.35">
      <c r="A3" s="83" t="str">
        <f>'RAW DATA INPUTS &gt;&gt;&gt;'!D4</f>
        <v>Suite 2 PSE Only</v>
      </c>
      <c r="B3" s="96">
        <v>1358.6140174865723</v>
      </c>
      <c r="C3" s="96">
        <v>7572.1813430786133</v>
      </c>
      <c r="D3" s="96">
        <v>15551.082843780518</v>
      </c>
      <c r="E3" s="96">
        <v>25001.541557312012</v>
      </c>
      <c r="F3" s="96">
        <v>24349.702285766602</v>
      </c>
      <c r="G3" s="96">
        <v>23803.564340591431</v>
      </c>
      <c r="H3" s="96">
        <v>23486.652757644653</v>
      </c>
      <c r="I3" s="96">
        <v>23148.193676233292</v>
      </c>
      <c r="J3" s="96">
        <v>22973.690418243408</v>
      </c>
      <c r="K3" s="96">
        <v>23113.331439971924</v>
      </c>
      <c r="L3" s="96">
        <v>24061.502223968506</v>
      </c>
      <c r="M3" s="96">
        <v>25201.96647644043</v>
      </c>
      <c r="N3" s="96">
        <v>25685.012920379639</v>
      </c>
      <c r="O3" s="96">
        <v>27829.979766845703</v>
      </c>
      <c r="P3" s="96">
        <v>24017.54753112793</v>
      </c>
      <c r="Q3" s="96">
        <v>24078.037590026855</v>
      </c>
      <c r="R3" s="96">
        <v>24218.316947937012</v>
      </c>
      <c r="S3" s="96">
        <v>24388.830738067627</v>
      </c>
      <c r="T3" s="96">
        <v>24591.752754211426</v>
      </c>
      <c r="U3" s="96">
        <v>24627.044525146481</v>
      </c>
      <c r="V3" s="96">
        <v>25402.89331817627</v>
      </c>
      <c r="W3" s="96">
        <v>26618.541687011719</v>
      </c>
      <c r="X3" s="96">
        <v>27734.375328063965</v>
      </c>
      <c r="Y3" s="96">
        <v>30307.599411010742</v>
      </c>
      <c r="Z3" s="4"/>
      <c r="AA3" s="4"/>
    </row>
    <row r="4" spans="1:27" x14ac:dyDescent="0.35">
      <c r="A4" s="83" t="str">
        <f>'RAW DATA INPUTS &gt;&gt;&gt;'!D5</f>
        <v>Suite 3 Customer Only</v>
      </c>
      <c r="B4" s="96">
        <v>7226.2375946044922</v>
      </c>
      <c r="C4" s="96">
        <v>10389.285869836807</v>
      </c>
      <c r="D4" s="96">
        <v>14080.174750328064</v>
      </c>
      <c r="E4" s="96">
        <v>17152.98360991478</v>
      </c>
      <c r="F4" s="96">
        <v>7778.3035097122192</v>
      </c>
      <c r="G4" s="96">
        <v>7691.6290407180786</v>
      </c>
      <c r="H4" s="96">
        <v>7648.6057577133179</v>
      </c>
      <c r="I4" s="96">
        <v>7585.2812638282776</v>
      </c>
      <c r="J4" s="96">
        <v>7555.0866596698761</v>
      </c>
      <c r="K4" s="96">
        <v>7700.8062067031869</v>
      </c>
      <c r="L4" s="96">
        <v>14321.197039604187</v>
      </c>
      <c r="M4" s="96">
        <v>15517.382423877716</v>
      </c>
      <c r="N4" s="96">
        <v>17381.680631637573</v>
      </c>
      <c r="O4" s="96">
        <v>18875.7195520401</v>
      </c>
      <c r="P4" s="96">
        <v>8520.2274656295776</v>
      </c>
      <c r="Q4" s="96">
        <v>8643.995512008667</v>
      </c>
      <c r="R4" s="96">
        <v>8806.7353515625</v>
      </c>
      <c r="S4" s="96">
        <v>9010.6768684387207</v>
      </c>
      <c r="T4" s="96">
        <v>9218.155309677124</v>
      </c>
      <c r="U4" s="96">
        <v>9348.7345638275146</v>
      </c>
      <c r="V4" s="96">
        <v>12732.788093566895</v>
      </c>
      <c r="W4" s="96">
        <v>13457.649572372437</v>
      </c>
      <c r="X4" s="96">
        <v>14858.466693878174</v>
      </c>
      <c r="Y4" s="96">
        <v>15929.065008163452</v>
      </c>
    </row>
    <row r="5" spans="1:27" x14ac:dyDescent="0.35">
      <c r="A5" s="83" t="str">
        <f>'RAW DATA INPUTS &gt;&gt;&gt;'!D6</f>
        <v>Suite 4 Pre-CBI</v>
      </c>
      <c r="B5" s="96">
        <v>1963.38037109375</v>
      </c>
      <c r="C5" s="96">
        <v>8486.5305624008179</v>
      </c>
      <c r="D5" s="96">
        <v>17112.32932472229</v>
      </c>
      <c r="E5" s="96">
        <v>27063.908571720127</v>
      </c>
      <c r="F5" s="96">
        <v>25611.036193847656</v>
      </c>
      <c r="G5" s="96">
        <v>25033.254098892212</v>
      </c>
      <c r="H5" s="96">
        <v>24691.592994689941</v>
      </c>
      <c r="I5" s="96">
        <v>24325.882645845413</v>
      </c>
      <c r="J5" s="96">
        <v>24128.988660812378</v>
      </c>
      <c r="K5" s="96">
        <v>24246.32933807373</v>
      </c>
      <c r="L5" s="96">
        <v>26231.488379478455</v>
      </c>
      <c r="M5" s="96">
        <v>26561.342693328857</v>
      </c>
      <c r="N5" s="96">
        <v>27412.10073184967</v>
      </c>
      <c r="O5" s="96">
        <v>28067.56810092926</v>
      </c>
      <c r="P5" s="96">
        <v>25012.981549263</v>
      </c>
      <c r="Q5" s="96">
        <v>25037.154493331909</v>
      </c>
      <c r="R5" s="96">
        <v>25140.229822158813</v>
      </c>
      <c r="S5" s="96">
        <v>25272.689004898071</v>
      </c>
      <c r="T5" s="96">
        <v>25438.04079246521</v>
      </c>
      <c r="U5" s="96">
        <v>25428.691602706906</v>
      </c>
      <c r="V5" s="96">
        <v>27118.669073104858</v>
      </c>
      <c r="W5" s="96">
        <v>27601.422679901123</v>
      </c>
      <c r="X5" s="96">
        <v>29047.37223815918</v>
      </c>
      <c r="Y5" s="96">
        <v>30228.513824462891</v>
      </c>
    </row>
    <row r="6" spans="1:27" x14ac:dyDescent="0.35">
      <c r="A6" s="83" t="str">
        <f>'RAW DATA INPUTS &gt;&gt;&gt;'!D7</f>
        <v>Suite 5 CBI</v>
      </c>
      <c r="B6" s="96">
        <v>7093.1076736450195</v>
      </c>
      <c r="C6" s="96">
        <v>11225.579370737076</v>
      </c>
      <c r="D6" s="96">
        <v>16283.726641654968</v>
      </c>
      <c r="E6" s="96">
        <v>30818.146006822586</v>
      </c>
      <c r="F6" s="96">
        <v>22653.835000038147</v>
      </c>
      <c r="G6" s="96">
        <v>22291.63610458374</v>
      </c>
      <c r="H6" s="96">
        <v>22148.429634094238</v>
      </c>
      <c r="I6" s="96">
        <v>21961.898395776749</v>
      </c>
      <c r="J6" s="96">
        <v>21892.283699035645</v>
      </c>
      <c r="K6" s="96">
        <v>22208.167320251465</v>
      </c>
      <c r="L6" s="96">
        <v>29060.986539840698</v>
      </c>
      <c r="M6" s="96">
        <v>30495.390365600586</v>
      </c>
      <c r="N6" s="96">
        <v>32521.226358413696</v>
      </c>
      <c r="O6" s="96">
        <v>38032.358531951904</v>
      </c>
      <c r="P6" s="96">
        <v>24211.177669525146</v>
      </c>
      <c r="Q6" s="96">
        <v>24535.572763442993</v>
      </c>
      <c r="R6" s="96">
        <v>24951.938087463379</v>
      </c>
      <c r="S6" s="96">
        <v>25417.266618728638</v>
      </c>
      <c r="T6" s="96">
        <v>25933.492286682129</v>
      </c>
      <c r="U6" s="96">
        <v>26292.594774246216</v>
      </c>
      <c r="V6" s="96">
        <v>29909.523271560669</v>
      </c>
      <c r="W6" s="96">
        <v>30968.52982711792</v>
      </c>
      <c r="X6" s="96">
        <v>32943.564819335938</v>
      </c>
      <c r="Y6" s="96">
        <v>38136.84716796875</v>
      </c>
    </row>
    <row r="7" spans="1:27" x14ac:dyDescent="0.35">
      <c r="A7" s="83" t="str">
        <f>'RAW DATA INPUTS &gt;&gt;&gt;'!D8</f>
        <v>Suite 6 CEIP Preferred Portfolio</v>
      </c>
      <c r="B7" s="96">
        <v>758.59737396240246</v>
      </c>
      <c r="C7" s="96">
        <v>11695.046963691711</v>
      </c>
      <c r="D7" s="96">
        <v>18399.05758523941</v>
      </c>
      <c r="E7" s="96">
        <v>29726.364992618561</v>
      </c>
      <c r="F7" s="96">
        <v>19625.583344221115</v>
      </c>
      <c r="G7" s="96">
        <v>19449.911488056183</v>
      </c>
      <c r="H7" s="96">
        <v>19426.310339450836</v>
      </c>
      <c r="I7" s="96">
        <v>19354.029045343399</v>
      </c>
      <c r="J7" s="96">
        <v>19383.881734848022</v>
      </c>
      <c r="K7" s="96">
        <v>19800.875824928284</v>
      </c>
      <c r="L7" s="96">
        <v>20313.27187204361</v>
      </c>
      <c r="M7" s="96">
        <v>28212.765350341797</v>
      </c>
      <c r="N7" s="96">
        <v>31825.364955425262</v>
      </c>
      <c r="O7" s="96">
        <v>40443.052341461182</v>
      </c>
      <c r="P7" s="96">
        <v>22313.31641960144</v>
      </c>
      <c r="Q7" s="96">
        <v>22768.449426174164</v>
      </c>
      <c r="R7" s="96">
        <v>23318.712161064148</v>
      </c>
      <c r="S7" s="96">
        <v>23926.441030025482</v>
      </c>
      <c r="T7" s="96">
        <v>24591.42324924469</v>
      </c>
      <c r="U7" s="96">
        <v>25115.534411907196</v>
      </c>
      <c r="V7" s="96">
        <v>25781.233804225922</v>
      </c>
      <c r="W7" s="96">
        <v>29565.109691619873</v>
      </c>
      <c r="X7" s="96">
        <v>32793.421600341797</v>
      </c>
      <c r="Y7" s="96">
        <v>40112.36985874176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D22"/>
  <sheetViews>
    <sheetView tabSelected="1" topLeftCell="J1" workbookViewId="0">
      <selection activeCell="B8" sqref="B8"/>
    </sheetView>
  </sheetViews>
  <sheetFormatPr defaultRowHeight="14.5" x14ac:dyDescent="0.35"/>
  <cols>
    <col min="1" max="1" width="17" customWidth="1"/>
    <col min="2" max="2" width="67.453125" bestFit="1" customWidth="1"/>
  </cols>
  <sheetData>
    <row r="1" spans="1:30" x14ac:dyDescent="0.3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35">
      <c r="A2" s="69"/>
      <c r="B2" s="136" t="s">
        <v>127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0" x14ac:dyDescent="0.35">
      <c r="A3" s="69"/>
      <c r="B3" s="136" t="str">
        <f t="shared" ref="B3:B8" si="0">CONCATENATE(C3," (Direct + Market)")</f>
        <v>Suite 1 Least Cost (Direct + Market)</v>
      </c>
      <c r="C3" s="136" t="str">
        <f>'RAW DATA INPUTS &gt;&gt;&gt;'!D3</f>
        <v>Suite 1 Least Cost</v>
      </c>
      <c r="D3" s="138">
        <f>_Emissions_!B10</f>
        <v>8.5154391413817514</v>
      </c>
      <c r="E3" s="138">
        <f>_Emissions_!C10</f>
        <v>8.2960819197342452</v>
      </c>
      <c r="F3" s="138">
        <f>_Emissions_!D10</f>
        <v>7.7651137598736897</v>
      </c>
      <c r="G3" s="138">
        <f>_Emissions_!E10</f>
        <v>7.3770590255173163</v>
      </c>
      <c r="H3" s="138">
        <f>_Emissions_!F10</f>
        <v>7.0203572931518501</v>
      </c>
      <c r="I3" s="138">
        <f>_Emissions_!G10</f>
        <v>4.3671000780284608</v>
      </c>
      <c r="J3" s="138">
        <f>_Emissions_!H10</f>
        <v>4.6525959828154511</v>
      </c>
      <c r="K3" s="138">
        <f>_Emissions_!I10</f>
        <v>4.1555848935444448</v>
      </c>
      <c r="L3" s="138">
        <f>_Emissions_!J10</f>
        <v>3.7883793806548471</v>
      </c>
      <c r="M3" s="138">
        <f>_Emissions_!K10</f>
        <v>3.4282439734703551</v>
      </c>
      <c r="N3" s="138">
        <f>_Emissions_!L10</f>
        <v>3.2699842506973096</v>
      </c>
      <c r="O3" s="138">
        <f>_Emissions_!M10</f>
        <v>3.2386344520306292</v>
      </c>
      <c r="P3" s="138">
        <f>_Emissions_!N10</f>
        <v>3.1174706357655189</v>
      </c>
      <c r="Q3" s="138">
        <f>_Emissions_!O10</f>
        <v>2.9939760306113921</v>
      </c>
      <c r="R3" s="138">
        <f>_Emissions_!P10</f>
        <v>2.956379995019125</v>
      </c>
      <c r="S3" s="138">
        <f>_Emissions_!Q10</f>
        <v>2.9630536172877893</v>
      </c>
      <c r="T3" s="138">
        <f>_Emissions_!R10</f>
        <v>2.8657063212902343</v>
      </c>
      <c r="U3" s="138">
        <f>_Emissions_!S10</f>
        <v>2.8311780729668099</v>
      </c>
      <c r="V3" s="138">
        <f>_Emissions_!T10</f>
        <v>2.7289112735419354</v>
      </c>
      <c r="W3" s="138">
        <f>_Emissions_!U10</f>
        <v>2.5732821126618317</v>
      </c>
      <c r="X3" s="138">
        <f>_Emissions_!V10</f>
        <v>2.4763132751848258</v>
      </c>
      <c r="Y3" s="138">
        <f>_Emissions_!W10</f>
        <v>2.4932312019259459</v>
      </c>
      <c r="Z3" s="138">
        <f>_Emissions_!X10</f>
        <v>2.4111357201404187</v>
      </c>
      <c r="AA3" s="138">
        <f>_Emissions_!Y10</f>
        <v>2.2525749393477135</v>
      </c>
      <c r="AB3" s="138">
        <f>_Emissions_!Z10</f>
        <v>2.1556124929321276</v>
      </c>
      <c r="AC3" s="138">
        <f>_Emissions_!AA10</f>
        <v>2.2734997444076352</v>
      </c>
      <c r="AD3" s="138">
        <f>_Emissions_!AB10</f>
        <v>2.2247008216133684</v>
      </c>
    </row>
    <row r="4" spans="1:30" x14ac:dyDescent="0.35">
      <c r="A4" s="231" t="s">
        <v>125</v>
      </c>
      <c r="B4" s="136" t="str">
        <f t="shared" si="0"/>
        <v>Suite 2 PSE Only (Direct + Market)</v>
      </c>
      <c r="C4" s="136" t="str">
        <f>'RAW DATA INPUTS &gt;&gt;&gt;'!D4</f>
        <v>Suite 2 PSE Only</v>
      </c>
      <c r="D4" s="138">
        <f>_Emissions_!B20</f>
        <v>8.5154391413817514</v>
      </c>
      <c r="E4" s="138">
        <f>_Emissions_!C20</f>
        <v>8.3002019707631565</v>
      </c>
      <c r="F4" s="138">
        <f>_Emissions_!D20</f>
        <v>7.7676524867206034</v>
      </c>
      <c r="G4" s="138">
        <f>_Emissions_!E20</f>
        <v>7.3677706587356635</v>
      </c>
      <c r="H4" s="138">
        <f>_Emissions_!F20</f>
        <v>7.0110405346788633</v>
      </c>
      <c r="I4" s="138">
        <f>_Emissions_!G20</f>
        <v>4.367260143883791</v>
      </c>
      <c r="J4" s="138">
        <f>_Emissions_!H20</f>
        <v>4.6472032410117485</v>
      </c>
      <c r="K4" s="138">
        <f>_Emissions_!I20</f>
        <v>4.1542060464944326</v>
      </c>
      <c r="L4" s="138">
        <f>_Emissions_!J20</f>
        <v>3.791549885834252</v>
      </c>
      <c r="M4" s="138">
        <f>_Emissions_!K20</f>
        <v>3.4369097819317678</v>
      </c>
      <c r="N4" s="138">
        <f>_Emissions_!L20</f>
        <v>3.2653416672316489</v>
      </c>
      <c r="O4" s="138">
        <f>_Emissions_!M20</f>
        <v>3.2438186096224317</v>
      </c>
      <c r="P4" s="138">
        <f>_Emissions_!N20</f>
        <v>3.124403461974957</v>
      </c>
      <c r="Q4" s="138">
        <f>_Emissions_!O20</f>
        <v>3.0082291162904147</v>
      </c>
      <c r="R4" s="138">
        <f>_Emissions_!P20</f>
        <v>2.9538807668194402</v>
      </c>
      <c r="S4" s="138">
        <f>_Emissions_!Q20</f>
        <v>2.9603691244447217</v>
      </c>
      <c r="T4" s="138">
        <f>_Emissions_!R20</f>
        <v>2.8578079011125812</v>
      </c>
      <c r="U4" s="138">
        <f>_Emissions_!S20</f>
        <v>2.8329039866644816</v>
      </c>
      <c r="V4" s="138">
        <f>_Emissions_!T20</f>
        <v>2.7314470837428693</v>
      </c>
      <c r="W4" s="138">
        <f>_Emissions_!U20</f>
        <v>2.582991662853356</v>
      </c>
      <c r="X4" s="138">
        <f>_Emissions_!V20</f>
        <v>2.4877171648488936</v>
      </c>
      <c r="Y4" s="138">
        <f>_Emissions_!W20</f>
        <v>2.5008634862216494</v>
      </c>
      <c r="Z4" s="138">
        <f>_Emissions_!X20</f>
        <v>2.4242969059858881</v>
      </c>
      <c r="AA4" s="138">
        <f>_Emissions_!Y20</f>
        <v>2.26503296224478</v>
      </c>
      <c r="AB4" s="138">
        <f>_Emissions_!Z20</f>
        <v>2.1698240730775433</v>
      </c>
      <c r="AC4" s="138">
        <f>_Emissions_!AA20</f>
        <v>2.2723767788235167</v>
      </c>
      <c r="AD4" s="138">
        <f>_Emissions_!AB20</f>
        <v>2.2393014695570845</v>
      </c>
    </row>
    <row r="5" spans="1:30" x14ac:dyDescent="0.35">
      <c r="A5" s="231"/>
      <c r="B5" s="136" t="str">
        <f t="shared" si="0"/>
        <v>Suite 3 Customer Only (Direct + Market)</v>
      </c>
      <c r="C5" s="136" t="str">
        <f>'RAW DATA INPUTS &gt;&gt;&gt;'!D5</f>
        <v>Suite 3 Customer Only</v>
      </c>
      <c r="D5" s="138">
        <f>_Emissions_!B30</f>
        <v>8.5154391413817514</v>
      </c>
      <c r="E5" s="138">
        <f>_Emissions_!C30</f>
        <v>8.303843975756001</v>
      </c>
      <c r="F5" s="138">
        <f>_Emissions_!D30</f>
        <v>7.7856446971580038</v>
      </c>
      <c r="G5" s="138">
        <f>_Emissions_!E30</f>
        <v>7.3832141420784172</v>
      </c>
      <c r="H5" s="138">
        <f>_Emissions_!F30</f>
        <v>7.016987242998745</v>
      </c>
      <c r="I5" s="138">
        <f>_Emissions_!G30</f>
        <v>4.3813574027882556</v>
      </c>
      <c r="J5" s="138">
        <f>_Emissions_!H30</f>
        <v>4.6611098176584864</v>
      </c>
      <c r="K5" s="138">
        <f>_Emissions_!I30</f>
        <v>4.1647846140160176</v>
      </c>
      <c r="L5" s="138">
        <f>_Emissions_!J30</f>
        <v>3.798892979428107</v>
      </c>
      <c r="M5" s="138">
        <f>_Emissions_!K30</f>
        <v>3.4469632908348782</v>
      </c>
      <c r="N5" s="138">
        <f>_Emissions_!L30</f>
        <v>3.2786264460292918</v>
      </c>
      <c r="O5" s="138">
        <f>_Emissions_!M30</f>
        <v>3.2488138351355094</v>
      </c>
      <c r="P5" s="138">
        <f>_Emissions_!N30</f>
        <v>3.1236340575090966</v>
      </c>
      <c r="Q5" s="138">
        <f>_Emissions_!O30</f>
        <v>2.9942404128383968</v>
      </c>
      <c r="R5" s="138">
        <f>_Emissions_!P30</f>
        <v>2.9636948497048898</v>
      </c>
      <c r="S5" s="138">
        <f>_Emissions_!Q30</f>
        <v>2.9710945561493469</v>
      </c>
      <c r="T5" s="138">
        <f>_Emissions_!R30</f>
        <v>2.8480052306138059</v>
      </c>
      <c r="U5" s="138">
        <f>_Emissions_!S30</f>
        <v>2.8492439528595908</v>
      </c>
      <c r="V5" s="138">
        <f>_Emissions_!T30</f>
        <v>2.7335401774762005</v>
      </c>
      <c r="W5" s="138">
        <f>_Emissions_!U30</f>
        <v>2.5888397872732947</v>
      </c>
      <c r="X5" s="138">
        <f>_Emissions_!V30</f>
        <v>2.4797433220062692</v>
      </c>
      <c r="Y5" s="138">
        <f>_Emissions_!W30</f>
        <v>2.5032756463449681</v>
      </c>
      <c r="Z5" s="138">
        <f>_Emissions_!X30</f>
        <v>2.4060938147922184</v>
      </c>
      <c r="AA5" s="138">
        <f>_Emissions_!Y30</f>
        <v>2.2603514319758164</v>
      </c>
      <c r="AB5" s="138">
        <f>_Emissions_!Z30</f>
        <v>2.1744872922981613</v>
      </c>
      <c r="AC5" s="138">
        <f>_Emissions_!AA30</f>
        <v>2.2741860773013229</v>
      </c>
      <c r="AD5" s="138">
        <f>_Emissions_!AB30</f>
        <v>2.2273424761491225</v>
      </c>
    </row>
    <row r="6" spans="1:30" x14ac:dyDescent="0.35">
      <c r="A6" s="231"/>
      <c r="B6" s="136" t="str">
        <f t="shared" si="0"/>
        <v>Suite 4 Pre-CBI (Direct + Market)</v>
      </c>
      <c r="C6" s="136" t="str">
        <f>'RAW DATA INPUTS &gt;&gt;&gt;'!D6</f>
        <v>Suite 4 Pre-CBI</v>
      </c>
      <c r="D6" s="138">
        <f>_Emissions_!B40</f>
        <v>8.5154391413817514</v>
      </c>
      <c r="E6" s="138">
        <f>_Emissions_!C40</f>
        <v>8.2993937448622379</v>
      </c>
      <c r="F6" s="138">
        <f>_Emissions_!D40</f>
        <v>7.7761728695506545</v>
      </c>
      <c r="G6" s="138">
        <f>_Emissions_!E40</f>
        <v>7.3794233772927544</v>
      </c>
      <c r="H6" s="138">
        <f>_Emissions_!F40</f>
        <v>7.0195957607782145</v>
      </c>
      <c r="I6" s="138">
        <f>_Emissions_!G40</f>
        <v>4.3667598599737598</v>
      </c>
      <c r="J6" s="138">
        <f>_Emissions_!H40</f>
        <v>4.6501394788224708</v>
      </c>
      <c r="K6" s="138">
        <f>_Emissions_!I40</f>
        <v>4.1565391853516553</v>
      </c>
      <c r="L6" s="138">
        <f>_Emissions_!J40</f>
        <v>3.7917386961968016</v>
      </c>
      <c r="M6" s="138">
        <f>_Emissions_!K40</f>
        <v>3.4357877193398849</v>
      </c>
      <c r="N6" s="138">
        <f>_Emissions_!L40</f>
        <v>3.2664958239417343</v>
      </c>
      <c r="O6" s="138">
        <f>_Emissions_!M40</f>
        <v>3.2420499178817943</v>
      </c>
      <c r="P6" s="138">
        <f>_Emissions_!N40</f>
        <v>3.1211507008981019</v>
      </c>
      <c r="Q6" s="138">
        <f>_Emissions_!O40</f>
        <v>3.0069531958256417</v>
      </c>
      <c r="R6" s="138">
        <f>_Emissions_!P40</f>
        <v>2.954387667825225</v>
      </c>
      <c r="S6" s="138">
        <f>_Emissions_!Q40</f>
        <v>2.9615203571758641</v>
      </c>
      <c r="T6" s="138">
        <f>_Emissions_!R40</f>
        <v>2.8654023186292639</v>
      </c>
      <c r="U6" s="138">
        <f>_Emissions_!S40</f>
        <v>2.833707084015797</v>
      </c>
      <c r="V6" s="138">
        <f>_Emissions_!T40</f>
        <v>2.7406014284688349</v>
      </c>
      <c r="W6" s="138">
        <f>_Emissions_!U40</f>
        <v>2.5706349144174299</v>
      </c>
      <c r="X6" s="138">
        <f>_Emissions_!V40</f>
        <v>2.4789496289372344</v>
      </c>
      <c r="Y6" s="138">
        <f>_Emissions_!W40</f>
        <v>2.5045267174331731</v>
      </c>
      <c r="Z6" s="138">
        <f>_Emissions_!X40</f>
        <v>2.4091365579714958</v>
      </c>
      <c r="AA6" s="138">
        <f>_Emissions_!Y40</f>
        <v>2.2611923642934348</v>
      </c>
      <c r="AB6" s="138">
        <f>_Emissions_!Z40</f>
        <v>2.1678661663134031</v>
      </c>
      <c r="AC6" s="138">
        <f>_Emissions_!AA40</f>
        <v>2.2723596816887563</v>
      </c>
      <c r="AD6" s="138">
        <f>_Emissions_!AB40</f>
        <v>2.2293912733258381</v>
      </c>
    </row>
    <row r="7" spans="1:30" x14ac:dyDescent="0.35">
      <c r="A7" s="231"/>
      <c r="B7" s="136" t="str">
        <f>CONCATENATE(C7," (Direct + Market)")</f>
        <v>Suite 5 CBI (Direct + Market)</v>
      </c>
      <c r="C7" s="136" t="str">
        <f>'RAW DATA INPUTS &gt;&gt;&gt;'!D7</f>
        <v>Suite 5 CBI</v>
      </c>
      <c r="D7" s="138">
        <f>_Emissions_!B50</f>
        <v>8.5154391413817514</v>
      </c>
      <c r="E7" s="138">
        <f>_Emissions_!C50</f>
        <v>8.30092021337998</v>
      </c>
      <c r="F7" s="138">
        <f>_Emissions_!D50</f>
        <v>7.7854443582114943</v>
      </c>
      <c r="G7" s="138">
        <f>_Emissions_!E50</f>
        <v>7.3826971832797961</v>
      </c>
      <c r="H7" s="138">
        <f>_Emissions_!F50</f>
        <v>7.0168980566277597</v>
      </c>
      <c r="I7" s="138">
        <f>_Emissions_!G50</f>
        <v>4.3665826605550757</v>
      </c>
      <c r="J7" s="138">
        <f>_Emissions_!H50</f>
        <v>4.6457004434580842</v>
      </c>
      <c r="K7" s="138">
        <f>_Emissions_!I50</f>
        <v>4.1476435894573154</v>
      </c>
      <c r="L7" s="138">
        <f>_Emissions_!J50</f>
        <v>3.7869999888791193</v>
      </c>
      <c r="M7" s="138">
        <f>_Emissions_!K50</f>
        <v>3.4277744012899003</v>
      </c>
      <c r="N7" s="138">
        <f>_Emissions_!L50</f>
        <v>3.2722675205868117</v>
      </c>
      <c r="O7" s="138">
        <f>_Emissions_!M50</f>
        <v>3.237738157084634</v>
      </c>
      <c r="P7" s="138">
        <f>_Emissions_!N50</f>
        <v>3.1114504211430964</v>
      </c>
      <c r="Q7" s="138">
        <f>_Emissions_!O50</f>
        <v>2.9911080477790692</v>
      </c>
      <c r="R7" s="138">
        <f>_Emissions_!P50</f>
        <v>2.9600161899389974</v>
      </c>
      <c r="S7" s="138">
        <f>_Emissions_!Q50</f>
        <v>2.9548494149152065</v>
      </c>
      <c r="T7" s="138">
        <f>_Emissions_!R50</f>
        <v>2.8625923352006568</v>
      </c>
      <c r="U7" s="138">
        <f>_Emissions_!S50</f>
        <v>2.8388267844608692</v>
      </c>
      <c r="V7" s="138">
        <f>_Emissions_!T50</f>
        <v>2.7218336294746655</v>
      </c>
      <c r="W7" s="138">
        <f>_Emissions_!U50</f>
        <v>2.5829027819670292</v>
      </c>
      <c r="X7" s="138">
        <f>_Emissions_!V50</f>
        <v>2.4842461874239889</v>
      </c>
      <c r="Y7" s="138">
        <f>_Emissions_!W50</f>
        <v>2.5036164514049055</v>
      </c>
      <c r="Z7" s="138">
        <f>_Emissions_!X50</f>
        <v>2.4168832406097791</v>
      </c>
      <c r="AA7" s="138">
        <f>_Emissions_!Y50</f>
        <v>2.2603563499325019</v>
      </c>
      <c r="AB7" s="138">
        <f>_Emissions_!Z50</f>
        <v>2.1704854273932161</v>
      </c>
      <c r="AC7" s="138">
        <f>_Emissions_!AA50</f>
        <v>2.2755548085916653</v>
      </c>
      <c r="AD7" s="138">
        <f>_Emissions_!AB50</f>
        <v>2.2330383617997764</v>
      </c>
    </row>
    <row r="8" spans="1:30" x14ac:dyDescent="0.35">
      <c r="A8" s="231"/>
      <c r="B8" s="136" t="str">
        <f t="shared" si="0"/>
        <v>Suite 6 CEIP Preferred Portfolio (Direct + Market)</v>
      </c>
      <c r="C8" s="136" t="str">
        <f>'RAW DATA INPUTS &gt;&gt;&gt;'!D8</f>
        <v>Suite 6 CEIP Preferred Portfolio</v>
      </c>
      <c r="D8" s="138">
        <f>_Emissions_!B60</f>
        <v>8.5154391413817514</v>
      </c>
      <c r="E8" s="138">
        <f>_Emissions_!C60</f>
        <v>8.3011007200631965</v>
      </c>
      <c r="F8" s="138">
        <f>_Emissions_!D60</f>
        <v>7.7861326457351092</v>
      </c>
      <c r="G8" s="138">
        <f>_Emissions_!E60</f>
        <v>7.3754120921891912</v>
      </c>
      <c r="H8" s="138">
        <f>_Emissions_!F60</f>
        <v>7.0217430231104077</v>
      </c>
      <c r="I8" s="138">
        <f>_Emissions_!G60</f>
        <v>4.3672421718501857</v>
      </c>
      <c r="J8" s="138">
        <f>_Emissions_!H60</f>
        <v>4.6506186979476443</v>
      </c>
      <c r="K8" s="138">
        <f>_Emissions_!I60</f>
        <v>4.1524916127141953</v>
      </c>
      <c r="L8" s="138">
        <f>_Emissions_!J60</f>
        <v>3.7889834791006316</v>
      </c>
      <c r="M8" s="138">
        <f>_Emissions_!K60</f>
        <v>3.4268703109972507</v>
      </c>
      <c r="N8" s="138">
        <f>_Emissions_!L60</f>
        <v>3.2671173865148346</v>
      </c>
      <c r="O8" s="138">
        <f>_Emissions_!M60</f>
        <v>3.2373976282067867</v>
      </c>
      <c r="P8" s="138">
        <f>_Emissions_!N60</f>
        <v>3.1144396298815846</v>
      </c>
      <c r="Q8" s="138">
        <f>_Emissions_!O60</f>
        <v>2.9954908324689393</v>
      </c>
      <c r="R8" s="138">
        <f>_Emissions_!P60</f>
        <v>2.9569623531580875</v>
      </c>
      <c r="S8" s="138">
        <f>_Emissions_!Q60</f>
        <v>2.9584472483821713</v>
      </c>
      <c r="T8" s="138">
        <f>_Emissions_!R60</f>
        <v>2.8704401264155894</v>
      </c>
      <c r="U8" s="138">
        <f>_Emissions_!S60</f>
        <v>2.8427129658905868</v>
      </c>
      <c r="V8" s="138">
        <f>_Emissions_!T60</f>
        <v>2.7324354198617007</v>
      </c>
      <c r="W8" s="138">
        <f>_Emissions_!U60</f>
        <v>2.583510343629098</v>
      </c>
      <c r="X8" s="138">
        <f>_Emissions_!V60</f>
        <v>2.4829765854064405</v>
      </c>
      <c r="Y8" s="138">
        <f>_Emissions_!W60</f>
        <v>2.5107257284389184</v>
      </c>
      <c r="Z8" s="138">
        <f>_Emissions_!X60</f>
        <v>2.4231483523815709</v>
      </c>
      <c r="AA8" s="138">
        <f>_Emissions_!Y60</f>
        <v>2.2589375951119806</v>
      </c>
      <c r="AB8" s="138">
        <f>_Emissions_!Z60</f>
        <v>2.1768736595343632</v>
      </c>
      <c r="AC8" s="138">
        <f>_Emissions_!AA60</f>
        <v>2.2776732357634266</v>
      </c>
      <c r="AD8" s="138">
        <f>_Emissions_!AB60</f>
        <v>2.2357207913595563</v>
      </c>
    </row>
    <row r="9" spans="1:30" s="142" customFormat="1" x14ac:dyDescent="0.35">
      <c r="A9" s="141"/>
      <c r="B9" s="120" t="s">
        <v>128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ht="14.5" customHeight="1" x14ac:dyDescent="0.35">
      <c r="A10" s="231" t="s">
        <v>126</v>
      </c>
      <c r="B10" s="136" t="str">
        <f t="shared" ref="B10:B15" si="1">CONCATENATE(C10," (Direct)")</f>
        <v>Suite 1 Least Cost (Direct)</v>
      </c>
      <c r="C10" s="136" t="str">
        <f>'RAW DATA INPUTS &gt;&gt;&gt;'!D3</f>
        <v>Suite 1 Least Cost</v>
      </c>
      <c r="D10" s="138">
        <f>_Emissions_!B$11</f>
        <v>6.5486885006806963</v>
      </c>
      <c r="E10" s="138">
        <f>_Emissions_!C$11</f>
        <v>6.731009176405288</v>
      </c>
      <c r="F10" s="138">
        <f>_Emissions_!D$11</f>
        <v>6.6964162517862498</v>
      </c>
      <c r="G10" s="138">
        <f>_Emissions_!E$11</f>
        <v>6.6045446795898712</v>
      </c>
      <c r="H10" s="138">
        <f>_Emissions_!F$11</f>
        <v>6.283242270832611</v>
      </c>
      <c r="I10" s="138">
        <f>_Emissions_!G$11</f>
        <v>2.3151437028548658</v>
      </c>
      <c r="J10" s="138">
        <f>_Emissions_!H$11</f>
        <v>2.5526892835791162</v>
      </c>
      <c r="K10" s="138">
        <f>_Emissions_!I$11</f>
        <v>2.2677498250566703</v>
      </c>
      <c r="L10" s="138">
        <f>_Emissions_!J$11</f>
        <v>2.0024603072991773</v>
      </c>
      <c r="M10" s="138">
        <f>_Emissions_!K$11</f>
        <v>1.8118483376518202</v>
      </c>
      <c r="N10" s="138">
        <f>_Emissions_!L$11</f>
        <v>1.7035896965826722</v>
      </c>
      <c r="O10" s="138">
        <f>_Emissions_!M$11</f>
        <v>1.6112021296901891</v>
      </c>
      <c r="P10" s="138">
        <f>_Emissions_!N$11</f>
        <v>1.508306663365359</v>
      </c>
      <c r="Q10" s="138">
        <f>_Emissions_!O$11</f>
        <v>1.4614147024043072</v>
      </c>
      <c r="R10" s="138">
        <f>_Emissions_!P$11</f>
        <v>1.4689335285069924</v>
      </c>
      <c r="S10" s="138">
        <f>_Emissions_!Q$11</f>
        <v>1.4794656436303568</v>
      </c>
      <c r="T10" s="138">
        <f>_Emissions_!R$11</f>
        <v>1.4195848672178295</v>
      </c>
      <c r="U10" s="138">
        <f>_Emissions_!S$11</f>
        <v>1.4137939607461949</v>
      </c>
      <c r="V10" s="138">
        <f>_Emissions_!T$11</f>
        <v>1.2835582665015479</v>
      </c>
      <c r="W10" s="138">
        <f>_Emissions_!U$11</f>
        <v>1.1251898647202894</v>
      </c>
      <c r="X10" s="138">
        <f>_Emissions_!V$11</f>
        <v>1.0304234029401234</v>
      </c>
      <c r="Y10" s="138">
        <f>_Emissions_!W$11</f>
        <v>1.0870793502720559</v>
      </c>
      <c r="Z10" s="138">
        <f>_Emissions_!X$11</f>
        <v>0.9579230209601437</v>
      </c>
      <c r="AA10" s="138">
        <f>_Emissions_!Y$11</f>
        <v>0.83913855666111603</v>
      </c>
      <c r="AB10" s="138">
        <f>_Emissions_!Z$11</f>
        <v>0.69996198255155018</v>
      </c>
      <c r="AC10" s="138">
        <f>_Emissions_!AA$11</f>
        <v>0.86990986456994035</v>
      </c>
      <c r="AD10" s="138">
        <f>_Emissions_!AB$11</f>
        <v>0.74461391238389574</v>
      </c>
    </row>
    <row r="11" spans="1:30" x14ac:dyDescent="0.35">
      <c r="A11" s="231"/>
      <c r="B11" s="136" t="str">
        <f t="shared" si="1"/>
        <v>Suite 2 PSE Only (Direct)</v>
      </c>
      <c r="C11" s="136" t="str">
        <f>'RAW DATA INPUTS &gt;&gt;&gt;'!D4</f>
        <v>Suite 2 PSE Only</v>
      </c>
      <c r="D11" s="138">
        <f>_Emissions_!B21</f>
        <v>6.5486885006806963</v>
      </c>
      <c r="E11" s="138">
        <f>_Emissions_!C21</f>
        <v>6.7337308248427892</v>
      </c>
      <c r="F11" s="138">
        <f>_Emissions_!D21</f>
        <v>6.7044687456541512</v>
      </c>
      <c r="G11" s="138">
        <f>_Emissions_!E21</f>
        <v>6.5938933158628537</v>
      </c>
      <c r="H11" s="138">
        <f>_Emissions_!F21</f>
        <v>6.2640801535707133</v>
      </c>
      <c r="I11" s="138">
        <f>_Emissions_!G21</f>
        <v>2.3184221149642412</v>
      </c>
      <c r="J11" s="138">
        <f>_Emissions_!H21</f>
        <v>2.5376018978369288</v>
      </c>
      <c r="K11" s="138">
        <f>_Emissions_!I21</f>
        <v>2.2687241287676079</v>
      </c>
      <c r="L11" s="138">
        <f>_Emissions_!J21</f>
        <v>2.0099185084710522</v>
      </c>
      <c r="M11" s="138">
        <f>_Emissions_!K21</f>
        <v>1.8254040993705705</v>
      </c>
      <c r="N11" s="138">
        <f>_Emissions_!L21</f>
        <v>1.6976479426764215</v>
      </c>
      <c r="O11" s="138">
        <f>_Emissions_!M21</f>
        <v>1.624223941213627</v>
      </c>
      <c r="P11" s="138">
        <f>_Emissions_!N21</f>
        <v>1.517623951451297</v>
      </c>
      <c r="Q11" s="138">
        <f>_Emissions_!O21</f>
        <v>1.4874128283808696</v>
      </c>
      <c r="R11" s="138">
        <f>_Emissions_!P21</f>
        <v>1.4578047160069927</v>
      </c>
      <c r="S11" s="138">
        <f>_Emissions_!Q21</f>
        <v>1.4714812627709817</v>
      </c>
      <c r="T11" s="138">
        <f>_Emissions_!R21</f>
        <v>1.4139717971932237</v>
      </c>
      <c r="U11" s="138">
        <f>_Emissions_!S21</f>
        <v>1.4165898716041043</v>
      </c>
      <c r="V11" s="138">
        <f>_Emissions_!T21</f>
        <v>1.2932516772898444</v>
      </c>
      <c r="W11" s="138">
        <f>_Emissions_!U21</f>
        <v>1.1349998513363087</v>
      </c>
      <c r="X11" s="138">
        <f>_Emissions_!V21</f>
        <v>1.0357088597709863</v>
      </c>
      <c r="Y11" s="138">
        <f>_Emissions_!W21</f>
        <v>1.0907264521224496</v>
      </c>
      <c r="Z11" s="138">
        <f>_Emissions_!X21</f>
        <v>0.96809315227901571</v>
      </c>
      <c r="AA11" s="138">
        <f>_Emissions_!Y21</f>
        <v>0.85449141261814776</v>
      </c>
      <c r="AB11" s="138">
        <f>_Emissions_!Z21</f>
        <v>0.70901096187960833</v>
      </c>
      <c r="AC11" s="138">
        <f>_Emissions_!AA21</f>
        <v>0.86112555072020691</v>
      </c>
      <c r="AD11" s="138">
        <f>_Emissions_!AB21</f>
        <v>0.75627998623637227</v>
      </c>
    </row>
    <row r="12" spans="1:30" x14ac:dyDescent="0.35">
      <c r="A12" s="231"/>
      <c r="B12" s="136" t="str">
        <f t="shared" si="1"/>
        <v>Suite 3 Customer Only (Direct)</v>
      </c>
      <c r="C12" s="136" t="str">
        <f>'RAW DATA INPUTS &gt;&gt;&gt;'!D5</f>
        <v>Suite 3 Customer Only</v>
      </c>
      <c r="D12" s="138">
        <f>_Emissions_!B31</f>
        <v>6.5486885006806963</v>
      </c>
      <c r="E12" s="138">
        <f>_Emissions_!C31</f>
        <v>6.741521070936539</v>
      </c>
      <c r="F12" s="138">
        <f>_Emissions_!D31</f>
        <v>6.7315119157507493</v>
      </c>
      <c r="G12" s="138">
        <f>_Emissions_!E31</f>
        <v>6.6087232819818782</v>
      </c>
      <c r="H12" s="138">
        <f>_Emissions_!F31</f>
        <v>6.2628200667236085</v>
      </c>
      <c r="I12" s="138">
        <f>_Emissions_!G31</f>
        <v>2.3156369020736158</v>
      </c>
      <c r="J12" s="138">
        <f>_Emissions_!H31</f>
        <v>2.5444261410009914</v>
      </c>
      <c r="K12" s="138">
        <f>_Emissions_!I31</f>
        <v>2.2673446199785454</v>
      </c>
      <c r="L12" s="138">
        <f>_Emissions_!J31</f>
        <v>2.0066325621819896</v>
      </c>
      <c r="M12" s="138">
        <f>_Emissions_!K31</f>
        <v>1.8255461950736958</v>
      </c>
      <c r="N12" s="138">
        <f>_Emissions_!L31</f>
        <v>1.7090352678717342</v>
      </c>
      <c r="O12" s="138">
        <f>_Emissions_!M31</f>
        <v>1.6150541384792521</v>
      </c>
      <c r="P12" s="138">
        <f>_Emissions_!N31</f>
        <v>1.5068412522325467</v>
      </c>
      <c r="Q12" s="138">
        <f>_Emissions_!O31</f>
        <v>1.4527715539668069</v>
      </c>
      <c r="R12" s="138">
        <f>_Emissions_!P31</f>
        <v>1.4694474884679298</v>
      </c>
      <c r="S12" s="138">
        <f>_Emissions_!Q31</f>
        <v>1.4803775231906493</v>
      </c>
      <c r="T12" s="138">
        <f>_Emissions_!R31</f>
        <v>1.3920131882189986</v>
      </c>
      <c r="U12" s="138">
        <f>_Emissions_!S31</f>
        <v>1.4125528046540083</v>
      </c>
      <c r="V12" s="138">
        <f>_Emissions_!T31</f>
        <v>1.2867814217749856</v>
      </c>
      <c r="W12" s="138">
        <f>_Emissions_!U31</f>
        <v>1.1466889439347323</v>
      </c>
      <c r="X12" s="138">
        <f>_Emissions_!V31</f>
        <v>1.0297083397722169</v>
      </c>
      <c r="Y12" s="138">
        <f>_Emissions_!W31</f>
        <v>1.1026608041939931</v>
      </c>
      <c r="Z12" s="138">
        <f>_Emissions_!X31</f>
        <v>0.94017361979334346</v>
      </c>
      <c r="AA12" s="138">
        <f>_Emissions_!Y31</f>
        <v>0.85554222504218402</v>
      </c>
      <c r="AB12" s="138">
        <f>_Emissions_!Z31</f>
        <v>0.73275120081326883</v>
      </c>
      <c r="AC12" s="138">
        <f>_Emissions_!AA31</f>
        <v>0.87344105316608056</v>
      </c>
      <c r="AD12" s="138">
        <f>_Emissions_!AB31</f>
        <v>0.74858472377474761</v>
      </c>
    </row>
    <row r="13" spans="1:30" x14ac:dyDescent="0.35">
      <c r="A13" s="231"/>
      <c r="B13" s="136" t="str">
        <f t="shared" si="1"/>
        <v>Suite 4 Pre-CBI (Direct)</v>
      </c>
      <c r="C13" s="136" t="str">
        <f>'RAW DATA INPUTS &gt;&gt;&gt;'!D6</f>
        <v>Suite 4 Pre-CBI</v>
      </c>
      <c r="D13" s="138">
        <f>_Emissions_!B$41</f>
        <v>6.5486885006806963</v>
      </c>
      <c r="E13" s="138">
        <f>_Emissions_!C$41</f>
        <v>6.7322736158584133</v>
      </c>
      <c r="F13" s="138">
        <f>_Emissions_!D$41</f>
        <v>6.7170030930703444</v>
      </c>
      <c r="G13" s="138">
        <f>_Emissions_!E$41</f>
        <v>6.6081326336327937</v>
      </c>
      <c r="H13" s="138">
        <f>_Emissions_!F$41</f>
        <v>6.2759052837661082</v>
      </c>
      <c r="I13" s="138">
        <f>_Emissions_!G$41</f>
        <v>2.3167050329329899</v>
      </c>
      <c r="J13" s="138">
        <f>_Emissions_!H$41</f>
        <v>2.5461486058447411</v>
      </c>
      <c r="K13" s="138">
        <f>_Emissions_!I$41</f>
        <v>2.2727478270097956</v>
      </c>
      <c r="L13" s="138">
        <f>_Emissions_!J$41</f>
        <v>2.0140922604241771</v>
      </c>
      <c r="M13" s="138">
        <f>_Emissions_!K$41</f>
        <v>1.8255283396049451</v>
      </c>
      <c r="N13" s="138">
        <f>_Emissions_!L$41</f>
        <v>1.6991787961920468</v>
      </c>
      <c r="O13" s="138">
        <f>_Emissions_!M$41</f>
        <v>1.6147226082058144</v>
      </c>
      <c r="P13" s="138">
        <f>_Emissions_!N$41</f>
        <v>1.5073847170762971</v>
      </c>
      <c r="Q13" s="138">
        <f>_Emissions_!O$41</f>
        <v>1.4762765559199318</v>
      </c>
      <c r="R13" s="138">
        <f>_Emissions_!P$41</f>
        <v>1.4654485040929301</v>
      </c>
      <c r="S13" s="138">
        <f>_Emissions_!Q$41</f>
        <v>1.480104291091294</v>
      </c>
      <c r="T13" s="138">
        <f>_Emissions_!R$41</f>
        <v>1.423598426536469</v>
      </c>
      <c r="U13" s="138">
        <f>_Emissions_!S$41</f>
        <v>1.4134961801978545</v>
      </c>
      <c r="V13" s="138">
        <f>_Emissions_!T$41</f>
        <v>1.2960593793211925</v>
      </c>
      <c r="W13" s="138">
        <f>_Emissions_!U$41</f>
        <v>1.1250852494859149</v>
      </c>
      <c r="X13" s="138">
        <f>_Emissions_!V$41</f>
        <v>1.0299559821499544</v>
      </c>
      <c r="Y13" s="138">
        <f>_Emissions_!W$41</f>
        <v>1.1014122848423682</v>
      </c>
      <c r="Z13" s="138">
        <f>_Emissions_!X$41</f>
        <v>0.94927988092624593</v>
      </c>
      <c r="AA13" s="138">
        <f>_Emissions_!Y$41</f>
        <v>0.8547894215783074</v>
      </c>
      <c r="AB13" s="138">
        <f>_Emissions_!Z$41</f>
        <v>0.72147965160513072</v>
      </c>
      <c r="AC13" s="138">
        <f>_Emissions_!AA$41</f>
        <v>0.86613412848595628</v>
      </c>
      <c r="AD13" s="138">
        <f>_Emissions_!AB$41</f>
        <v>0.75017999148545833</v>
      </c>
    </row>
    <row r="14" spans="1:30" x14ac:dyDescent="0.35">
      <c r="A14" s="231"/>
      <c r="B14" s="136" t="str">
        <f>CONCATENATE(C14," (Direct)")</f>
        <v>Suite 5 CBI (Direct)</v>
      </c>
      <c r="C14" s="136" t="str">
        <f>'RAW DATA INPUTS &gt;&gt;&gt;'!D7</f>
        <v>Suite 5 CBI</v>
      </c>
      <c r="D14" s="138">
        <f>_Emissions_!B51</f>
        <v>6.5486885006806963</v>
      </c>
      <c r="E14" s="138">
        <f>_Emissions_!C51</f>
        <v>6.736154318983413</v>
      </c>
      <c r="F14" s="138">
        <f>_Emissions_!D51</f>
        <v>6.7339749484638691</v>
      </c>
      <c r="G14" s="138">
        <f>_Emissions_!E51</f>
        <v>6.6047281399551228</v>
      </c>
      <c r="H14" s="138">
        <f>_Emissions_!F51</f>
        <v>6.271144056673541</v>
      </c>
      <c r="I14" s="138">
        <f>_Emissions_!G51</f>
        <v>2.3150696989486157</v>
      </c>
      <c r="J14" s="138">
        <f>_Emissions_!H51</f>
        <v>2.5402692591650542</v>
      </c>
      <c r="K14" s="138">
        <f>_Emissions_!I51</f>
        <v>2.2525968484941705</v>
      </c>
      <c r="L14" s="138">
        <f>_Emissions_!J51</f>
        <v>2.0048717281976147</v>
      </c>
      <c r="M14" s="138">
        <f>_Emissions_!K51</f>
        <v>1.8128998835502579</v>
      </c>
      <c r="N14" s="138">
        <f>_Emissions_!L51</f>
        <v>1.7071304690436093</v>
      </c>
      <c r="O14" s="138">
        <f>_Emissions_!M51</f>
        <v>1.6141003806667515</v>
      </c>
      <c r="P14" s="138">
        <f>_Emissions_!N51</f>
        <v>1.5021783049669215</v>
      </c>
      <c r="Q14" s="138">
        <f>_Emissions_!O51</f>
        <v>1.4518969611933694</v>
      </c>
      <c r="R14" s="138">
        <f>_Emissions_!P51</f>
        <v>1.4789141984288674</v>
      </c>
      <c r="S14" s="138">
        <f>_Emissions_!Q51</f>
        <v>1.4671174151147317</v>
      </c>
      <c r="T14" s="138">
        <f>_Emissions_!R51</f>
        <v>1.4175153476865794</v>
      </c>
      <c r="U14" s="138">
        <f>_Emissions_!S51</f>
        <v>1.4167349255899444</v>
      </c>
      <c r="V14" s="138">
        <f>_Emissions_!T51</f>
        <v>1.2698377284156104</v>
      </c>
      <c r="W14" s="138">
        <f>_Emissions_!U51</f>
        <v>1.1333976801499768</v>
      </c>
      <c r="X14" s="138">
        <f>_Emissions_!V51</f>
        <v>1.0328378514909664</v>
      </c>
      <c r="Y14" s="138">
        <f>_Emissions_!W51</f>
        <v>1.0881589362095556</v>
      </c>
      <c r="Z14" s="138">
        <f>_Emissions_!X51</f>
        <v>0.95214961646288176</v>
      </c>
      <c r="AA14" s="138">
        <f>_Emissions_!Y51</f>
        <v>0.84155829999006948</v>
      </c>
      <c r="AB14" s="138">
        <f>_Emissions_!Z51</f>
        <v>0.70615101996958107</v>
      </c>
      <c r="AC14" s="138">
        <f>_Emissions_!AA51</f>
        <v>0.86664252081994042</v>
      </c>
      <c r="AD14" s="138">
        <f>_Emissions_!AB51</f>
        <v>0.74544810501084902</v>
      </c>
    </row>
    <row r="15" spans="1:30" x14ac:dyDescent="0.35">
      <c r="A15" s="161"/>
      <c r="B15" s="136" t="str">
        <f t="shared" si="1"/>
        <v>Suite 6 CEIP Preferred Portfolio (Direct)</v>
      </c>
      <c r="C15" s="136" t="str">
        <f>'RAW DATA INPUTS &gt;&gt;&gt;'!D8</f>
        <v>Suite 6 CEIP Preferred Portfolio</v>
      </c>
      <c r="D15" s="138">
        <f>_Emissions_!B$61</f>
        <v>6.5486885006806963</v>
      </c>
      <c r="E15" s="138">
        <f>_Emissions_!C$61</f>
        <v>6.7317058385146638</v>
      </c>
      <c r="F15" s="138">
        <f>_Emissions_!D$61</f>
        <v>6.7307532002194943</v>
      </c>
      <c r="G15" s="138">
        <f>_Emissions_!E$61</f>
        <v>6.6031202960368862</v>
      </c>
      <c r="H15" s="138">
        <f>_Emissions_!F$61</f>
        <v>6.2763825797931787</v>
      </c>
      <c r="I15" s="138">
        <f>_Emissions_!G$61</f>
        <v>2.3156747770736157</v>
      </c>
      <c r="J15" s="138">
        <f>_Emissions_!H$61</f>
        <v>2.5431171263525543</v>
      </c>
      <c r="K15" s="138">
        <f>_Emissions_!I$61</f>
        <v>2.2616368279863579</v>
      </c>
      <c r="L15" s="138">
        <f>_Emissions_!J$61</f>
        <v>2.0058508541741769</v>
      </c>
      <c r="M15" s="138">
        <f>_Emissions_!K$61</f>
        <v>1.8120535983940083</v>
      </c>
      <c r="N15" s="138">
        <f>_Emissions_!L$61</f>
        <v>1.6998852600592347</v>
      </c>
      <c r="O15" s="138">
        <f>_Emissions_!M$61</f>
        <v>1.6109854460964395</v>
      </c>
      <c r="P15" s="138">
        <f>_Emissions_!N$61</f>
        <v>1.5035224758653598</v>
      </c>
      <c r="Q15" s="138">
        <f>_Emissions_!O$61</f>
        <v>1.4625980881464944</v>
      </c>
      <c r="R15" s="138">
        <f>_Emissions_!P$61</f>
        <v>1.4721586652257426</v>
      </c>
      <c r="S15" s="138">
        <f>_Emissions_!Q$61</f>
        <v>1.4718968819116065</v>
      </c>
      <c r="T15" s="138">
        <f>_Emissions_!R$61</f>
        <v>1.4234532812803296</v>
      </c>
      <c r="U15" s="138">
        <f>_Emissions_!S$61</f>
        <v>1.4131219744180694</v>
      </c>
      <c r="V15" s="138">
        <f>_Emissions_!T$61</f>
        <v>1.2889312137671733</v>
      </c>
      <c r="W15" s="138">
        <f>_Emissions_!U$61</f>
        <v>1.1249436845445082</v>
      </c>
      <c r="X15" s="138">
        <f>_Emissions_!V$61</f>
        <v>1.0253308344011232</v>
      </c>
      <c r="Y15" s="138">
        <f>_Emissions_!W$61</f>
        <v>1.0957691910923684</v>
      </c>
      <c r="Z15" s="138">
        <f>_Emissions_!X$61</f>
        <v>0.9552479701788934</v>
      </c>
      <c r="AA15" s="138">
        <f>_Emissions_!Y$61</f>
        <v>0.83290703875960048</v>
      </c>
      <c r="AB15" s="138">
        <f>_Emissions_!Z$61</f>
        <v>0.71637522504770579</v>
      </c>
      <c r="AC15" s="138">
        <f>_Emissions_!AA$61</f>
        <v>0.86356017169884658</v>
      </c>
      <c r="AD15" s="138">
        <f>_Emissions_!AB$61</f>
        <v>0.74575558645616136</v>
      </c>
    </row>
    <row r="16" spans="1:30" x14ac:dyDescent="0.35">
      <c r="B16" s="139" t="s">
        <v>53</v>
      </c>
      <c r="C16" s="136"/>
      <c r="D16" s="140">
        <f>E20</f>
        <v>6.9460642630194904</v>
      </c>
      <c r="E16" s="140">
        <f t="shared" ref="E16:AC16" si="2">F20</f>
        <v>6.9460642630194904</v>
      </c>
      <c r="F16" s="140">
        <f t="shared" si="2"/>
        <v>6.9460642630194904</v>
      </c>
      <c r="G16" s="140">
        <f t="shared" si="2"/>
        <v>6.9460642630194904</v>
      </c>
      <c r="H16" s="140">
        <f t="shared" si="2"/>
        <v>6.9460642630194904</v>
      </c>
      <c r="I16" s="140">
        <f t="shared" si="2"/>
        <v>6.9460642630194904</v>
      </c>
      <c r="J16" s="140">
        <f t="shared" si="2"/>
        <v>6.9460642630194904</v>
      </c>
      <c r="K16" s="140">
        <f t="shared" si="2"/>
        <v>6.9460642630194904</v>
      </c>
      <c r="L16" s="140">
        <f t="shared" si="2"/>
        <v>6.9460642630194904</v>
      </c>
      <c r="M16" s="140">
        <f t="shared" si="2"/>
        <v>6.9460642630194904</v>
      </c>
      <c r="N16" s="140">
        <f t="shared" si="2"/>
        <v>6.9460642630194904</v>
      </c>
      <c r="O16" s="140">
        <f t="shared" si="2"/>
        <v>6.9460642630194904</v>
      </c>
      <c r="P16" s="140">
        <f t="shared" si="2"/>
        <v>6.9460642630194904</v>
      </c>
      <c r="Q16" s="140">
        <f t="shared" si="2"/>
        <v>6.9460642630194904</v>
      </c>
      <c r="R16" s="140">
        <f t="shared" si="2"/>
        <v>6.9460642630194904</v>
      </c>
      <c r="S16" s="140">
        <f t="shared" si="2"/>
        <v>6.9460642630194904</v>
      </c>
      <c r="T16" s="140">
        <f t="shared" si="2"/>
        <v>6.9460642630194904</v>
      </c>
      <c r="U16" s="140">
        <f t="shared" si="2"/>
        <v>6.9460642630194904</v>
      </c>
      <c r="V16" s="140">
        <f t="shared" si="2"/>
        <v>6.9460642630194904</v>
      </c>
      <c r="W16" s="140">
        <f t="shared" si="2"/>
        <v>6.9460642630194904</v>
      </c>
      <c r="X16" s="140">
        <f t="shared" si="2"/>
        <v>6.9460642630194904</v>
      </c>
      <c r="Y16" s="140">
        <f t="shared" si="2"/>
        <v>6.9460642630194904</v>
      </c>
      <c r="Z16" s="140">
        <f t="shared" si="2"/>
        <v>6.9460642630194904</v>
      </c>
      <c r="AA16" s="140">
        <f t="shared" si="2"/>
        <v>6.9460642630194904</v>
      </c>
      <c r="AB16" s="140">
        <f t="shared" si="2"/>
        <v>6.9460642630194904</v>
      </c>
      <c r="AC16" s="140">
        <f t="shared" si="2"/>
        <v>6.9460642630194904</v>
      </c>
      <c r="AD16" s="140">
        <f>AC16</f>
        <v>6.9460642630194904</v>
      </c>
    </row>
    <row r="18" spans="1:30" x14ac:dyDescent="0.35">
      <c r="A18" t="s">
        <v>9</v>
      </c>
      <c r="B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x14ac:dyDescent="0.35">
      <c r="B19" s="83"/>
      <c r="D19" s="83"/>
      <c r="E19" s="95">
        <v>2022</v>
      </c>
      <c r="F19" s="95">
        <f t="shared" ref="F19:AB19" si="3">E19+1</f>
        <v>2023</v>
      </c>
      <c r="G19" s="95">
        <f t="shared" si="3"/>
        <v>2024</v>
      </c>
      <c r="H19" s="95">
        <f t="shared" si="3"/>
        <v>2025</v>
      </c>
      <c r="I19" s="95">
        <f t="shared" si="3"/>
        <v>2026</v>
      </c>
      <c r="J19" s="95">
        <f t="shared" si="3"/>
        <v>2027</v>
      </c>
      <c r="K19" s="95">
        <f t="shared" si="3"/>
        <v>2028</v>
      </c>
      <c r="L19" s="95">
        <f t="shared" si="3"/>
        <v>2029</v>
      </c>
      <c r="M19" s="95">
        <f t="shared" si="3"/>
        <v>2030</v>
      </c>
      <c r="N19" s="95">
        <f t="shared" si="3"/>
        <v>2031</v>
      </c>
      <c r="O19" s="95">
        <f t="shared" si="3"/>
        <v>2032</v>
      </c>
      <c r="P19" s="95">
        <f t="shared" si="3"/>
        <v>2033</v>
      </c>
      <c r="Q19" s="95">
        <f t="shared" si="3"/>
        <v>2034</v>
      </c>
      <c r="R19" s="95">
        <f t="shared" si="3"/>
        <v>2035</v>
      </c>
      <c r="S19" s="95">
        <f t="shared" si="3"/>
        <v>2036</v>
      </c>
      <c r="T19" s="95">
        <f t="shared" si="3"/>
        <v>2037</v>
      </c>
      <c r="U19" s="95">
        <f t="shared" si="3"/>
        <v>2038</v>
      </c>
      <c r="V19" s="95">
        <f t="shared" si="3"/>
        <v>2039</v>
      </c>
      <c r="W19" s="95">
        <f t="shared" si="3"/>
        <v>2040</v>
      </c>
      <c r="X19" s="95">
        <f t="shared" si="3"/>
        <v>2041</v>
      </c>
      <c r="Y19" s="95">
        <f t="shared" si="3"/>
        <v>2042</v>
      </c>
      <c r="Z19" s="95">
        <f t="shared" si="3"/>
        <v>2043</v>
      </c>
      <c r="AA19" s="95">
        <f t="shared" si="3"/>
        <v>2044</v>
      </c>
      <c r="AB19" s="95">
        <f t="shared" si="3"/>
        <v>2045</v>
      </c>
      <c r="AC19" s="83"/>
      <c r="AD19" s="83"/>
    </row>
    <row r="20" spans="1:30" x14ac:dyDescent="0.35">
      <c r="A20" s="14" t="s">
        <v>53</v>
      </c>
      <c r="B20" s="97">
        <v>6.9460642630194904</v>
      </c>
      <c r="D20" s="97">
        <v>6.9460642630194904</v>
      </c>
      <c r="E20" s="97">
        <v>6.9460642630194904</v>
      </c>
      <c r="F20" s="97">
        <v>6.9460642630194904</v>
      </c>
      <c r="G20" s="97">
        <v>6.9460642630194904</v>
      </c>
      <c r="H20" s="97">
        <v>6.9460642630194904</v>
      </c>
      <c r="I20" s="97">
        <v>6.9460642630194904</v>
      </c>
      <c r="J20" s="97">
        <v>6.9460642630194904</v>
      </c>
      <c r="K20" s="97">
        <v>6.9460642630194904</v>
      </c>
      <c r="L20" s="97">
        <v>6.9460642630194904</v>
      </c>
      <c r="M20" s="97">
        <v>6.9460642630194904</v>
      </c>
      <c r="N20" s="97">
        <v>6.9460642630194904</v>
      </c>
      <c r="O20" s="97">
        <v>6.9460642630194904</v>
      </c>
      <c r="P20" s="97">
        <v>6.9460642630194904</v>
      </c>
      <c r="Q20" s="97">
        <v>6.9460642630194904</v>
      </c>
      <c r="R20" s="97">
        <v>6.9460642630194904</v>
      </c>
      <c r="S20" s="97">
        <v>6.9460642630194904</v>
      </c>
      <c r="T20" s="97">
        <v>6.9460642630194904</v>
      </c>
      <c r="U20" s="97">
        <v>6.9460642630194904</v>
      </c>
      <c r="V20" s="97">
        <v>6.9460642630194904</v>
      </c>
      <c r="W20" s="97">
        <v>6.9460642630194904</v>
      </c>
      <c r="X20" s="97">
        <v>6.9460642630194904</v>
      </c>
      <c r="Y20" s="97">
        <v>6.9460642630194904</v>
      </c>
      <c r="Z20" s="97">
        <v>6.9460642630194904</v>
      </c>
      <c r="AA20" s="97">
        <v>6.9460642630194904</v>
      </c>
      <c r="AB20" s="97">
        <v>6.9460642630194904</v>
      </c>
      <c r="AC20" s="97">
        <v>6.9460642630194904</v>
      </c>
      <c r="AD20" s="97">
        <v>6.9460642630194904</v>
      </c>
    </row>
    <row r="21" spans="1:30" x14ac:dyDescent="0.35">
      <c r="A21" s="15" t="s">
        <v>10</v>
      </c>
      <c r="B21" s="83"/>
      <c r="D21" s="83"/>
      <c r="E21" s="98">
        <f t="shared" ref="E21:AB21" si="4">E20*75%</f>
        <v>5.2095481972646178</v>
      </c>
      <c r="F21" s="98">
        <f t="shared" si="4"/>
        <v>5.2095481972646178</v>
      </c>
      <c r="G21" s="98">
        <f t="shared" si="4"/>
        <v>5.2095481972646178</v>
      </c>
      <c r="H21" s="98">
        <f t="shared" si="4"/>
        <v>5.2095481972646178</v>
      </c>
      <c r="I21" s="98">
        <f t="shared" si="4"/>
        <v>5.2095481972646178</v>
      </c>
      <c r="J21" s="98">
        <f t="shared" si="4"/>
        <v>5.2095481972646178</v>
      </c>
      <c r="K21" s="98">
        <f t="shared" si="4"/>
        <v>5.2095481972646178</v>
      </c>
      <c r="L21" s="98">
        <f t="shared" si="4"/>
        <v>5.2095481972646178</v>
      </c>
      <c r="M21" s="98">
        <f t="shared" si="4"/>
        <v>5.2095481972646178</v>
      </c>
      <c r="N21" s="98">
        <f t="shared" si="4"/>
        <v>5.2095481972646178</v>
      </c>
      <c r="O21" s="98">
        <f t="shared" si="4"/>
        <v>5.2095481972646178</v>
      </c>
      <c r="P21" s="98">
        <f t="shared" si="4"/>
        <v>5.2095481972646178</v>
      </c>
      <c r="Q21" s="98">
        <f t="shared" si="4"/>
        <v>5.2095481972646178</v>
      </c>
      <c r="R21" s="98">
        <f t="shared" si="4"/>
        <v>5.2095481972646178</v>
      </c>
      <c r="S21" s="98">
        <f t="shared" si="4"/>
        <v>5.2095481972646178</v>
      </c>
      <c r="T21" s="98">
        <f t="shared" si="4"/>
        <v>5.2095481972646178</v>
      </c>
      <c r="U21" s="98">
        <f t="shared" si="4"/>
        <v>5.2095481972646178</v>
      </c>
      <c r="V21" s="98">
        <f t="shared" si="4"/>
        <v>5.2095481972646178</v>
      </c>
      <c r="W21" s="98">
        <f t="shared" si="4"/>
        <v>5.2095481972646178</v>
      </c>
      <c r="X21" s="98">
        <f t="shared" si="4"/>
        <v>5.2095481972646178</v>
      </c>
      <c r="Y21" s="98">
        <f t="shared" si="4"/>
        <v>5.2095481972646178</v>
      </c>
      <c r="Z21" s="98">
        <f t="shared" si="4"/>
        <v>5.2095481972646178</v>
      </c>
      <c r="AA21" s="98">
        <f t="shared" si="4"/>
        <v>5.2095481972646178</v>
      </c>
      <c r="AB21" s="98">
        <f t="shared" si="4"/>
        <v>5.2095481972646178</v>
      </c>
      <c r="AC21" s="98"/>
      <c r="AD21" s="83"/>
    </row>
    <row r="22" spans="1:30" x14ac:dyDescent="0.35">
      <c r="A22" s="15" t="s">
        <v>47</v>
      </c>
      <c r="B22" s="83"/>
      <c r="D22" s="83"/>
      <c r="E22" s="83">
        <v>9.510065885235063</v>
      </c>
      <c r="F22" s="83">
        <v>9.4491309292565635</v>
      </c>
      <c r="G22" s="83">
        <v>8.935339302402614</v>
      </c>
      <c r="H22" s="83">
        <v>6.136463230893531</v>
      </c>
      <c r="I22" s="83">
        <v>6.2217085908761183</v>
      </c>
      <c r="J22" s="83">
        <v>5.6185395469395258</v>
      </c>
      <c r="K22" s="83">
        <v>5.2285918935605276</v>
      </c>
      <c r="L22" s="83">
        <v>4.8590032001656382</v>
      </c>
      <c r="M22" s="83">
        <v>4.6949550586664621</v>
      </c>
      <c r="N22" s="83">
        <v>4.3760799276335058</v>
      </c>
      <c r="O22" s="83">
        <v>4.2550285378862771</v>
      </c>
      <c r="P22" s="83">
        <v>4.1812589996978868</v>
      </c>
      <c r="Q22" s="83">
        <v>3.992639823773509</v>
      </c>
      <c r="R22" s="83">
        <v>3.9218163288832391</v>
      </c>
      <c r="S22" s="83">
        <v>3.8293221604709831</v>
      </c>
      <c r="T22" s="83">
        <v>3.734714230463255</v>
      </c>
      <c r="U22" s="83">
        <v>3.578860089262677</v>
      </c>
      <c r="V22" s="83">
        <v>3.4723519269372192</v>
      </c>
      <c r="W22" s="83">
        <v>3.3443561285292089</v>
      </c>
      <c r="X22" s="83">
        <v>3.1366608671015341</v>
      </c>
      <c r="Y22" s="83">
        <v>2.8883617993301169</v>
      </c>
      <c r="Z22" s="83">
        <v>2.1236836178597249</v>
      </c>
      <c r="AA22" s="83">
        <v>1.989893965109653</v>
      </c>
      <c r="AB22" s="83">
        <v>2.127261916481137</v>
      </c>
      <c r="AC22" s="83"/>
      <c r="AD22" s="83"/>
    </row>
  </sheetData>
  <mergeCells count="2">
    <mergeCell ref="A4:A8"/>
    <mergeCell ref="A10:A1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3:S24"/>
  <sheetViews>
    <sheetView tabSelected="1" topLeftCell="A6" zoomScale="85" zoomScaleNormal="85" workbookViewId="0">
      <selection activeCell="B8" sqref="B8"/>
    </sheetView>
  </sheetViews>
  <sheetFormatPr defaultRowHeight="14.5" x14ac:dyDescent="0.35"/>
  <cols>
    <col min="6" max="6" width="52" customWidth="1"/>
    <col min="7" max="7" width="9.1796875" customWidth="1"/>
    <col min="19" max="19" width="19.26953125" customWidth="1"/>
    <col min="20" max="20" width="16.453125" customWidth="1"/>
  </cols>
  <sheetData>
    <row r="3" spans="2:19" x14ac:dyDescent="0.3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19" x14ac:dyDescent="0.35">
      <c r="F4" s="70"/>
    </row>
    <row r="5" spans="2:19" x14ac:dyDescent="0.3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9" ht="58" x14ac:dyDescent="0.3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86" t="s">
        <v>55</v>
      </c>
      <c r="H6" s="86" t="s">
        <v>64</v>
      </c>
      <c r="I6" s="86" t="s">
        <v>63</v>
      </c>
      <c r="J6" s="86" t="s">
        <v>0</v>
      </c>
      <c r="K6" s="86" t="s">
        <v>62</v>
      </c>
      <c r="L6" s="87" t="s">
        <v>36</v>
      </c>
      <c r="M6" s="87" t="s">
        <v>45</v>
      </c>
      <c r="N6" s="87" t="s">
        <v>50</v>
      </c>
      <c r="O6" s="87" t="s">
        <v>60</v>
      </c>
      <c r="P6" s="87" t="s">
        <v>61</v>
      </c>
      <c r="Q6" s="87" t="s">
        <v>109</v>
      </c>
      <c r="R6" s="87" t="s">
        <v>43</v>
      </c>
      <c r="S6" s="99"/>
    </row>
    <row r="7" spans="2:19" ht="15" customHeight="1" x14ac:dyDescent="0.3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88">
        <f>SUMIFS('_Resource Additions_Annual_'!AN:AN,'_Resource Additions_Annual_'!$AL:$AL,$D7,'_Resource Additions_Annual_'!$AM:$AM,$B7)</f>
        <v>258.84908114583618</v>
      </c>
      <c r="H7" s="89">
        <f>SUMIFS('_Resource Additions_Annual_'!AO:AO,'_Resource Additions_Annual_'!$AL:$AL,$D7,'_Resource Additions_Annual_'!$AM:$AM,$B7)</f>
        <v>75.000000193715096</v>
      </c>
      <c r="I7" s="89">
        <f>SUMIFS('_Resource Additions_Annual_'!AP:AP,'_Resource Additions_Annual_'!$AL:$AL,$D7,'_Resource Additions_Annual_'!$AM:$AM,$B7)</f>
        <v>80.300000935792923</v>
      </c>
      <c r="J7" s="89">
        <f>SUMIFS('_Resource Additions_Annual_'!AQ:AQ,'_Resource Additions_Annual_'!$AL:$AL,$D7,'_Resource Additions_Annual_'!$AM:$AM,$B7)</f>
        <v>28.669999688863754</v>
      </c>
      <c r="K7" s="89">
        <f>SUMIFS('_Resource Additions_Annual_'!AR:AR,'_Resource Additions_Annual_'!$AL:$AL,$D7,'_Resource Additions_Annual_'!$AM:$AM,$B7)</f>
        <v>22.090000152587891</v>
      </c>
      <c r="L7" s="89">
        <f>SUMIFS('_Resource Additions_Annual_'!AS:AS,'_Resource Additions_Annual_'!$AL:$AL,$D7,'_Resource Additions_Annual_'!$AM:$AM,$B7)</f>
        <v>0</v>
      </c>
      <c r="M7" s="89">
        <f>SUMIFS('_Resource Additions_Annual_'!AT:AT,'_Resource Additions_Annual_'!$AL:$AL,$D7,'_Resource Additions_Annual_'!$AM:$AM,$B7)</f>
        <v>299.89999389648438</v>
      </c>
      <c r="N7" s="89">
        <f>SUMIFS('_Resource Additions_Annual_'!AU:AU,'_Resource Additions_Annual_'!$AL:$AL,$D7,'_Resource Additions_Annual_'!$AM:$AM,$B7)</f>
        <v>500</v>
      </c>
      <c r="O7" s="89">
        <f>SUMIFS('_Resource Additions_Annual_'!AV:AV,'_Resource Additions_Annual_'!$AL:$AL,$D7,'_Resource Additions_Annual_'!$AM:$AM,$B7)</f>
        <v>0</v>
      </c>
      <c r="P7" s="89">
        <f>SUMIFS('_Resource Additions_Annual_'!AW:AW,'_Resource Additions_Annual_'!$AL:$AL,$D7,'_Resource Additions_Annual_'!$AM:$AM,$B7)</f>
        <v>0</v>
      </c>
      <c r="Q7" s="90">
        <f>SUMIFS('_Resource Additions_Annual_'!AX:AX,'_Resource Additions_Annual_'!$AL:$AL,$D7,'_Resource Additions_Annual_'!$AM:$AM,$B7)</f>
        <v>0</v>
      </c>
      <c r="R7" s="90">
        <f>SUM(G7:Q7)</f>
        <v>1264.8090760132802</v>
      </c>
    </row>
    <row r="8" spans="2:19" ht="26.25" customHeight="1" x14ac:dyDescent="0.3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91">
        <f>SUMIFS('_Resource Additions_Annual_'!AN:AN,'_Resource Additions_Annual_'!$AL:$AL,$D8,'_Resource Additions_Annual_'!$AM:$AM,$B8)</f>
        <v>258.84908114583618</v>
      </c>
      <c r="H8" s="92">
        <f>SUMIFS('_Resource Additions_Annual_'!AO:AO,'_Resource Additions_Annual_'!$AL:$AL,$D8,'_Resource Additions_Annual_'!$AM:$AM,$B8)</f>
        <v>75</v>
      </c>
      <c r="I8" s="92">
        <f>SUMIFS('_Resource Additions_Annual_'!AP:AP,'_Resource Additions_Annual_'!$AL:$AL,$D8,'_Resource Additions_Annual_'!$AM:$AM,$B8)</f>
        <v>83.22500067949295</v>
      </c>
      <c r="J8" s="92">
        <f>SUMIFS('_Resource Additions_Annual_'!AQ:AQ,'_Resource Additions_Annual_'!$AL:$AL,$D8,'_Resource Additions_Annual_'!$AM:$AM,$B8)</f>
        <v>28.669999688863754</v>
      </c>
      <c r="K8" s="92">
        <f>SUMIFS('_Resource Additions_Annual_'!AR:AR,'_Resource Additions_Annual_'!$AL:$AL,$D8,'_Resource Additions_Annual_'!$AM:$AM,$B8)</f>
        <v>22.090000152587891</v>
      </c>
      <c r="L8" s="92">
        <f>SUMIFS('_Resource Additions_Annual_'!AS:AS,'_Resource Additions_Annual_'!$AL:$AL,$D8,'_Resource Additions_Annual_'!$AM:$AM,$B8)</f>
        <v>0</v>
      </c>
      <c r="M8" s="92">
        <f>SUMIFS('_Resource Additions_Annual_'!AT:AT,'_Resource Additions_Annual_'!$AL:$AL,$D8,'_Resource Additions_Annual_'!$AM:$AM,$B8)</f>
        <v>299.89999389648438</v>
      </c>
      <c r="N8" s="92">
        <f>SUMIFS('_Resource Additions_Annual_'!AU:AU,'_Resource Additions_Annual_'!$AL:$AL,$D8,'_Resource Additions_Annual_'!$AM:$AM,$B8)</f>
        <v>500</v>
      </c>
      <c r="O8" s="92">
        <f>SUMIFS('_Resource Additions_Annual_'!AV:AV,'_Resource Additions_Annual_'!$AL:$AL,$D8,'_Resource Additions_Annual_'!$AM:$AM,$B8)</f>
        <v>0</v>
      </c>
      <c r="P8" s="92">
        <f>SUMIFS('_Resource Additions_Annual_'!AW:AW,'_Resource Additions_Annual_'!$AL:$AL,$D8,'_Resource Additions_Annual_'!$AM:$AM,$B8)</f>
        <v>0</v>
      </c>
      <c r="Q8" s="93">
        <f>SUMIFS('_Resource Additions_Annual_'!AX:AX,'_Resource Additions_Annual_'!$AL:$AL,$D8,'_Resource Additions_Annual_'!$AM:$AM,$B8)</f>
        <v>0</v>
      </c>
      <c r="R8" s="93">
        <f t="shared" ref="R8:R12" si="0">SUM(G8:Q8)</f>
        <v>1267.7340755632652</v>
      </c>
    </row>
    <row r="9" spans="2:19" ht="26.25" customHeight="1" x14ac:dyDescent="0.3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91">
        <f>SUMIFS('_Resource Additions_Annual_'!AN:AN,'_Resource Additions_Annual_'!$AL:$AL,$D9,'_Resource Additions_Annual_'!$AM:$AM,$B9)</f>
        <v>258.84908114583618</v>
      </c>
      <c r="H9" s="92">
        <f>SUMIFS('_Resource Additions_Annual_'!AO:AO,'_Resource Additions_Annual_'!$AL:$AL,$D9,'_Resource Additions_Annual_'!$AM:$AM,$B9)</f>
        <v>71.700000122189522</v>
      </c>
      <c r="I9" s="92">
        <f>SUMIFS('_Resource Additions_Annual_'!AP:AP,'_Resource Additions_Annual_'!$AL:$AL,$D9,'_Resource Additions_Annual_'!$AM:$AM,$B9)</f>
        <v>58.616999715566635</v>
      </c>
      <c r="J9" s="92">
        <f>SUMIFS('_Resource Additions_Annual_'!AQ:AQ,'_Resource Additions_Annual_'!$AL:$AL,$D9,'_Resource Additions_Annual_'!$AM:$AM,$B9)</f>
        <v>28.669999688863754</v>
      </c>
      <c r="K9" s="92">
        <f>SUMIFS('_Resource Additions_Annual_'!AR:AR,'_Resource Additions_Annual_'!$AL:$AL,$D9,'_Resource Additions_Annual_'!$AM:$AM,$B9)</f>
        <v>22.090000152587891</v>
      </c>
      <c r="L9" s="92">
        <f>SUMIFS('_Resource Additions_Annual_'!AS:AS,'_Resource Additions_Annual_'!$AL:$AL,$D9,'_Resource Additions_Annual_'!$AM:$AM,$B9)</f>
        <v>0</v>
      </c>
      <c r="M9" s="92">
        <f>SUMIFS('_Resource Additions_Annual_'!AT:AT,'_Resource Additions_Annual_'!$AL:$AL,$D9,'_Resource Additions_Annual_'!$AM:$AM,$B9)</f>
        <v>299.89999389648438</v>
      </c>
      <c r="N9" s="92">
        <f>SUMIFS('_Resource Additions_Annual_'!AU:AU,'_Resource Additions_Annual_'!$AL:$AL,$D9,'_Resource Additions_Annual_'!$AM:$AM,$B9)</f>
        <v>500</v>
      </c>
      <c r="O9" s="92">
        <f>SUMIFS('_Resource Additions_Annual_'!AV:AV,'_Resource Additions_Annual_'!$AL:$AL,$D9,'_Resource Additions_Annual_'!$AM:$AM,$B9)</f>
        <v>0</v>
      </c>
      <c r="P9" s="92">
        <f>SUMIFS('_Resource Additions_Annual_'!AW:AW,'_Resource Additions_Annual_'!$AL:$AL,$D9,'_Resource Additions_Annual_'!$AM:$AM,$B9)</f>
        <v>0</v>
      </c>
      <c r="Q9" s="93">
        <f>SUMIFS('_Resource Additions_Annual_'!AX:AX,'_Resource Additions_Annual_'!$AL:$AL,$D9,'_Resource Additions_Annual_'!$AM:$AM,$B9)</f>
        <v>0</v>
      </c>
      <c r="R9" s="93">
        <f t="shared" si="0"/>
        <v>1239.8260747215284</v>
      </c>
    </row>
    <row r="10" spans="2:19" ht="26.25" customHeight="1" x14ac:dyDescent="0.3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91">
        <f>SUMIFS('_Resource Additions_Annual_'!AN:AN,'_Resource Additions_Annual_'!$AL:$AL,$D10,'_Resource Additions_Annual_'!$AM:$AM,$B10)</f>
        <v>258.84908114583618</v>
      </c>
      <c r="H10" s="92">
        <f>SUMIFS('_Resource Additions_Annual_'!AO:AO,'_Resource Additions_Annual_'!$AL:$AL,$D10,'_Resource Additions_Annual_'!$AM:$AM,$B10)</f>
        <v>57.700000107288361</v>
      </c>
      <c r="I10" s="92">
        <f>SUMIFS('_Resource Additions_Annual_'!AP:AP,'_Resource Additions_Annual_'!$AL:$AL,$D10,'_Resource Additions_Annual_'!$AM:$AM,$B10)</f>
        <v>77.892000541090965</v>
      </c>
      <c r="J10" s="92">
        <f>SUMIFS('_Resource Additions_Annual_'!AQ:AQ,'_Resource Additions_Annual_'!$AL:$AL,$D10,'_Resource Additions_Annual_'!$AM:$AM,$B10)</f>
        <v>28.669999688863754</v>
      </c>
      <c r="K10" s="92">
        <f>SUMIFS('_Resource Additions_Annual_'!AR:AR,'_Resource Additions_Annual_'!$AL:$AL,$D10,'_Resource Additions_Annual_'!$AM:$AM,$B10)</f>
        <v>22.090000152587891</v>
      </c>
      <c r="L10" s="92">
        <f>SUMIFS('_Resource Additions_Annual_'!AS:AS,'_Resource Additions_Annual_'!$AL:$AL,$D10,'_Resource Additions_Annual_'!$AM:$AM,$B10)</f>
        <v>0</v>
      </c>
      <c r="M10" s="92">
        <f>SUMIFS('_Resource Additions_Annual_'!AT:AT,'_Resource Additions_Annual_'!$AL:$AL,$D10,'_Resource Additions_Annual_'!$AM:$AM,$B10)</f>
        <v>299.89999389648438</v>
      </c>
      <c r="N10" s="92">
        <f>SUMIFS('_Resource Additions_Annual_'!AU:AU,'_Resource Additions_Annual_'!$AL:$AL,$D10,'_Resource Additions_Annual_'!$AM:$AM,$B10)</f>
        <v>500</v>
      </c>
      <c r="O10" s="92">
        <f>SUMIFS('_Resource Additions_Annual_'!AV:AV,'_Resource Additions_Annual_'!$AL:$AL,$D10,'_Resource Additions_Annual_'!$AM:$AM,$B10)</f>
        <v>0</v>
      </c>
      <c r="P10" s="92">
        <f>SUMIFS('_Resource Additions_Annual_'!AW:AW,'_Resource Additions_Annual_'!$AL:$AL,$D10,'_Resource Additions_Annual_'!$AM:$AM,$B10)</f>
        <v>0</v>
      </c>
      <c r="Q10" s="93">
        <f>SUMIFS('_Resource Additions_Annual_'!AX:AX,'_Resource Additions_Annual_'!$AL:$AL,$D10,'_Resource Additions_Annual_'!$AM:$AM,$B10)</f>
        <v>0</v>
      </c>
      <c r="R10" s="93">
        <f t="shared" si="0"/>
        <v>1245.1010755321515</v>
      </c>
    </row>
    <row r="11" spans="2:19" ht="26.25" customHeight="1" x14ac:dyDescent="0.3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91">
        <f>SUMIFS('_Resource Additions_Annual_'!AN:AN,'_Resource Additions_Annual_'!$AL:$AL,$D11,'_Resource Additions_Annual_'!$AM:$AM,$B11)</f>
        <v>258.84908114583618</v>
      </c>
      <c r="H11" s="92">
        <f>SUMIFS('_Resource Additions_Annual_'!AO:AO,'_Resource Additions_Annual_'!$AL:$AL,$D11,'_Resource Additions_Annual_'!$AM:$AM,$B11)</f>
        <v>75.550000265240669</v>
      </c>
      <c r="I11" s="92">
        <f>SUMIFS('_Resource Additions_Annual_'!AP:AP,'_Resource Additions_Annual_'!$AL:$AL,$D11,'_Resource Additions_Annual_'!$AM:$AM,$B11)</f>
        <v>81.292000100016594</v>
      </c>
      <c r="J11" s="92">
        <f>SUMIFS('_Resource Additions_Annual_'!AQ:AQ,'_Resource Additions_Annual_'!$AL:$AL,$D11,'_Resource Additions_Annual_'!$AM:$AM,$B11)</f>
        <v>28.669999688863754</v>
      </c>
      <c r="K11" s="92">
        <f>SUMIFS('_Resource Additions_Annual_'!AR:AR,'_Resource Additions_Annual_'!$AL:$AL,$D11,'_Resource Additions_Annual_'!$AM:$AM,$B11)</f>
        <v>22.090000152587891</v>
      </c>
      <c r="L11" s="92">
        <f>SUMIFS('_Resource Additions_Annual_'!AS:AS,'_Resource Additions_Annual_'!$AL:$AL,$D11,'_Resource Additions_Annual_'!$AM:$AM,$B11)</f>
        <v>0</v>
      </c>
      <c r="M11" s="92">
        <f>SUMIFS('_Resource Additions_Annual_'!AT:AT,'_Resource Additions_Annual_'!$AL:$AL,$D11,'_Resource Additions_Annual_'!$AM:$AM,$B11)</f>
        <v>299.89999389648438</v>
      </c>
      <c r="N11" s="92">
        <f>SUMIFS('_Resource Additions_Annual_'!AU:AU,'_Resource Additions_Annual_'!$AL:$AL,$D11,'_Resource Additions_Annual_'!$AM:$AM,$B11)</f>
        <v>500</v>
      </c>
      <c r="O11" s="92">
        <f>SUMIFS('_Resource Additions_Annual_'!AV:AV,'_Resource Additions_Annual_'!$AL:$AL,$D11,'_Resource Additions_Annual_'!$AM:$AM,$B11)</f>
        <v>0</v>
      </c>
      <c r="P11" s="92">
        <f>SUMIFS('_Resource Additions_Annual_'!AW:AW,'_Resource Additions_Annual_'!$AL:$AL,$D11,'_Resource Additions_Annual_'!$AM:$AM,$B11)</f>
        <v>0</v>
      </c>
      <c r="Q11" s="93">
        <f>SUMIFS('_Resource Additions_Annual_'!AX:AX,'_Resource Additions_Annual_'!$AL:$AL,$D11,'_Resource Additions_Annual_'!$AM:$AM,$B11)</f>
        <v>0</v>
      </c>
      <c r="R11" s="93">
        <f t="shared" si="0"/>
        <v>1266.3510752490295</v>
      </c>
    </row>
    <row r="12" spans="2:19" ht="26.25" customHeight="1" x14ac:dyDescent="0.3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91">
        <f>SUMIFS('_Resource Additions_Annual_'!AN:AN,'_Resource Additions_Annual_'!$AL:$AL,$D12,'_Resource Additions_Annual_'!$AM:$AM,$B12)</f>
        <v>258.84908114583618</v>
      </c>
      <c r="H12" s="92">
        <f>SUMIFS('_Resource Additions_Annual_'!AO:AO,'_Resource Additions_Annual_'!$AL:$AL,$D12,'_Resource Additions_Annual_'!$AM:$AM,$B12)</f>
        <v>75.60000041872263</v>
      </c>
      <c r="I12" s="92">
        <f>SUMIFS('_Resource Additions_Annual_'!AP:AP,'_Resource Additions_Annual_'!$AL:$AL,$D12,'_Resource Additions_Annual_'!$AM:$AM,$B12)</f>
        <v>79.376999862492085</v>
      </c>
      <c r="J12" s="92">
        <f>SUMIFS('_Resource Additions_Annual_'!AQ:AQ,'_Resource Additions_Annual_'!$AL:$AL,$D12,'_Resource Additions_Annual_'!$AM:$AM,$B12)</f>
        <v>28.669999688863754</v>
      </c>
      <c r="K12" s="92">
        <f>SUMIFS('_Resource Additions_Annual_'!AR:AR,'_Resource Additions_Annual_'!$AL:$AL,$D12,'_Resource Additions_Annual_'!$AM:$AM,$B12)</f>
        <v>22.090000152587891</v>
      </c>
      <c r="L12" s="92">
        <f>SUMIFS('_Resource Additions_Annual_'!AS:AS,'_Resource Additions_Annual_'!$AL:$AL,$D12,'_Resource Additions_Annual_'!$AM:$AM,$B12)</f>
        <v>0</v>
      </c>
      <c r="M12" s="92">
        <f>SUMIFS('_Resource Additions_Annual_'!AT:AT,'_Resource Additions_Annual_'!$AL:$AL,$D12,'_Resource Additions_Annual_'!$AM:$AM,$B12)</f>
        <v>299.89999389648438</v>
      </c>
      <c r="N12" s="92">
        <f>SUMIFS('_Resource Additions_Annual_'!AU:AU,'_Resource Additions_Annual_'!$AL:$AL,$D12,'_Resource Additions_Annual_'!$AM:$AM,$B12)</f>
        <v>500</v>
      </c>
      <c r="O12" s="92">
        <f>SUMIFS('_Resource Additions_Annual_'!AV:AV,'_Resource Additions_Annual_'!$AL:$AL,$D12,'_Resource Additions_Annual_'!$AM:$AM,$B12)</f>
        <v>0</v>
      </c>
      <c r="P12" s="92">
        <f>SUMIFS('_Resource Additions_Annual_'!AW:AW,'_Resource Additions_Annual_'!$AL:$AL,$D12,'_Resource Additions_Annual_'!$AM:$AM,$B12)</f>
        <v>0</v>
      </c>
      <c r="Q12" s="93">
        <f>SUMIFS('_Resource Additions_Annual_'!AX:AX,'_Resource Additions_Annual_'!$AL:$AL,$D12,'_Resource Additions_Annual_'!$AM:$AM,$B12)</f>
        <v>0</v>
      </c>
      <c r="R12" s="93">
        <f t="shared" si="0"/>
        <v>1264.4860751649869</v>
      </c>
    </row>
    <row r="13" spans="2:19" ht="15" customHeight="1" x14ac:dyDescent="0.3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88">
        <f>SUMIFS('_Resource Additions_Annual_'!AN:AN,'_Resource Additions_Annual_'!$AL:$AL,$D13,'_Resource Additions_Annual_'!$AM:$AM,$B13)</f>
        <v>627.40653778284104</v>
      </c>
      <c r="H13" s="89">
        <f>SUMIFS('_Resource Additions_Annual_'!AO:AO,'_Resource Additions_Annual_'!$AL:$AL,$D13,'_Resource Additions_Annual_'!$AM:$AM,$B13)</f>
        <v>200.0000001937151</v>
      </c>
      <c r="I13" s="89">
        <f>SUMIFS('_Resource Additions_Annual_'!AP:AP,'_Resource Additions_Annual_'!$AL:$AL,$D13,'_Resource Additions_Annual_'!$AM:$AM,$B13)</f>
        <v>230.30000093579292</v>
      </c>
      <c r="J13" s="89">
        <f>SUMIFS('_Resource Additions_Annual_'!AQ:AQ,'_Resource Additions_Annual_'!$AL:$AL,$D13,'_Resource Additions_Annual_'!$AM:$AM,$B13)</f>
        <v>182.44999727606773</v>
      </c>
      <c r="K13" s="89">
        <f>SUMIFS('_Resource Additions_Annual_'!AR:AR,'_Resource Additions_Annual_'!$AL:$AL,$D13,'_Resource Additions_Annual_'!$AM:$AM,$B13)</f>
        <v>45.689998626708977</v>
      </c>
      <c r="L13" s="89">
        <f>SUMIFS('_Resource Additions_Annual_'!AS:AS,'_Resource Additions_Annual_'!$AL:$AL,$D13,'_Resource Additions_Annual_'!$AM:$AM,$B13)</f>
        <v>0</v>
      </c>
      <c r="M13" s="89">
        <f>SUMIFS('_Resource Additions_Annual_'!AT:AT,'_Resource Additions_Annual_'!$AL:$AL,$D13,'_Resource Additions_Annual_'!$AM:$AM,$B13)</f>
        <v>398.99999237060547</v>
      </c>
      <c r="N13" s="89">
        <f>SUMIFS('_Resource Additions_Annual_'!AU:AU,'_Resource Additions_Annual_'!$AL:$AL,$D13,'_Resource Additions_Annual_'!$AM:$AM,$B13)</f>
        <v>1500</v>
      </c>
      <c r="O13" s="89">
        <f>SUMIFS('_Resource Additions_Annual_'!AV:AV,'_Resource Additions_Annual_'!$AL:$AL,$D13,'_Resource Additions_Annual_'!$AM:$AM,$B13)</f>
        <v>0</v>
      </c>
      <c r="P13" s="89">
        <f>SUMIFS('_Resource Additions_Annual_'!AW:AW,'_Resource Additions_Annual_'!$AL:$AL,$D13,'_Resource Additions_Annual_'!$AM:$AM,$B13)</f>
        <v>0</v>
      </c>
      <c r="Q13" s="90">
        <f>SUMIFS('_Resource Additions_Annual_'!AX:AX,'_Resource Additions_Annual_'!$AL:$AL,$D13,'_Resource Additions_Annual_'!$AM:$AM,$B13)</f>
        <v>474</v>
      </c>
      <c r="R13" s="90">
        <f>SUM(G13:Q13)</f>
        <v>3658.8465271857312</v>
      </c>
    </row>
    <row r="14" spans="2:19" ht="26.25" customHeight="1" x14ac:dyDescent="0.3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91">
        <f>SUMIFS('_Resource Additions_Annual_'!AN:AN,'_Resource Additions_Annual_'!$AL:$AL,$D14,'_Resource Additions_Annual_'!$AM:$AM,$B14)</f>
        <v>627.40653778284104</v>
      </c>
      <c r="H14" s="92">
        <f>SUMIFS('_Resource Additions_Annual_'!AO:AO,'_Resource Additions_Annual_'!$AL:$AL,$D14,'_Resource Additions_Annual_'!$AM:$AM,$B14)</f>
        <v>200</v>
      </c>
      <c r="I14" s="92">
        <f>SUMIFS('_Resource Additions_Annual_'!AP:AP,'_Resource Additions_Annual_'!$AL:$AL,$D14,'_Resource Additions_Annual_'!$AM:$AM,$B14)</f>
        <v>233.22500067949295</v>
      </c>
      <c r="J14" s="92">
        <f>SUMIFS('_Resource Additions_Annual_'!AQ:AQ,'_Resource Additions_Annual_'!$AL:$AL,$D14,'_Resource Additions_Annual_'!$AM:$AM,$B14)</f>
        <v>182.44999727606773</v>
      </c>
      <c r="K14" s="92">
        <f>SUMIFS('_Resource Additions_Annual_'!AR:AR,'_Resource Additions_Annual_'!$AL:$AL,$D14,'_Resource Additions_Annual_'!$AM:$AM,$B14)</f>
        <v>45.689998626708977</v>
      </c>
      <c r="L14" s="92">
        <f>SUMIFS('_Resource Additions_Annual_'!AS:AS,'_Resource Additions_Annual_'!$AL:$AL,$D14,'_Resource Additions_Annual_'!$AM:$AM,$B14)</f>
        <v>0</v>
      </c>
      <c r="M14" s="92">
        <f>SUMIFS('_Resource Additions_Annual_'!AT:AT,'_Resource Additions_Annual_'!$AL:$AL,$D14,'_Resource Additions_Annual_'!$AM:$AM,$B14)</f>
        <v>398.99999237060547</v>
      </c>
      <c r="N14" s="92">
        <f>SUMIFS('_Resource Additions_Annual_'!AU:AU,'_Resource Additions_Annual_'!$AL:$AL,$D14,'_Resource Additions_Annual_'!$AM:$AM,$B14)</f>
        <v>1500</v>
      </c>
      <c r="O14" s="92">
        <f>SUMIFS('_Resource Additions_Annual_'!AV:AV,'_Resource Additions_Annual_'!$AL:$AL,$D14,'_Resource Additions_Annual_'!$AM:$AM,$B14)</f>
        <v>0</v>
      </c>
      <c r="P14" s="92">
        <f>SUMIFS('_Resource Additions_Annual_'!AW:AW,'_Resource Additions_Annual_'!$AL:$AL,$D14,'_Resource Additions_Annual_'!$AM:$AM,$B14)</f>
        <v>0</v>
      </c>
      <c r="Q14" s="93">
        <f>SUMIFS('_Resource Additions_Annual_'!AX:AX,'_Resource Additions_Annual_'!$AL:$AL,$D14,'_Resource Additions_Annual_'!$AM:$AM,$B14)</f>
        <v>474</v>
      </c>
      <c r="R14" s="93">
        <f t="shared" ref="R14:R18" si="4">SUM(G14:Q14)</f>
        <v>3661.7715267357162</v>
      </c>
    </row>
    <row r="15" spans="2:19" ht="26.25" customHeight="1" x14ac:dyDescent="0.3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91">
        <f>SUMIFS('_Resource Additions_Annual_'!AN:AN,'_Resource Additions_Annual_'!$AL:$AL,$D15,'_Resource Additions_Annual_'!$AM:$AM,$B15)</f>
        <v>627.40653778284104</v>
      </c>
      <c r="H15" s="92">
        <f>SUMIFS('_Resource Additions_Annual_'!AO:AO,'_Resource Additions_Annual_'!$AL:$AL,$D15,'_Resource Additions_Annual_'!$AM:$AM,$B15)</f>
        <v>196.70000012218952</v>
      </c>
      <c r="I15" s="92">
        <f>SUMIFS('_Resource Additions_Annual_'!AP:AP,'_Resource Additions_Annual_'!$AL:$AL,$D15,'_Resource Additions_Annual_'!$AM:$AM,$B15)</f>
        <v>208.61699971556664</v>
      </c>
      <c r="J15" s="92">
        <f>SUMIFS('_Resource Additions_Annual_'!AQ:AQ,'_Resource Additions_Annual_'!$AL:$AL,$D15,'_Resource Additions_Annual_'!$AM:$AM,$B15)</f>
        <v>182.44999727606773</v>
      </c>
      <c r="K15" s="92">
        <f>SUMIFS('_Resource Additions_Annual_'!AR:AR,'_Resource Additions_Annual_'!$AL:$AL,$D15,'_Resource Additions_Annual_'!$AM:$AM,$B15)</f>
        <v>45.689998626708977</v>
      </c>
      <c r="L15" s="92">
        <f>SUMIFS('_Resource Additions_Annual_'!AS:AS,'_Resource Additions_Annual_'!$AL:$AL,$D15,'_Resource Additions_Annual_'!$AM:$AM,$B15)</f>
        <v>0</v>
      </c>
      <c r="M15" s="92">
        <f>SUMIFS('_Resource Additions_Annual_'!AT:AT,'_Resource Additions_Annual_'!$AL:$AL,$D15,'_Resource Additions_Annual_'!$AM:$AM,$B15)</f>
        <v>398.99999237060547</v>
      </c>
      <c r="N15" s="92">
        <f>SUMIFS('_Resource Additions_Annual_'!AU:AU,'_Resource Additions_Annual_'!$AL:$AL,$D15,'_Resource Additions_Annual_'!$AM:$AM,$B15)</f>
        <v>1500</v>
      </c>
      <c r="O15" s="92">
        <f>SUMIFS('_Resource Additions_Annual_'!AV:AV,'_Resource Additions_Annual_'!$AL:$AL,$D15,'_Resource Additions_Annual_'!$AM:$AM,$B15)</f>
        <v>0</v>
      </c>
      <c r="P15" s="92">
        <f>SUMIFS('_Resource Additions_Annual_'!AW:AW,'_Resource Additions_Annual_'!$AL:$AL,$D15,'_Resource Additions_Annual_'!$AM:$AM,$B15)</f>
        <v>0</v>
      </c>
      <c r="Q15" s="93">
        <f>SUMIFS('_Resource Additions_Annual_'!AX:AX,'_Resource Additions_Annual_'!$AL:$AL,$D15,'_Resource Additions_Annual_'!$AM:$AM,$B15)</f>
        <v>474</v>
      </c>
      <c r="R15" s="93">
        <f t="shared" si="4"/>
        <v>3633.8635258939794</v>
      </c>
    </row>
    <row r="16" spans="2:19" ht="26.25" customHeight="1" x14ac:dyDescent="0.3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91">
        <f>SUMIFS('_Resource Additions_Annual_'!AN:AN,'_Resource Additions_Annual_'!$AL:$AL,$D16,'_Resource Additions_Annual_'!$AM:$AM,$B16)</f>
        <v>627.40653778284104</v>
      </c>
      <c r="H16" s="92">
        <f>SUMIFS('_Resource Additions_Annual_'!AO:AO,'_Resource Additions_Annual_'!$AL:$AL,$D16,'_Resource Additions_Annual_'!$AM:$AM,$B16)</f>
        <v>182.70000010728836</v>
      </c>
      <c r="I16" s="92">
        <f>SUMIFS('_Resource Additions_Annual_'!AP:AP,'_Resource Additions_Annual_'!$AL:$AL,$D16,'_Resource Additions_Annual_'!$AM:$AM,$B16)</f>
        <v>227.89200054109097</v>
      </c>
      <c r="J16" s="92">
        <f>SUMIFS('_Resource Additions_Annual_'!AQ:AQ,'_Resource Additions_Annual_'!$AL:$AL,$D16,'_Resource Additions_Annual_'!$AM:$AM,$B16)</f>
        <v>182.44999727606773</v>
      </c>
      <c r="K16" s="92">
        <f>SUMIFS('_Resource Additions_Annual_'!AR:AR,'_Resource Additions_Annual_'!$AL:$AL,$D16,'_Resource Additions_Annual_'!$AM:$AM,$B16)</f>
        <v>45.689998626708977</v>
      </c>
      <c r="L16" s="92">
        <f>SUMIFS('_Resource Additions_Annual_'!AS:AS,'_Resource Additions_Annual_'!$AL:$AL,$D16,'_Resource Additions_Annual_'!$AM:$AM,$B16)</f>
        <v>0</v>
      </c>
      <c r="M16" s="92">
        <f>SUMIFS('_Resource Additions_Annual_'!AT:AT,'_Resource Additions_Annual_'!$AL:$AL,$D16,'_Resource Additions_Annual_'!$AM:$AM,$B16)</f>
        <v>398.99999237060547</v>
      </c>
      <c r="N16" s="92">
        <f>SUMIFS('_Resource Additions_Annual_'!AU:AU,'_Resource Additions_Annual_'!$AL:$AL,$D16,'_Resource Additions_Annual_'!$AM:$AM,$B16)</f>
        <v>1500</v>
      </c>
      <c r="O16" s="92">
        <f>SUMIFS('_Resource Additions_Annual_'!AV:AV,'_Resource Additions_Annual_'!$AL:$AL,$D16,'_Resource Additions_Annual_'!$AM:$AM,$B16)</f>
        <v>0</v>
      </c>
      <c r="P16" s="92">
        <f>SUMIFS('_Resource Additions_Annual_'!AW:AW,'_Resource Additions_Annual_'!$AL:$AL,$D16,'_Resource Additions_Annual_'!$AM:$AM,$B16)</f>
        <v>0</v>
      </c>
      <c r="Q16" s="93">
        <f>SUMIFS('_Resource Additions_Annual_'!AX:AX,'_Resource Additions_Annual_'!$AL:$AL,$D16,'_Resource Additions_Annual_'!$AM:$AM,$B16)</f>
        <v>474</v>
      </c>
      <c r="R16" s="93">
        <f t="shared" si="4"/>
        <v>3639.1385267046026</v>
      </c>
    </row>
    <row r="17" spans="2:18" ht="26.25" customHeight="1" x14ac:dyDescent="0.3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91">
        <f>SUMIFS('_Resource Additions_Annual_'!AN:AN,'_Resource Additions_Annual_'!$AL:$AL,$D17,'_Resource Additions_Annual_'!$AM:$AM,$B17)</f>
        <v>627.40653778284104</v>
      </c>
      <c r="H17" s="92">
        <f>SUMIFS('_Resource Additions_Annual_'!AO:AO,'_Resource Additions_Annual_'!$AL:$AL,$D17,'_Resource Additions_Annual_'!$AM:$AM,$B17)</f>
        <v>200.55000026524067</v>
      </c>
      <c r="I17" s="92">
        <f>SUMIFS('_Resource Additions_Annual_'!AP:AP,'_Resource Additions_Annual_'!$AL:$AL,$D17,'_Resource Additions_Annual_'!$AM:$AM,$B17)</f>
        <v>231.29200010001659</v>
      </c>
      <c r="J17" s="92">
        <f>SUMIFS('_Resource Additions_Annual_'!AQ:AQ,'_Resource Additions_Annual_'!$AL:$AL,$D17,'_Resource Additions_Annual_'!$AM:$AM,$B17)</f>
        <v>182.44999727606773</v>
      </c>
      <c r="K17" s="92">
        <f>SUMIFS('_Resource Additions_Annual_'!AR:AR,'_Resource Additions_Annual_'!$AL:$AL,$D17,'_Resource Additions_Annual_'!$AM:$AM,$B17)</f>
        <v>45.689998626708977</v>
      </c>
      <c r="L17" s="92">
        <f>SUMIFS('_Resource Additions_Annual_'!AS:AS,'_Resource Additions_Annual_'!$AL:$AL,$D17,'_Resource Additions_Annual_'!$AM:$AM,$B17)</f>
        <v>0</v>
      </c>
      <c r="M17" s="92">
        <f>SUMIFS('_Resource Additions_Annual_'!AT:AT,'_Resource Additions_Annual_'!$AL:$AL,$D17,'_Resource Additions_Annual_'!$AM:$AM,$B17)</f>
        <v>398.99999237060547</v>
      </c>
      <c r="N17" s="92">
        <f>SUMIFS('_Resource Additions_Annual_'!AU:AU,'_Resource Additions_Annual_'!$AL:$AL,$D17,'_Resource Additions_Annual_'!$AM:$AM,$B17)</f>
        <v>1500</v>
      </c>
      <c r="O17" s="92">
        <f>SUMIFS('_Resource Additions_Annual_'!AV:AV,'_Resource Additions_Annual_'!$AL:$AL,$D17,'_Resource Additions_Annual_'!$AM:$AM,$B17)</f>
        <v>0</v>
      </c>
      <c r="P17" s="92">
        <f>SUMIFS('_Resource Additions_Annual_'!AW:AW,'_Resource Additions_Annual_'!$AL:$AL,$D17,'_Resource Additions_Annual_'!$AM:$AM,$B17)</f>
        <v>0</v>
      </c>
      <c r="Q17" s="93">
        <f>SUMIFS('_Resource Additions_Annual_'!AX:AX,'_Resource Additions_Annual_'!$AL:$AL,$D17,'_Resource Additions_Annual_'!$AM:$AM,$B17)</f>
        <v>474</v>
      </c>
      <c r="R17" s="93">
        <f t="shared" si="4"/>
        <v>3660.3885264214805</v>
      </c>
    </row>
    <row r="18" spans="2:18" ht="26.25" customHeight="1" x14ac:dyDescent="0.35">
      <c r="B18" s="94">
        <v>2030</v>
      </c>
      <c r="C18" s="234"/>
      <c r="D18" s="85" t="str">
        <f t="shared" si="2"/>
        <v>Suite 6 CEIP Preferred Portfolio</v>
      </c>
      <c r="E18" s="232"/>
      <c r="F18" s="180" t="str">
        <f t="shared" si="3"/>
        <v>Suite 6 CEIP Preferred Portfolio</v>
      </c>
      <c r="G18" s="91">
        <f>SUMIFS('_Resource Additions_Annual_'!AN:AN,'_Resource Additions_Annual_'!$AL:$AL,$D18,'_Resource Additions_Annual_'!$AM:$AM,$B18)</f>
        <v>627.40653778284104</v>
      </c>
      <c r="H18" s="92">
        <f>SUMIFS('_Resource Additions_Annual_'!AO:AO,'_Resource Additions_Annual_'!$AL:$AL,$D18,'_Resource Additions_Annual_'!$AM:$AM,$B18)</f>
        <v>200.60000041872263</v>
      </c>
      <c r="I18" s="92">
        <f>SUMIFS('_Resource Additions_Annual_'!AP:AP,'_Resource Additions_Annual_'!$AL:$AL,$D18,'_Resource Additions_Annual_'!$AM:$AM,$B18)</f>
        <v>229.37699986249208</v>
      </c>
      <c r="J18" s="92">
        <f>SUMIFS('_Resource Additions_Annual_'!AQ:AQ,'_Resource Additions_Annual_'!$AL:$AL,$D18,'_Resource Additions_Annual_'!$AM:$AM,$B18)</f>
        <v>182.44999727606773</v>
      </c>
      <c r="K18" s="92">
        <f>SUMIFS('_Resource Additions_Annual_'!AR:AR,'_Resource Additions_Annual_'!$AL:$AL,$D18,'_Resource Additions_Annual_'!$AM:$AM,$B18)</f>
        <v>45.689998626708977</v>
      </c>
      <c r="L18" s="92">
        <f>SUMIFS('_Resource Additions_Annual_'!AS:AS,'_Resource Additions_Annual_'!$AL:$AL,$D18,'_Resource Additions_Annual_'!$AM:$AM,$B18)</f>
        <v>0</v>
      </c>
      <c r="M18" s="92">
        <f>SUMIFS('_Resource Additions_Annual_'!AT:AT,'_Resource Additions_Annual_'!$AL:$AL,$D18,'_Resource Additions_Annual_'!$AM:$AM,$B18)</f>
        <v>398.99999237060547</v>
      </c>
      <c r="N18" s="92">
        <f>SUMIFS('_Resource Additions_Annual_'!AU:AU,'_Resource Additions_Annual_'!$AL:$AL,$D18,'_Resource Additions_Annual_'!$AM:$AM,$B18)</f>
        <v>1500</v>
      </c>
      <c r="O18" s="92">
        <f>SUMIFS('_Resource Additions_Annual_'!AV:AV,'_Resource Additions_Annual_'!$AL:$AL,$D18,'_Resource Additions_Annual_'!$AM:$AM,$B18)</f>
        <v>0</v>
      </c>
      <c r="P18" s="92">
        <f>SUMIFS('_Resource Additions_Annual_'!AW:AW,'_Resource Additions_Annual_'!$AL:$AL,$D18,'_Resource Additions_Annual_'!$AM:$AM,$B18)</f>
        <v>0</v>
      </c>
      <c r="Q18" s="93">
        <f>SUMIFS('_Resource Additions_Annual_'!AX:AX,'_Resource Additions_Annual_'!$AL:$AL,$D18,'_Resource Additions_Annual_'!$AM:$AM,$B18)</f>
        <v>474</v>
      </c>
      <c r="R18" s="93">
        <f t="shared" si="4"/>
        <v>3658.5235263374379</v>
      </c>
    </row>
    <row r="19" spans="2:18" ht="15" customHeight="1" x14ac:dyDescent="0.3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88">
        <f>SUMIFS('_Resource Additions_Annual_'!AN:AN,'_Resource Additions_Annual_'!$AL:$AL,$D19,'_Resource Additions_Annual_'!$AM:$AM,$B19)</f>
        <v>1823.8825812556208</v>
      </c>
      <c r="H19" s="89">
        <f>SUMIFS('_Resource Additions_Annual_'!AO:AO,'_Resource Additions_Annual_'!$AL:$AL,$D19,'_Resource Additions_Annual_'!$AM:$AM,$B19)</f>
        <v>1000.0000001937151</v>
      </c>
      <c r="I19" s="89">
        <f>SUMIFS('_Resource Additions_Annual_'!AP:AP,'_Resource Additions_Annual_'!$AL:$AL,$D19,'_Resource Additions_Annual_'!$AM:$AM,$B19)</f>
        <v>680.30000093579292</v>
      </c>
      <c r="J19" s="89">
        <f>SUMIFS('_Resource Additions_Annual_'!AQ:AQ,'_Resource Additions_Annual_'!$AL:$AL,$D19,'_Resource Additions_Annual_'!$AM:$AM,$B19)</f>
        <v>216.68000096082687</v>
      </c>
      <c r="K19" s="89">
        <f>SUMIFS('_Resource Additions_Annual_'!AR:AR,'_Resource Additions_Annual_'!$AL:$AL,$D19,'_Resource Additions_Annual_'!$AM:$AM,$B19)</f>
        <v>117.77000427246094</v>
      </c>
      <c r="L19" s="89">
        <f>SUMIFS('_Resource Additions_Annual_'!AS:AS,'_Resource Additions_Annual_'!$AL:$AL,$D19,'_Resource Additions_Annual_'!$AM:$AM,$B19)</f>
        <v>150</v>
      </c>
      <c r="M19" s="89">
        <f>SUMIFS('_Resource Additions_Annual_'!AT:AT,'_Resource Additions_Annual_'!$AL:$AL,$D19,'_Resource Additions_Annual_'!$AM:$AM,$B19)</f>
        <v>1292.8199920654297</v>
      </c>
      <c r="N19" s="89">
        <f>SUMIFS('_Resource Additions_Annual_'!AU:AU,'_Resource Additions_Annual_'!$AL:$AL,$D19,'_Resource Additions_Annual_'!$AM:$AM,$B19)</f>
        <v>3050</v>
      </c>
      <c r="O19" s="89">
        <f>SUMIFS('_Resource Additions_Annual_'!AV:AV,'_Resource Additions_Annual_'!$AL:$AL,$D19,'_Resource Additions_Annual_'!$AM:$AM,$B19)</f>
        <v>125</v>
      </c>
      <c r="P19" s="89">
        <f>SUMIFS('_Resource Additions_Annual_'!AW:AW,'_Resource Additions_Annual_'!$AL:$AL,$D19,'_Resource Additions_Annual_'!$AM:$AM,$B19)</f>
        <v>0</v>
      </c>
      <c r="Q19" s="90">
        <f>SUMIFS('_Resource Additions_Annual_'!AX:AX,'_Resource Additions_Annual_'!$AL:$AL,$D19,'_Resource Additions_Annual_'!$AM:$AM,$B19)</f>
        <v>948</v>
      </c>
      <c r="R19" s="90">
        <f>SUM(G19:Q19)</f>
        <v>9404.4525796838461</v>
      </c>
    </row>
    <row r="20" spans="2:18" ht="26.25" customHeight="1" x14ac:dyDescent="0.3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91">
        <f>SUMIFS('_Resource Additions_Annual_'!AN:AN,'_Resource Additions_Annual_'!$AL:$AL,$D20,'_Resource Additions_Annual_'!$AM:$AM,$B20)</f>
        <v>1823.8825812556208</v>
      </c>
      <c r="H20" s="92">
        <f>SUMIFS('_Resource Additions_Annual_'!AO:AO,'_Resource Additions_Annual_'!$AL:$AL,$D20,'_Resource Additions_Annual_'!$AM:$AM,$B20)</f>
        <v>1000</v>
      </c>
      <c r="I20" s="92">
        <f>SUMIFS('_Resource Additions_Annual_'!AP:AP,'_Resource Additions_Annual_'!$AL:$AL,$D20,'_Resource Additions_Annual_'!$AM:$AM,$B20)</f>
        <v>683.22500067949295</v>
      </c>
      <c r="J20" s="92">
        <f>SUMIFS('_Resource Additions_Annual_'!AQ:AQ,'_Resource Additions_Annual_'!$AL:$AL,$D20,'_Resource Additions_Annual_'!$AM:$AM,$B20)</f>
        <v>216.68000096082687</v>
      </c>
      <c r="K20" s="92">
        <f>SUMIFS('_Resource Additions_Annual_'!AR:AR,'_Resource Additions_Annual_'!$AL:$AL,$D20,'_Resource Additions_Annual_'!$AM:$AM,$B20)</f>
        <v>117.77000427246094</v>
      </c>
      <c r="L20" s="92">
        <f>SUMIFS('_Resource Additions_Annual_'!AS:AS,'_Resource Additions_Annual_'!$AL:$AL,$D20,'_Resource Additions_Annual_'!$AM:$AM,$B20)</f>
        <v>150</v>
      </c>
      <c r="M20" s="92">
        <f>SUMIFS('_Resource Additions_Annual_'!AT:AT,'_Resource Additions_Annual_'!$AL:$AL,$D20,'_Resource Additions_Annual_'!$AM:$AM,$B20)</f>
        <v>1292.8199920654297</v>
      </c>
      <c r="N20" s="92">
        <f>SUMIFS('_Resource Additions_Annual_'!AU:AU,'_Resource Additions_Annual_'!$AL:$AL,$D20,'_Resource Additions_Annual_'!$AM:$AM,$B20)</f>
        <v>3050</v>
      </c>
      <c r="O20" s="92">
        <f>SUMIFS('_Resource Additions_Annual_'!AV:AV,'_Resource Additions_Annual_'!$AL:$AL,$D20,'_Resource Additions_Annual_'!$AM:$AM,$B20)</f>
        <v>125</v>
      </c>
      <c r="P20" s="92">
        <f>SUMIFS('_Resource Additions_Annual_'!AW:AW,'_Resource Additions_Annual_'!$AL:$AL,$D20,'_Resource Additions_Annual_'!$AM:$AM,$B20)</f>
        <v>0</v>
      </c>
      <c r="Q20" s="93">
        <f>SUMIFS('_Resource Additions_Annual_'!AX:AX,'_Resource Additions_Annual_'!$AL:$AL,$D20,'_Resource Additions_Annual_'!$AM:$AM,$B20)</f>
        <v>948</v>
      </c>
      <c r="R20" s="93">
        <f t="shared" ref="R20:R24" si="5">SUM(G20:Q20)</f>
        <v>9407.3775792338311</v>
      </c>
    </row>
    <row r="21" spans="2:18" ht="26.25" customHeight="1" x14ac:dyDescent="0.3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91">
        <f>SUMIFS('_Resource Additions_Annual_'!AN:AN,'_Resource Additions_Annual_'!$AL:$AL,$D21,'_Resource Additions_Annual_'!$AM:$AM,$B21)</f>
        <v>1823.8825812556208</v>
      </c>
      <c r="H21" s="92">
        <f>SUMIFS('_Resource Additions_Annual_'!AO:AO,'_Resource Additions_Annual_'!$AL:$AL,$D21,'_Resource Additions_Annual_'!$AM:$AM,$B21)</f>
        <v>996.70000012218952</v>
      </c>
      <c r="I21" s="92">
        <f>SUMIFS('_Resource Additions_Annual_'!AP:AP,'_Resource Additions_Annual_'!$AL:$AL,$D21,'_Resource Additions_Annual_'!$AM:$AM,$B21)</f>
        <v>658.61699971556664</v>
      </c>
      <c r="J21" s="92">
        <f>SUMIFS('_Resource Additions_Annual_'!AQ:AQ,'_Resource Additions_Annual_'!$AL:$AL,$D21,'_Resource Additions_Annual_'!$AM:$AM,$B21)</f>
        <v>216.68000096082687</v>
      </c>
      <c r="K21" s="92">
        <f>SUMIFS('_Resource Additions_Annual_'!AR:AR,'_Resource Additions_Annual_'!$AL:$AL,$D21,'_Resource Additions_Annual_'!$AM:$AM,$B21)</f>
        <v>117.77000427246094</v>
      </c>
      <c r="L21" s="92">
        <f>SUMIFS('_Resource Additions_Annual_'!AS:AS,'_Resource Additions_Annual_'!$AL:$AL,$D21,'_Resource Additions_Annual_'!$AM:$AM,$B21)</f>
        <v>150</v>
      </c>
      <c r="M21" s="92">
        <f>SUMIFS('_Resource Additions_Annual_'!AT:AT,'_Resource Additions_Annual_'!$AL:$AL,$D21,'_Resource Additions_Annual_'!$AM:$AM,$B21)</f>
        <v>1292.8199920654297</v>
      </c>
      <c r="N21" s="92">
        <f>SUMIFS('_Resource Additions_Annual_'!AU:AU,'_Resource Additions_Annual_'!$AL:$AL,$D21,'_Resource Additions_Annual_'!$AM:$AM,$B21)</f>
        <v>3050</v>
      </c>
      <c r="O21" s="92">
        <f>SUMIFS('_Resource Additions_Annual_'!AV:AV,'_Resource Additions_Annual_'!$AL:$AL,$D21,'_Resource Additions_Annual_'!$AM:$AM,$B21)</f>
        <v>125</v>
      </c>
      <c r="P21" s="92">
        <f>SUMIFS('_Resource Additions_Annual_'!AW:AW,'_Resource Additions_Annual_'!$AL:$AL,$D21,'_Resource Additions_Annual_'!$AM:$AM,$B21)</f>
        <v>0</v>
      </c>
      <c r="Q21" s="93">
        <f>SUMIFS('_Resource Additions_Annual_'!AX:AX,'_Resource Additions_Annual_'!$AL:$AL,$D21,'_Resource Additions_Annual_'!$AM:$AM,$B21)</f>
        <v>948</v>
      </c>
      <c r="R21" s="93">
        <f t="shared" si="5"/>
        <v>9379.4695783920943</v>
      </c>
    </row>
    <row r="22" spans="2:18" ht="26.25" customHeight="1" x14ac:dyDescent="0.3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91">
        <f>SUMIFS('_Resource Additions_Annual_'!AN:AN,'_Resource Additions_Annual_'!$AL:$AL,$D22,'_Resource Additions_Annual_'!$AM:$AM,$B22)</f>
        <v>1823.8825812556208</v>
      </c>
      <c r="H22" s="92">
        <f>SUMIFS('_Resource Additions_Annual_'!AO:AO,'_Resource Additions_Annual_'!$AL:$AL,$D22,'_Resource Additions_Annual_'!$AM:$AM,$B22)</f>
        <v>982.70000010728836</v>
      </c>
      <c r="I22" s="92">
        <f>SUMIFS('_Resource Additions_Annual_'!AP:AP,'_Resource Additions_Annual_'!$AL:$AL,$D22,'_Resource Additions_Annual_'!$AM:$AM,$B22)</f>
        <v>677.89200054109097</v>
      </c>
      <c r="J22" s="92">
        <f>SUMIFS('_Resource Additions_Annual_'!AQ:AQ,'_Resource Additions_Annual_'!$AL:$AL,$D22,'_Resource Additions_Annual_'!$AM:$AM,$B22)</f>
        <v>216.68000096082687</v>
      </c>
      <c r="K22" s="92">
        <f>SUMIFS('_Resource Additions_Annual_'!AR:AR,'_Resource Additions_Annual_'!$AL:$AL,$D22,'_Resource Additions_Annual_'!$AM:$AM,$B22)</f>
        <v>117.77000427246094</v>
      </c>
      <c r="L22" s="92">
        <f>SUMIFS('_Resource Additions_Annual_'!AS:AS,'_Resource Additions_Annual_'!$AL:$AL,$D22,'_Resource Additions_Annual_'!$AM:$AM,$B22)</f>
        <v>150</v>
      </c>
      <c r="M22" s="92">
        <f>SUMIFS('_Resource Additions_Annual_'!AT:AT,'_Resource Additions_Annual_'!$AL:$AL,$D22,'_Resource Additions_Annual_'!$AM:$AM,$B22)</f>
        <v>1292.8199920654297</v>
      </c>
      <c r="N22" s="92">
        <f>SUMIFS('_Resource Additions_Annual_'!AU:AU,'_Resource Additions_Annual_'!$AL:$AL,$D22,'_Resource Additions_Annual_'!$AM:$AM,$B22)</f>
        <v>3050</v>
      </c>
      <c r="O22" s="92">
        <f>SUMIFS('_Resource Additions_Annual_'!AV:AV,'_Resource Additions_Annual_'!$AL:$AL,$D22,'_Resource Additions_Annual_'!$AM:$AM,$B22)</f>
        <v>125</v>
      </c>
      <c r="P22" s="92">
        <f>SUMIFS('_Resource Additions_Annual_'!AW:AW,'_Resource Additions_Annual_'!$AL:$AL,$D22,'_Resource Additions_Annual_'!$AM:$AM,$B22)</f>
        <v>0</v>
      </c>
      <c r="Q22" s="93">
        <f>SUMIFS('_Resource Additions_Annual_'!AX:AX,'_Resource Additions_Annual_'!$AL:$AL,$D22,'_Resource Additions_Annual_'!$AM:$AM,$B22)</f>
        <v>948</v>
      </c>
      <c r="R22" s="93">
        <f t="shared" si="5"/>
        <v>9384.7445792027174</v>
      </c>
    </row>
    <row r="23" spans="2:18" ht="26.25" customHeight="1" x14ac:dyDescent="0.3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91">
        <f>SUMIFS('_Resource Additions_Annual_'!AN:AN,'_Resource Additions_Annual_'!$AL:$AL,$D23,'_Resource Additions_Annual_'!$AM:$AM,$B23)</f>
        <v>1823.8825812556208</v>
      </c>
      <c r="H23" s="92">
        <f>SUMIFS('_Resource Additions_Annual_'!AO:AO,'_Resource Additions_Annual_'!$AL:$AL,$D23,'_Resource Additions_Annual_'!$AM:$AM,$B23)</f>
        <v>1000.5500002652407</v>
      </c>
      <c r="I23" s="92">
        <f>SUMIFS('_Resource Additions_Annual_'!AP:AP,'_Resource Additions_Annual_'!$AL:$AL,$D23,'_Resource Additions_Annual_'!$AM:$AM,$B23)</f>
        <v>681.29200010001659</v>
      </c>
      <c r="J23" s="92">
        <f>SUMIFS('_Resource Additions_Annual_'!AQ:AQ,'_Resource Additions_Annual_'!$AL:$AL,$D23,'_Resource Additions_Annual_'!$AM:$AM,$B23)</f>
        <v>216.68000096082687</v>
      </c>
      <c r="K23" s="92">
        <f>SUMIFS('_Resource Additions_Annual_'!AR:AR,'_Resource Additions_Annual_'!$AL:$AL,$D23,'_Resource Additions_Annual_'!$AM:$AM,$B23)</f>
        <v>117.77000427246094</v>
      </c>
      <c r="L23" s="92">
        <f>SUMIFS('_Resource Additions_Annual_'!AS:AS,'_Resource Additions_Annual_'!$AL:$AL,$D23,'_Resource Additions_Annual_'!$AM:$AM,$B23)</f>
        <v>150</v>
      </c>
      <c r="M23" s="92">
        <f>SUMIFS('_Resource Additions_Annual_'!AT:AT,'_Resource Additions_Annual_'!$AL:$AL,$D23,'_Resource Additions_Annual_'!$AM:$AM,$B23)</f>
        <v>1292.8199920654297</v>
      </c>
      <c r="N23" s="92">
        <f>SUMIFS('_Resource Additions_Annual_'!AU:AU,'_Resource Additions_Annual_'!$AL:$AL,$D23,'_Resource Additions_Annual_'!$AM:$AM,$B23)</f>
        <v>3050</v>
      </c>
      <c r="O23" s="92">
        <f>SUMIFS('_Resource Additions_Annual_'!AV:AV,'_Resource Additions_Annual_'!$AL:$AL,$D23,'_Resource Additions_Annual_'!$AM:$AM,$B23)</f>
        <v>125</v>
      </c>
      <c r="P23" s="92">
        <f>SUMIFS('_Resource Additions_Annual_'!AW:AW,'_Resource Additions_Annual_'!$AL:$AL,$D23,'_Resource Additions_Annual_'!$AM:$AM,$B23)</f>
        <v>0</v>
      </c>
      <c r="Q23" s="93">
        <f>SUMIFS('_Resource Additions_Annual_'!AX:AX,'_Resource Additions_Annual_'!$AL:$AL,$D23,'_Resource Additions_Annual_'!$AM:$AM,$B23)</f>
        <v>948</v>
      </c>
      <c r="R23" s="93">
        <f t="shared" si="5"/>
        <v>9405.9945789195954</v>
      </c>
    </row>
    <row r="24" spans="2:18" ht="26.25" customHeight="1" x14ac:dyDescent="0.3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91">
        <f>SUMIFS('_Resource Additions_Annual_'!AN:AN,'_Resource Additions_Annual_'!$AL:$AL,$D24,'_Resource Additions_Annual_'!$AM:$AM,$B24)</f>
        <v>1823.8825812556208</v>
      </c>
      <c r="H24" s="92">
        <f>SUMIFS('_Resource Additions_Annual_'!AO:AO,'_Resource Additions_Annual_'!$AL:$AL,$D24,'_Resource Additions_Annual_'!$AM:$AM,$B24)</f>
        <v>1000.6000004187226</v>
      </c>
      <c r="I24" s="92">
        <f>SUMIFS('_Resource Additions_Annual_'!AP:AP,'_Resource Additions_Annual_'!$AL:$AL,$D24,'_Resource Additions_Annual_'!$AM:$AM,$B24)</f>
        <v>679.37699986249208</v>
      </c>
      <c r="J24" s="92">
        <f>SUMIFS('_Resource Additions_Annual_'!AQ:AQ,'_Resource Additions_Annual_'!$AL:$AL,$D24,'_Resource Additions_Annual_'!$AM:$AM,$B24)</f>
        <v>216.68000096082687</v>
      </c>
      <c r="K24" s="92">
        <f>SUMIFS('_Resource Additions_Annual_'!AR:AR,'_Resource Additions_Annual_'!$AL:$AL,$D24,'_Resource Additions_Annual_'!$AM:$AM,$B24)</f>
        <v>117.77000427246094</v>
      </c>
      <c r="L24" s="92">
        <f>SUMIFS('_Resource Additions_Annual_'!AS:AS,'_Resource Additions_Annual_'!$AL:$AL,$D24,'_Resource Additions_Annual_'!$AM:$AM,$B24)</f>
        <v>150</v>
      </c>
      <c r="M24" s="92">
        <f>SUMIFS('_Resource Additions_Annual_'!AT:AT,'_Resource Additions_Annual_'!$AL:$AL,$D24,'_Resource Additions_Annual_'!$AM:$AM,$B24)</f>
        <v>1292.8199920654297</v>
      </c>
      <c r="N24" s="92">
        <f>SUMIFS('_Resource Additions_Annual_'!AU:AU,'_Resource Additions_Annual_'!$AL:$AL,$D24,'_Resource Additions_Annual_'!$AM:$AM,$B24)</f>
        <v>3050</v>
      </c>
      <c r="O24" s="92">
        <f>SUMIFS('_Resource Additions_Annual_'!AV:AV,'_Resource Additions_Annual_'!$AL:$AL,$D24,'_Resource Additions_Annual_'!$AM:$AM,$B24)</f>
        <v>125</v>
      </c>
      <c r="P24" s="92">
        <f>SUMIFS('_Resource Additions_Annual_'!AW:AW,'_Resource Additions_Annual_'!$AL:$AL,$D24,'_Resource Additions_Annual_'!$AM:$AM,$B24)</f>
        <v>0</v>
      </c>
      <c r="Q24" s="93">
        <f>SUMIFS('_Resource Additions_Annual_'!AX:AX,'_Resource Additions_Annual_'!$AL:$AL,$D24,'_Resource Additions_Annual_'!$AM:$AM,$B24)</f>
        <v>948</v>
      </c>
      <c r="R24" s="93">
        <f t="shared" si="5"/>
        <v>9404.1295788355528</v>
      </c>
    </row>
  </sheetData>
  <mergeCells count="6">
    <mergeCell ref="E7:E12"/>
    <mergeCell ref="E13:E18"/>
    <mergeCell ref="E19:E24"/>
    <mergeCell ref="C7:C12"/>
    <mergeCell ref="C13:C18"/>
    <mergeCell ref="C19:C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B3:AE24"/>
  <sheetViews>
    <sheetView tabSelected="1" zoomScale="70" zoomScaleNormal="70" workbookViewId="0">
      <selection activeCell="B8" sqref="B8"/>
    </sheetView>
  </sheetViews>
  <sheetFormatPr defaultColWidth="8.81640625" defaultRowHeight="14.5" x14ac:dyDescent="0.35"/>
  <cols>
    <col min="1" max="5" width="8.81640625" style="146"/>
    <col min="6" max="6" width="52" style="146" customWidth="1"/>
    <col min="7" max="7" width="9.1796875" style="146" customWidth="1"/>
    <col min="8" max="18" width="8.81640625" style="146"/>
    <col min="19" max="20" width="9.81640625" style="146" customWidth="1"/>
    <col min="21" max="16384" width="8.81640625" style="146"/>
  </cols>
  <sheetData>
    <row r="3" spans="2:31" x14ac:dyDescent="0.3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31" x14ac:dyDescent="0.35">
      <c r="F4" s="70"/>
    </row>
    <row r="5" spans="2:31" x14ac:dyDescent="0.3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31" ht="101.5" x14ac:dyDescent="0.3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182" t="s">
        <v>157</v>
      </c>
      <c r="H6" s="182" t="s">
        <v>158</v>
      </c>
      <c r="I6" s="182" t="s">
        <v>159</v>
      </c>
      <c r="J6" s="182" t="s">
        <v>160</v>
      </c>
      <c r="K6" s="182" t="s">
        <v>161</v>
      </c>
      <c r="L6" s="183" t="s">
        <v>162</v>
      </c>
      <c r="M6" s="183" t="s">
        <v>163</v>
      </c>
      <c r="N6" s="183" t="s">
        <v>164</v>
      </c>
      <c r="O6" s="183" t="s">
        <v>165</v>
      </c>
      <c r="P6" s="183" t="s">
        <v>166</v>
      </c>
      <c r="Q6" s="183" t="s">
        <v>167</v>
      </c>
      <c r="R6" s="183" t="s">
        <v>168</v>
      </c>
      <c r="S6" s="183" t="s">
        <v>169</v>
      </c>
      <c r="T6" s="183" t="s">
        <v>170</v>
      </c>
      <c r="U6" s="183" t="s">
        <v>171</v>
      </c>
      <c r="V6" s="183" t="s">
        <v>172</v>
      </c>
      <c r="W6" s="183" t="s">
        <v>173</v>
      </c>
      <c r="X6" s="183" t="s">
        <v>174</v>
      </c>
      <c r="Y6" s="183" t="s">
        <v>175</v>
      </c>
      <c r="Z6" s="183" t="s">
        <v>176</v>
      </c>
      <c r="AA6" s="183" t="s">
        <v>177</v>
      </c>
      <c r="AB6" s="183" t="s">
        <v>178</v>
      </c>
      <c r="AC6" s="183" t="s">
        <v>179</v>
      </c>
      <c r="AD6" s="183" t="s">
        <v>180</v>
      </c>
      <c r="AE6" s="183" t="s">
        <v>43</v>
      </c>
    </row>
    <row r="7" spans="2:31" ht="15" customHeight="1" x14ac:dyDescent="0.3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184">
        <f>SUMIFS('CEIP_Resource Additions_Annual'!C:C,'CEIP_Resource Additions_Annual'!$AA:$AA,$D7,'CEIP_Resource Additions_Annual'!$B:$B,$B7)</f>
        <v>9.4999998807907104</v>
      </c>
      <c r="H7" s="185">
        <f>SUMIFS('CEIP_Resource Additions_Annual'!D:D,'CEIP_Resource Additions_Annual'!$AA:$AA,$D7,'CEIP_Resource Additions_Annual'!$B:$B,$B7)</f>
        <v>0</v>
      </c>
      <c r="I7" s="185">
        <f>SUMIFS('CEIP_Resource Additions_Annual'!E:E,'CEIP_Resource Additions_Annual'!$AA:$AA,$D7,'CEIP_Resource Additions_Annual'!$B:$B,$B7)</f>
        <v>0</v>
      </c>
      <c r="J7" s="185">
        <f>SUMIFS('CEIP_Resource Additions_Annual'!F:F,'CEIP_Resource Additions_Annual'!$AA:$AA,$D7,'CEIP_Resource Additions_Annual'!$B:$B,$B7)</f>
        <v>11.200000166893004</v>
      </c>
      <c r="K7" s="185">
        <f>SUMIFS('CEIP_Resource Additions_Annual'!G:G,'CEIP_Resource Additions_Annual'!$AA:$AA,$D7,'CEIP_Resource Additions_Annual'!$B:$B,$B7)</f>
        <v>20.800000309944153</v>
      </c>
      <c r="L7" s="185">
        <f>SUMIFS('CEIP_Resource Additions_Annual'!H:H,'CEIP_Resource Additions_Annual'!$AA:$AA,$D7,'CEIP_Resource Additions_Annual'!$B:$B,$B7)</f>
        <v>38.800000578165054</v>
      </c>
      <c r="M7" s="185">
        <f>SUMIFS('CEIP_Resource Additions_Annual'!I:I,'CEIP_Resource Additions_Annual'!$AA:$AA,$D7,'CEIP_Resource Additions_Annual'!$B:$B,$B7)</f>
        <v>0</v>
      </c>
      <c r="N7" s="185">
        <f>SUMIFS('CEIP_Resource Additions_Annual'!J:J,'CEIP_Resource Additions_Annual'!$AA:$AA,$D7,'CEIP_Resource Additions_Annual'!$B:$B,$B7)</f>
        <v>0</v>
      </c>
      <c r="O7" s="185">
        <f>SUMIFS('CEIP_Resource Additions_Annual'!K:K,'CEIP_Resource Additions_Annual'!$AA:$AA,$D7,'CEIP_Resource Additions_Annual'!$B:$B,$B7)</f>
        <v>0</v>
      </c>
      <c r="P7" s="185">
        <f>SUMIFS('CEIP_Resource Additions_Annual'!L:L,'CEIP_Resource Additions_Annual'!$AA:$AA,$D7,'CEIP_Resource Additions_Annual'!$B:$B,$B7)</f>
        <v>0</v>
      </c>
      <c r="Q7" s="185">
        <f>SUMIFS('CEIP_Resource Additions_Annual'!M:M,'CEIP_Resource Additions_Annual'!$AA:$AA,$D7,'CEIP_Resource Additions_Annual'!$B:$B,$B7)</f>
        <v>12.600000187754629</v>
      </c>
      <c r="R7" s="185">
        <f>SUMIFS('CEIP_Resource Additions_Annual'!N:N,'CEIP_Resource Additions_Annual'!$AA:$AA,$D7,'CEIP_Resource Additions_Annual'!$B:$B,$B7)</f>
        <v>0</v>
      </c>
      <c r="S7" s="185">
        <f>SUMIFS('CEIP_Resource Additions_Annual'!O:O,'CEIP_Resource Additions_Annual'!$AA:$AA,$D7,'CEIP_Resource Additions_Annual'!$B:$B,$B7)</f>
        <v>0</v>
      </c>
      <c r="T7" s="185">
        <f>SUMIFS('CEIP_Resource Additions_Annual'!P:P,'CEIP_Resource Additions_Annual'!$AA:$AA,$D7,'CEIP_Resource Additions_Annual'!$B:$B,$B7)</f>
        <v>0</v>
      </c>
      <c r="U7" s="185">
        <f>SUMIFS('CEIP_Resource Additions_Annual'!Q:Q,'CEIP_Resource Additions_Annual'!$AA:$AA,$D7,'CEIP_Resource Additions_Annual'!$B:$B,$B7)</f>
        <v>0</v>
      </c>
      <c r="V7" s="185">
        <f>SUMIFS('CEIP_Resource Additions_Annual'!R:R,'CEIP_Resource Additions_Annual'!$AA:$AA,$D7,'CEIP_Resource Additions_Annual'!$B:$B,$B7)</f>
        <v>0</v>
      </c>
      <c r="W7" s="185">
        <f>SUMIFS('CEIP_Resource Additions_Annual'!S:S,'CEIP_Resource Additions_Annual'!$AA:$AA,$D7,'CEIP_Resource Additions_Annual'!$B:$B,$B7)</f>
        <v>12</v>
      </c>
      <c r="X7" s="185">
        <f>SUMIFS('CEIP_Resource Additions_Annual'!T:T,'CEIP_Resource Additions_Annual'!$AA:$AA,$D7,'CEIP_Resource Additions_Annual'!$B:$B,$B7)</f>
        <v>0</v>
      </c>
      <c r="Y7" s="185">
        <f>SUMIFS('CEIP_Resource Additions_Annual'!U:U,'CEIP_Resource Additions_Annual'!$AA:$AA,$D7,'CEIP_Resource Additions_Annual'!$B:$B,$B7)</f>
        <v>0</v>
      </c>
      <c r="Z7" s="185">
        <f>SUMIFS('CEIP_Resource Additions_Annual'!V:V,'CEIP_Resource Additions_Annual'!$AA:$AA,$D7,'CEIP_Resource Additions_Annual'!$B:$B,$B7)</f>
        <v>0</v>
      </c>
      <c r="AA7" s="185">
        <f>SUMIFS('CEIP_Resource Additions_Annual'!W:W,'CEIP_Resource Additions_Annual'!$AA:$AA,$D7,'CEIP_Resource Additions_Annual'!$B:$B,$B7)</f>
        <v>0</v>
      </c>
      <c r="AB7" s="185">
        <f>SUMIFS('CEIP_Resource Additions_Annual'!X:X,'CEIP_Resource Additions_Annual'!$AA:$AA,$D7,'CEIP_Resource Additions_Annual'!$B:$B,$B7)</f>
        <v>0.40000000596046442</v>
      </c>
      <c r="AC7" s="185">
        <f>SUMIFS('CEIP_Resource Additions_Annual'!Y:Y,'CEIP_Resource Additions_Annual'!$AA:$AA,$D7,'CEIP_Resource Additions_Annual'!$B:$B,$B7)</f>
        <v>0</v>
      </c>
      <c r="AD7" s="185">
        <f>SUMIFS('CEIP_Resource Additions_Annual'!Z:Z,'CEIP_Resource Additions_Annual'!$AA:$AA,$D7,'CEIP_Resource Additions_Annual'!$B:$B,$B7)</f>
        <v>0</v>
      </c>
      <c r="AE7" s="193">
        <f>SUM(G7:AD7)</f>
        <v>105.30000112950802</v>
      </c>
    </row>
    <row r="8" spans="2:31" ht="26.25" customHeight="1" x14ac:dyDescent="0.3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187">
        <f>SUMIFS('CEIP_Resource Additions_Annual'!C:C,'CEIP_Resource Additions_Annual'!$AA:$AA,$D8,'CEIP_Resource Additions_Annual'!$B:$B,$B8)</f>
        <v>16.149999797344208</v>
      </c>
      <c r="H8" s="188">
        <f>SUMIFS('CEIP_Resource Additions_Annual'!D:D,'CEIP_Resource Additions_Annual'!$AA:$AA,$D8,'CEIP_Resource Additions_Annual'!$B:$B,$B8)</f>
        <v>4.2749999463558197</v>
      </c>
      <c r="I8" s="188">
        <f>SUMIFS('CEIP_Resource Additions_Annual'!E:E,'CEIP_Resource Additions_Annual'!$AA:$AA,$D8,'CEIP_Resource Additions_Annual'!$B:$B,$B8)</f>
        <v>0</v>
      </c>
      <c r="J8" s="188">
        <f>SUMIFS('CEIP_Resource Additions_Annual'!F:F,'CEIP_Resource Additions_Annual'!$AA:$AA,$D8,'CEIP_Resource Additions_Annual'!$B:$B,$B8)</f>
        <v>11.200000166893004</v>
      </c>
      <c r="K8" s="188">
        <f>SUMIFS('CEIP_Resource Additions_Annual'!G:G,'CEIP_Resource Additions_Annual'!$AA:$AA,$D8,'CEIP_Resource Additions_Annual'!$B:$B,$B8)</f>
        <v>0</v>
      </c>
      <c r="L8" s="188">
        <f>SUMIFS('CEIP_Resource Additions_Annual'!H:H,'CEIP_Resource Additions_Annual'!$AA:$AA,$D8,'CEIP_Resource Additions_Annual'!$B:$B,$B8)</f>
        <v>51.600000768899918</v>
      </c>
      <c r="M8" s="188">
        <f>SUMIFS('CEIP_Resource Additions_Annual'!I:I,'CEIP_Resource Additions_Annual'!$AA:$AA,$D8,'CEIP_Resource Additions_Annual'!$B:$B,$B8)</f>
        <v>0</v>
      </c>
      <c r="N8" s="188">
        <f>SUMIFS('CEIP_Resource Additions_Annual'!J:J,'CEIP_Resource Additions_Annual'!$AA:$AA,$D8,'CEIP_Resource Additions_Annual'!$B:$B,$B8)</f>
        <v>0</v>
      </c>
      <c r="O8" s="188">
        <f>SUMIFS('CEIP_Resource Additions_Annual'!K:K,'CEIP_Resource Additions_Annual'!$AA:$AA,$D8,'CEIP_Resource Additions_Annual'!$B:$B,$B8)</f>
        <v>0</v>
      </c>
      <c r="P8" s="188">
        <f>SUMIFS('CEIP_Resource Additions_Annual'!L:L,'CEIP_Resource Additions_Annual'!$AA:$AA,$D8,'CEIP_Resource Additions_Annual'!$B:$B,$B8)</f>
        <v>0</v>
      </c>
      <c r="Q8" s="188">
        <f>SUMIFS('CEIP_Resource Additions_Annual'!M:M,'CEIP_Resource Additions_Annual'!$AA:$AA,$D8,'CEIP_Resource Additions_Annual'!$B:$B,$B8)</f>
        <v>0</v>
      </c>
      <c r="R8" s="188">
        <f>SUMIFS('CEIP_Resource Additions_Annual'!N:N,'CEIP_Resource Additions_Annual'!$AA:$AA,$D8,'CEIP_Resource Additions_Annual'!$B:$B,$B8)</f>
        <v>0</v>
      </c>
      <c r="S8" s="188">
        <f>SUMIFS('CEIP_Resource Additions_Annual'!O:O,'CEIP_Resource Additions_Annual'!$AA:$AA,$D8,'CEIP_Resource Additions_Annual'!$B:$B,$B8)</f>
        <v>0</v>
      </c>
      <c r="T8" s="188">
        <f>SUMIFS('CEIP_Resource Additions_Annual'!P:P,'CEIP_Resource Additions_Annual'!$AA:$AA,$D8,'CEIP_Resource Additions_Annual'!$B:$B,$B8)</f>
        <v>0</v>
      </c>
      <c r="U8" s="188">
        <f>SUMIFS('CEIP_Resource Additions_Annual'!Q:Q,'CEIP_Resource Additions_Annual'!$AA:$AA,$D8,'CEIP_Resource Additions_Annual'!$B:$B,$B8)</f>
        <v>0</v>
      </c>
      <c r="V8" s="188">
        <f>SUMIFS('CEIP_Resource Additions_Annual'!R:R,'CEIP_Resource Additions_Annual'!$AA:$AA,$D8,'CEIP_Resource Additions_Annual'!$B:$B,$B8)</f>
        <v>0</v>
      </c>
      <c r="W8" s="188">
        <f>SUMIFS('CEIP_Resource Additions_Annual'!S:S,'CEIP_Resource Additions_Annual'!$AA:$AA,$D8,'CEIP_Resource Additions_Annual'!$B:$B,$B8)</f>
        <v>25</v>
      </c>
      <c r="X8" s="188">
        <f>SUMIFS('CEIP_Resource Additions_Annual'!T:T,'CEIP_Resource Additions_Annual'!$AA:$AA,$D8,'CEIP_Resource Additions_Annual'!$B:$B,$B8)</f>
        <v>0</v>
      </c>
      <c r="Y8" s="188">
        <f>SUMIFS('CEIP_Resource Additions_Annual'!U:U,'CEIP_Resource Additions_Annual'!$AA:$AA,$D8,'CEIP_Resource Additions_Annual'!$B:$B,$B8)</f>
        <v>0</v>
      </c>
      <c r="Z8" s="188">
        <f>SUMIFS('CEIP_Resource Additions_Annual'!V:V,'CEIP_Resource Additions_Annual'!$AA:$AA,$D8,'CEIP_Resource Additions_Annual'!$B:$B,$B8)</f>
        <v>0</v>
      </c>
      <c r="AA8" s="188">
        <f>SUMIFS('CEIP_Resource Additions_Annual'!W:W,'CEIP_Resource Additions_Annual'!$AA:$AA,$D8,'CEIP_Resource Additions_Annual'!$B:$B,$B8)</f>
        <v>0</v>
      </c>
      <c r="AB8" s="188">
        <f>SUMIFS('CEIP_Resource Additions_Annual'!X:X,'CEIP_Resource Additions_Annual'!$AA:$AA,$D8,'CEIP_Resource Additions_Annual'!$B:$B,$B8)</f>
        <v>0</v>
      </c>
      <c r="AC8" s="188">
        <f>SUMIFS('CEIP_Resource Additions_Annual'!Y:Y,'CEIP_Resource Additions_Annual'!$AA:$AA,$D8,'CEIP_Resource Additions_Annual'!$B:$B,$B8)</f>
        <v>0</v>
      </c>
      <c r="AD8" s="188">
        <f>SUMIFS('CEIP_Resource Additions_Annual'!Z:Z,'CEIP_Resource Additions_Annual'!$AA:$AA,$D8,'CEIP_Resource Additions_Annual'!$B:$B,$B8)</f>
        <v>0</v>
      </c>
      <c r="AE8" s="194">
        <f t="shared" ref="AE8:AE24" si="0">SUM(G8:AD8)</f>
        <v>108.22500067949295</v>
      </c>
    </row>
    <row r="9" spans="2:31" ht="26.25" customHeight="1" x14ac:dyDescent="0.3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187">
        <f>SUMIFS('CEIP_Resource Additions_Annual'!C:C,'CEIP_Resource Additions_Annual'!$AA:$AA,$D9,'CEIP_Resource Additions_Annual'!$B:$B,$B9)</f>
        <v>16.149999797344208</v>
      </c>
      <c r="H9" s="188">
        <f>SUMIFS('CEIP_Resource Additions_Annual'!D:D,'CEIP_Resource Additions_Annual'!$AA:$AA,$D9,'CEIP_Resource Additions_Annual'!$B:$B,$B9)</f>
        <v>4.2749999463558197</v>
      </c>
      <c r="I9" s="188">
        <f>SUMIFS('CEIP_Resource Additions_Annual'!E:E,'CEIP_Resource Additions_Annual'!$AA:$AA,$D9,'CEIP_Resource Additions_Annual'!$B:$B,$B9)</f>
        <v>0</v>
      </c>
      <c r="J9" s="188">
        <f>SUMIFS('CEIP_Resource Additions_Annual'!F:F,'CEIP_Resource Additions_Annual'!$AA:$AA,$D9,'CEIP_Resource Additions_Annual'!$B:$B,$B9)</f>
        <v>0</v>
      </c>
      <c r="K9" s="188">
        <f>SUMIFS('CEIP_Resource Additions_Annual'!G:G,'CEIP_Resource Additions_Annual'!$AA:$AA,$D9,'CEIP_Resource Additions_Annual'!$B:$B,$B9)</f>
        <v>20.800000309944153</v>
      </c>
      <c r="L9" s="188">
        <f>SUMIFS('CEIP_Resource Additions_Annual'!H:H,'CEIP_Resource Additions_Annual'!$AA:$AA,$D9,'CEIP_Resource Additions_Annual'!$B:$B,$B9)</f>
        <v>0</v>
      </c>
      <c r="M9" s="188">
        <f>SUMIFS('CEIP_Resource Additions_Annual'!I:I,'CEIP_Resource Additions_Annual'!$AA:$AA,$D9,'CEIP_Resource Additions_Annual'!$B:$B,$B9)</f>
        <v>0.33199998736381531</v>
      </c>
      <c r="N9" s="188">
        <f>SUMIFS('CEIP_Resource Additions_Annual'!J:J,'CEIP_Resource Additions_Annual'!$AA:$AA,$D9,'CEIP_Resource Additions_Annual'!$B:$B,$B9)</f>
        <v>1.6599999368190765</v>
      </c>
      <c r="O9" s="188">
        <f>SUMIFS('CEIP_Resource Additions_Annual'!K:K,'CEIP_Resource Additions_Annual'!$AA:$AA,$D9,'CEIP_Resource Additions_Annual'!$B:$B,$B9)</f>
        <v>0</v>
      </c>
      <c r="P9" s="188">
        <f>SUMIFS('CEIP_Resource Additions_Annual'!L:L,'CEIP_Resource Additions_Annual'!$AA:$AA,$D9,'CEIP_Resource Additions_Annual'!$B:$B,$B9)</f>
        <v>0</v>
      </c>
      <c r="Q9" s="188">
        <f>SUMIFS('CEIP_Resource Additions_Annual'!M:M,'CEIP_Resource Additions_Annual'!$AA:$AA,$D9,'CEIP_Resource Additions_Annual'!$B:$B,$B9)</f>
        <v>0</v>
      </c>
      <c r="R9" s="188">
        <f>SUMIFS('CEIP_Resource Additions_Annual'!N:N,'CEIP_Resource Additions_Annual'!$AA:$AA,$D9,'CEIP_Resource Additions_Annual'!$B:$B,$B9)</f>
        <v>0</v>
      </c>
      <c r="S9" s="188">
        <f>SUMIFS('CEIP_Resource Additions_Annual'!O:O,'CEIP_Resource Additions_Annual'!$AA:$AA,$D9,'CEIP_Resource Additions_Annual'!$B:$B,$B9)</f>
        <v>3.0000000447034831</v>
      </c>
      <c r="T9" s="188">
        <f>SUMIFS('CEIP_Resource Additions_Annual'!P:P,'CEIP_Resource Additions_Annual'!$AA:$AA,$D9,'CEIP_Resource Additions_Annual'!$B:$B,$B9)</f>
        <v>0</v>
      </c>
      <c r="U9" s="188">
        <f>SUMIFS('CEIP_Resource Additions_Annual'!Q:Q,'CEIP_Resource Additions_Annual'!$AA:$AA,$D9,'CEIP_Resource Additions_Annual'!$B:$B,$B9)</f>
        <v>0.5</v>
      </c>
      <c r="V9" s="188">
        <f>SUMIFS('CEIP_Resource Additions_Annual'!R:R,'CEIP_Resource Additions_Annual'!$AA:$AA,$D9,'CEIP_Resource Additions_Annual'!$B:$B,$B9)</f>
        <v>0</v>
      </c>
      <c r="W9" s="188">
        <f>SUMIFS('CEIP_Resource Additions_Annual'!S:S,'CEIP_Resource Additions_Annual'!$AA:$AA,$D9,'CEIP_Resource Additions_Annual'!$B:$B,$B9)</f>
        <v>0</v>
      </c>
      <c r="X9" s="188">
        <f>SUMIFS('CEIP_Resource Additions_Annual'!T:T,'CEIP_Resource Additions_Annual'!$AA:$AA,$D9,'CEIP_Resource Additions_Annual'!$B:$B,$B9)</f>
        <v>0</v>
      </c>
      <c r="Y9" s="188">
        <f>SUMIFS('CEIP_Resource Additions_Annual'!U:U,'CEIP_Resource Additions_Annual'!$AA:$AA,$D9,'CEIP_Resource Additions_Annual'!$B:$B,$B9)</f>
        <v>1.4000000208616254</v>
      </c>
      <c r="Z9" s="188">
        <f>SUMIFS('CEIP_Resource Additions_Annual'!V:V,'CEIP_Resource Additions_Annual'!$AA:$AA,$D9,'CEIP_Resource Additions_Annual'!$B:$B,$B9)</f>
        <v>3.8000000566244121</v>
      </c>
      <c r="AA9" s="188">
        <f>SUMIFS('CEIP_Resource Additions_Annual'!W:W,'CEIP_Resource Additions_Annual'!$AA:$AA,$D9,'CEIP_Resource Additions_Annual'!$B:$B,$B9)</f>
        <v>0</v>
      </c>
      <c r="AB9" s="188">
        <f>SUMIFS('CEIP_Resource Additions_Annual'!X:X,'CEIP_Resource Additions_Annual'!$AA:$AA,$D9,'CEIP_Resource Additions_Annual'!$B:$B,$B9)</f>
        <v>0</v>
      </c>
      <c r="AC9" s="188">
        <f>SUMIFS('CEIP_Resource Additions_Annual'!Y:Y,'CEIP_Resource Additions_Annual'!$AA:$AA,$D9,'CEIP_Resource Additions_Annual'!$B:$B,$B9)</f>
        <v>15.399999737739563</v>
      </c>
      <c r="AD9" s="188">
        <f>SUMIFS('CEIP_Resource Additions_Annual'!Z:Z,'CEIP_Resource Additions_Annual'!$AA:$AA,$D9,'CEIP_Resource Additions_Annual'!$B:$B,$B9)</f>
        <v>13</v>
      </c>
      <c r="AE9" s="194">
        <f t="shared" si="0"/>
        <v>80.316999837756157</v>
      </c>
    </row>
    <row r="10" spans="2:31" ht="26.25" customHeight="1" x14ac:dyDescent="0.3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187">
        <f>SUMIFS('CEIP_Resource Additions_Annual'!C:C,'CEIP_Resource Additions_Annual'!$AA:$AA,$D10,'CEIP_Resource Additions_Annual'!$B:$B,$B10)</f>
        <v>16.149999797344208</v>
      </c>
      <c r="H10" s="188">
        <f>SUMIFS('CEIP_Resource Additions_Annual'!D:D,'CEIP_Resource Additions_Annual'!$AA:$AA,$D10,'CEIP_Resource Additions_Annual'!$B:$B,$B10)</f>
        <v>4.2749999463558197</v>
      </c>
      <c r="I10" s="188">
        <f>SUMIFS('CEIP_Resource Additions_Annual'!E:E,'CEIP_Resource Additions_Annual'!$AA:$AA,$D10,'CEIP_Resource Additions_Annual'!$B:$B,$B10)</f>
        <v>0</v>
      </c>
      <c r="J10" s="188">
        <f>SUMIFS('CEIP_Resource Additions_Annual'!F:F,'CEIP_Resource Additions_Annual'!$AA:$AA,$D10,'CEIP_Resource Additions_Annual'!$B:$B,$B10)</f>
        <v>0</v>
      </c>
      <c r="K10" s="188">
        <f>SUMIFS('CEIP_Resource Additions_Annual'!G:G,'CEIP_Resource Additions_Annual'!$AA:$AA,$D10,'CEIP_Resource Additions_Annual'!$B:$B,$B10)</f>
        <v>0</v>
      </c>
      <c r="L10" s="188">
        <f>SUMIFS('CEIP_Resource Additions_Annual'!H:H,'CEIP_Resource Additions_Annual'!$AA:$AA,$D10,'CEIP_Resource Additions_Annual'!$B:$B,$B10)</f>
        <v>51.600000768899918</v>
      </c>
      <c r="M10" s="188">
        <f>SUMIFS('CEIP_Resource Additions_Annual'!I:I,'CEIP_Resource Additions_Annual'!$AA:$AA,$D10,'CEIP_Resource Additions_Annual'!$B:$B,$B10)</f>
        <v>0.33199998736381531</v>
      </c>
      <c r="N10" s="188">
        <f>SUMIFS('CEIP_Resource Additions_Annual'!J:J,'CEIP_Resource Additions_Annual'!$AA:$AA,$D10,'CEIP_Resource Additions_Annual'!$B:$B,$B10)</f>
        <v>0</v>
      </c>
      <c r="O10" s="188">
        <f>SUMIFS('CEIP_Resource Additions_Annual'!K:K,'CEIP_Resource Additions_Annual'!$AA:$AA,$D10,'CEIP_Resource Additions_Annual'!$B:$B,$B10)</f>
        <v>0.67500002682209015</v>
      </c>
      <c r="P10" s="188">
        <f>SUMIFS('CEIP_Resource Additions_Annual'!L:L,'CEIP_Resource Additions_Annual'!$AA:$AA,$D10,'CEIP_Resource Additions_Annual'!$B:$B,$B10)</f>
        <v>4.8600000143051147</v>
      </c>
      <c r="Q10" s="188">
        <f>SUMIFS('CEIP_Resource Additions_Annual'!M:M,'CEIP_Resource Additions_Annual'!$AA:$AA,$D10,'CEIP_Resource Additions_Annual'!$B:$B,$B10)</f>
        <v>0</v>
      </c>
      <c r="R10" s="188">
        <f>SUMIFS('CEIP_Resource Additions_Annual'!N:N,'CEIP_Resource Additions_Annual'!$AA:$AA,$D10,'CEIP_Resource Additions_Annual'!$B:$B,$B10)</f>
        <v>0</v>
      </c>
      <c r="S10" s="188">
        <f>SUMIFS('CEIP_Resource Additions_Annual'!O:O,'CEIP_Resource Additions_Annual'!$AA:$AA,$D10,'CEIP_Resource Additions_Annual'!$B:$B,$B10)</f>
        <v>3.0000000447034831</v>
      </c>
      <c r="T10" s="188">
        <f>SUMIFS('CEIP_Resource Additions_Annual'!P:P,'CEIP_Resource Additions_Annual'!$AA:$AA,$D10,'CEIP_Resource Additions_Annual'!$B:$B,$B10)</f>
        <v>0</v>
      </c>
      <c r="U10" s="188">
        <f>SUMIFS('CEIP_Resource Additions_Annual'!Q:Q,'CEIP_Resource Additions_Annual'!$AA:$AA,$D10,'CEIP_Resource Additions_Annual'!$B:$B,$B10)</f>
        <v>0.5</v>
      </c>
      <c r="V10" s="188">
        <f>SUMIFS('CEIP_Resource Additions_Annual'!R:R,'CEIP_Resource Additions_Annual'!$AA:$AA,$D10,'CEIP_Resource Additions_Annual'!$B:$B,$B10)</f>
        <v>0</v>
      </c>
      <c r="W10" s="188">
        <f>SUMIFS('CEIP_Resource Additions_Annual'!S:S,'CEIP_Resource Additions_Annual'!$AA:$AA,$D10,'CEIP_Resource Additions_Annual'!$B:$B,$B10)</f>
        <v>0</v>
      </c>
      <c r="X10" s="188">
        <f>SUMIFS('CEIP_Resource Additions_Annual'!T:T,'CEIP_Resource Additions_Annual'!$AA:$AA,$D10,'CEIP_Resource Additions_Annual'!$B:$B,$B10)</f>
        <v>0</v>
      </c>
      <c r="Y10" s="188">
        <f>SUMIFS('CEIP_Resource Additions_Annual'!U:U,'CEIP_Resource Additions_Annual'!$AA:$AA,$D10,'CEIP_Resource Additions_Annual'!$B:$B,$B10)</f>
        <v>0</v>
      </c>
      <c r="Z10" s="188">
        <f>SUMIFS('CEIP_Resource Additions_Annual'!V:V,'CEIP_Resource Additions_Annual'!$AA:$AA,$D10,'CEIP_Resource Additions_Annual'!$B:$B,$B10)</f>
        <v>3.8000000566244121</v>
      </c>
      <c r="AA10" s="188">
        <f>SUMIFS('CEIP_Resource Additions_Annual'!W:W,'CEIP_Resource Additions_Annual'!$AA:$AA,$D10,'CEIP_Resource Additions_Annual'!$B:$B,$B10)</f>
        <v>0.40000000596046442</v>
      </c>
      <c r="AB10" s="188">
        <f>SUMIFS('CEIP_Resource Additions_Annual'!X:X,'CEIP_Resource Additions_Annual'!$AA:$AA,$D10,'CEIP_Resource Additions_Annual'!$B:$B,$B10)</f>
        <v>0</v>
      </c>
      <c r="AC10" s="188">
        <f>SUMIFS('CEIP_Resource Additions_Annual'!Y:Y,'CEIP_Resource Additions_Annual'!$AA:$AA,$D10,'CEIP_Resource Additions_Annual'!$B:$B,$B10)</f>
        <v>0</v>
      </c>
      <c r="AD10" s="188">
        <f>SUMIFS('CEIP_Resource Additions_Annual'!Z:Z,'CEIP_Resource Additions_Annual'!$AA:$AA,$D10,'CEIP_Resource Additions_Annual'!$B:$B,$B10)</f>
        <v>0</v>
      </c>
      <c r="AE10" s="194">
        <f t="shared" si="0"/>
        <v>85.592000648379326</v>
      </c>
    </row>
    <row r="11" spans="2:31" ht="26.25" customHeight="1" x14ac:dyDescent="0.3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187">
        <f>SUMIFS('CEIP_Resource Additions_Annual'!C:C,'CEIP_Resource Additions_Annual'!$AA:$AA,$D11,'CEIP_Resource Additions_Annual'!$B:$B,$B11)</f>
        <v>16.149999797344208</v>
      </c>
      <c r="H11" s="188">
        <f>SUMIFS('CEIP_Resource Additions_Annual'!D:D,'CEIP_Resource Additions_Annual'!$AA:$AA,$D11,'CEIP_Resource Additions_Annual'!$B:$B,$B11)</f>
        <v>4.2749999463558197</v>
      </c>
      <c r="I11" s="188">
        <f>SUMIFS('CEIP_Resource Additions_Annual'!E:E,'CEIP_Resource Additions_Annual'!$AA:$AA,$D11,'CEIP_Resource Additions_Annual'!$B:$B,$B11)</f>
        <v>0</v>
      </c>
      <c r="J11" s="188">
        <f>SUMIFS('CEIP_Resource Additions_Annual'!F:F,'CEIP_Resource Additions_Annual'!$AA:$AA,$D11,'CEIP_Resource Additions_Annual'!$B:$B,$B11)</f>
        <v>0</v>
      </c>
      <c r="K11" s="188">
        <f>SUMIFS('CEIP_Resource Additions_Annual'!G:G,'CEIP_Resource Additions_Annual'!$AA:$AA,$D11,'CEIP_Resource Additions_Annual'!$B:$B,$B11)</f>
        <v>20.800000309944153</v>
      </c>
      <c r="L11" s="188">
        <f>SUMIFS('CEIP_Resource Additions_Annual'!H:H,'CEIP_Resource Additions_Annual'!$AA:$AA,$D11,'CEIP_Resource Additions_Annual'!$B:$B,$B11)</f>
        <v>18.80000028014183</v>
      </c>
      <c r="M11" s="188">
        <f>SUMIFS('CEIP_Resource Additions_Annual'!I:I,'CEIP_Resource Additions_Annual'!$AA:$AA,$D11,'CEIP_Resource Additions_Annual'!$B:$B,$B11)</f>
        <v>0.33199998736381531</v>
      </c>
      <c r="N11" s="188">
        <f>SUMIFS('CEIP_Resource Additions_Annual'!J:J,'CEIP_Resource Additions_Annual'!$AA:$AA,$D11,'CEIP_Resource Additions_Annual'!$B:$B,$B11)</f>
        <v>0</v>
      </c>
      <c r="O11" s="188">
        <f>SUMIFS('CEIP_Resource Additions_Annual'!K:K,'CEIP_Resource Additions_Annual'!$AA:$AA,$D11,'CEIP_Resource Additions_Annual'!$B:$B,$B11)</f>
        <v>0.67500002682209015</v>
      </c>
      <c r="P11" s="188">
        <f>SUMIFS('CEIP_Resource Additions_Annual'!L:L,'CEIP_Resource Additions_Annual'!$AA:$AA,$D11,'CEIP_Resource Additions_Annual'!$B:$B,$B11)</f>
        <v>4.8600000143051147</v>
      </c>
      <c r="Q11" s="188">
        <f>SUMIFS('CEIP_Resource Additions_Annual'!M:M,'CEIP_Resource Additions_Annual'!$AA:$AA,$D11,'CEIP_Resource Additions_Annual'!$B:$B,$B11)</f>
        <v>0</v>
      </c>
      <c r="R11" s="188">
        <f>SUMIFS('CEIP_Resource Additions_Annual'!N:N,'CEIP_Resource Additions_Annual'!$AA:$AA,$D11,'CEIP_Resource Additions_Annual'!$B:$B,$B11)</f>
        <v>0</v>
      </c>
      <c r="S11" s="188">
        <f>SUMIFS('CEIP_Resource Additions_Annual'!O:O,'CEIP_Resource Additions_Annual'!$AA:$AA,$D11,'CEIP_Resource Additions_Annual'!$B:$B,$B11)</f>
        <v>0</v>
      </c>
      <c r="T11" s="188">
        <f>SUMIFS('CEIP_Resource Additions_Annual'!P:P,'CEIP_Resource Additions_Annual'!$AA:$AA,$D11,'CEIP_Resource Additions_Annual'!$B:$B,$B11)</f>
        <v>4.8000001907348633</v>
      </c>
      <c r="U11" s="188">
        <f>SUMIFS('CEIP_Resource Additions_Annual'!Q:Q,'CEIP_Resource Additions_Annual'!$AA:$AA,$D11,'CEIP_Resource Additions_Annual'!$B:$B,$B11)</f>
        <v>2.75</v>
      </c>
      <c r="V11" s="188">
        <f>SUMIFS('CEIP_Resource Additions_Annual'!R:R,'CEIP_Resource Additions_Annual'!$AA:$AA,$D11,'CEIP_Resource Additions_Annual'!$B:$B,$B11)</f>
        <v>0</v>
      </c>
      <c r="W11" s="188">
        <f>SUMIFS('CEIP_Resource Additions_Annual'!S:S,'CEIP_Resource Additions_Annual'!$AA:$AA,$D11,'CEIP_Resource Additions_Annual'!$B:$B,$B11)</f>
        <v>0</v>
      </c>
      <c r="X11" s="188">
        <f>SUMIFS('CEIP_Resource Additions_Annual'!T:T,'CEIP_Resource Additions_Annual'!$AA:$AA,$D11,'CEIP_Resource Additions_Annual'!$B:$B,$B11)</f>
        <v>0</v>
      </c>
      <c r="Y11" s="188">
        <f>SUMIFS('CEIP_Resource Additions_Annual'!U:U,'CEIP_Resource Additions_Annual'!$AA:$AA,$D11,'CEIP_Resource Additions_Annual'!$B:$B,$B11)</f>
        <v>0</v>
      </c>
      <c r="Z11" s="188">
        <f>SUMIFS('CEIP_Resource Additions_Annual'!V:V,'CEIP_Resource Additions_Annual'!$AA:$AA,$D11,'CEIP_Resource Additions_Annual'!$B:$B,$B11)</f>
        <v>4.6000000685453406</v>
      </c>
      <c r="AA11" s="188">
        <f>SUMIFS('CEIP_Resource Additions_Annual'!W:W,'CEIP_Resource Additions_Annual'!$AA:$AA,$D11,'CEIP_Resource Additions_Annual'!$B:$B,$B11)</f>
        <v>0.40000000596046442</v>
      </c>
      <c r="AB11" s="188">
        <f>SUMIFS('CEIP_Resource Additions_Annual'!X:X,'CEIP_Resource Additions_Annual'!$AA:$AA,$D11,'CEIP_Resource Additions_Annual'!$B:$B,$B11)</f>
        <v>0</v>
      </c>
      <c r="AC11" s="188">
        <f>SUMIFS('CEIP_Resource Additions_Annual'!Y:Y,'CEIP_Resource Additions_Annual'!$AA:$AA,$D11,'CEIP_Resource Additions_Annual'!$B:$B,$B11)</f>
        <v>15.399999737739563</v>
      </c>
      <c r="AD11" s="188">
        <f>SUMIFS('CEIP_Resource Additions_Annual'!Z:Z,'CEIP_Resource Additions_Annual'!$AA:$AA,$D11,'CEIP_Resource Additions_Annual'!$B:$B,$B11)</f>
        <v>13</v>
      </c>
      <c r="AE11" s="194">
        <f t="shared" si="0"/>
        <v>106.84200036525726</v>
      </c>
    </row>
    <row r="12" spans="2:31" ht="26.25" customHeight="1" x14ac:dyDescent="0.3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190">
        <f>SUMIFS('CEIP_Resource Additions_Annual'!C:C,'CEIP_Resource Additions_Annual'!$AA:$AA,$D12,'CEIP_Resource Additions_Annual'!$B:$B,$B12)</f>
        <v>16.149999797344208</v>
      </c>
      <c r="H12" s="191">
        <f>SUMIFS('CEIP_Resource Additions_Annual'!D:D,'CEIP_Resource Additions_Annual'!$AA:$AA,$D12,'CEIP_Resource Additions_Annual'!$B:$B,$B12)</f>
        <v>4.2749999463558197</v>
      </c>
      <c r="I12" s="191">
        <f>SUMIFS('CEIP_Resource Additions_Annual'!E:E,'CEIP_Resource Additions_Annual'!$AA:$AA,$D12,'CEIP_Resource Additions_Annual'!$B:$B,$B12)</f>
        <v>5.2249999344348907</v>
      </c>
      <c r="J12" s="191">
        <f>SUMIFS('CEIP_Resource Additions_Annual'!F:F,'CEIP_Resource Additions_Annual'!$AA:$AA,$D12,'CEIP_Resource Additions_Annual'!$B:$B,$B12)</f>
        <v>11.100000165402887</v>
      </c>
      <c r="K12" s="191">
        <f>SUMIFS('CEIP_Resource Additions_Annual'!G:G,'CEIP_Resource Additions_Annual'!$AA:$AA,$D12,'CEIP_Resource Additions_Annual'!$B:$B,$B12)</f>
        <v>20.400000303983688</v>
      </c>
      <c r="L12" s="191">
        <f>SUMIFS('CEIP_Resource Additions_Annual'!H:H,'CEIP_Resource Additions_Annual'!$AA:$AA,$D12,'CEIP_Resource Additions_Annual'!$B:$B,$B12)</f>
        <v>0</v>
      </c>
      <c r="M12" s="191">
        <f>SUMIFS('CEIP_Resource Additions_Annual'!I:I,'CEIP_Resource Additions_Annual'!$AA:$AA,$D12,'CEIP_Resource Additions_Annual'!$B:$B,$B12)</f>
        <v>0.24899999052286148</v>
      </c>
      <c r="N12" s="191">
        <f>SUMIFS('CEIP_Resource Additions_Annual'!J:J,'CEIP_Resource Additions_Annual'!$AA:$AA,$D12,'CEIP_Resource Additions_Annual'!$B:$B,$B12)</f>
        <v>1.7429999336600304</v>
      </c>
      <c r="O12" s="191">
        <f>SUMIFS('CEIP_Resource Additions_Annual'!K:K,'CEIP_Resource Additions_Annual'!$AA:$AA,$D12,'CEIP_Resource Additions_Annual'!$B:$B,$B12)</f>
        <v>0.67500002682209015</v>
      </c>
      <c r="P12" s="191">
        <f>SUMIFS('CEIP_Resource Additions_Annual'!L:L,'CEIP_Resource Additions_Annual'!$AA:$AA,$D12,'CEIP_Resource Additions_Annual'!$B:$B,$B12)</f>
        <v>4.8600000143051147</v>
      </c>
      <c r="Q12" s="191">
        <f>SUMIFS('CEIP_Resource Additions_Annual'!M:M,'CEIP_Resource Additions_Annual'!$AA:$AA,$D12,'CEIP_Resource Additions_Annual'!$B:$B,$B12)</f>
        <v>0</v>
      </c>
      <c r="R12" s="191">
        <f>SUMIFS('CEIP_Resource Additions_Annual'!N:N,'CEIP_Resource Additions_Annual'!$AA:$AA,$D12,'CEIP_Resource Additions_Annual'!$B:$B,$B12)</f>
        <v>0</v>
      </c>
      <c r="S12" s="191">
        <f>SUMIFS('CEIP_Resource Additions_Annual'!O:O,'CEIP_Resource Additions_Annual'!$AA:$AA,$D12,'CEIP_Resource Additions_Annual'!$B:$B,$B12)</f>
        <v>0</v>
      </c>
      <c r="T12" s="191">
        <f>SUMIFS('CEIP_Resource Additions_Annual'!P:P,'CEIP_Resource Additions_Annual'!$AA:$AA,$D12,'CEIP_Resource Additions_Annual'!$B:$B,$B12)</f>
        <v>9.0000003576278687</v>
      </c>
      <c r="U12" s="191">
        <f>SUMIFS('CEIP_Resource Additions_Annual'!Q:Q,'CEIP_Resource Additions_Annual'!$AA:$AA,$D12,'CEIP_Resource Additions_Annual'!$B:$B,$B12)</f>
        <v>0</v>
      </c>
      <c r="V12" s="191">
        <f>SUMIFS('CEIP_Resource Additions_Annual'!R:R,'CEIP_Resource Additions_Annual'!$AA:$AA,$D12,'CEIP_Resource Additions_Annual'!$B:$B,$B12)</f>
        <v>0</v>
      </c>
      <c r="W12" s="191">
        <f>SUMIFS('CEIP_Resource Additions_Annual'!S:S,'CEIP_Resource Additions_Annual'!$AA:$AA,$D12,'CEIP_Resource Additions_Annual'!$B:$B,$B12)</f>
        <v>0</v>
      </c>
      <c r="X12" s="191">
        <f>SUMIFS('CEIP_Resource Additions_Annual'!T:T,'CEIP_Resource Additions_Annual'!$AA:$AA,$D12,'CEIP_Resource Additions_Annual'!$B:$B,$B12)</f>
        <v>0</v>
      </c>
      <c r="Y12" s="191">
        <f>SUMIFS('CEIP_Resource Additions_Annual'!U:U,'CEIP_Resource Additions_Annual'!$AA:$AA,$D12,'CEIP_Resource Additions_Annual'!$B:$B,$B12)</f>
        <v>0</v>
      </c>
      <c r="Z12" s="191">
        <f>SUMIFS('CEIP_Resource Additions_Annual'!V:V,'CEIP_Resource Additions_Annual'!$AA:$AA,$D12,'CEIP_Resource Additions_Annual'!$B:$B,$B12)</f>
        <v>3.8000000566244121</v>
      </c>
      <c r="AA12" s="191">
        <f>SUMIFS('CEIP_Resource Additions_Annual'!W:W,'CEIP_Resource Additions_Annual'!$AA:$AA,$D12,'CEIP_Resource Additions_Annual'!$B:$B,$B12)</f>
        <v>0.3000000044703483</v>
      </c>
      <c r="AB12" s="191">
        <f>SUMIFS('CEIP_Resource Additions_Annual'!X:X,'CEIP_Resource Additions_Annual'!$AA:$AA,$D12,'CEIP_Resource Additions_Annual'!$B:$B,$B12)</f>
        <v>0</v>
      </c>
      <c r="AC12" s="191">
        <f>SUMIFS('CEIP_Resource Additions_Annual'!Y:Y,'CEIP_Resource Additions_Annual'!$AA:$AA,$D12,'CEIP_Resource Additions_Annual'!$B:$B,$B12)</f>
        <v>14.699999749660492</v>
      </c>
      <c r="AD12" s="191">
        <f>SUMIFS('CEIP_Resource Additions_Annual'!Z:Z,'CEIP_Resource Additions_Annual'!$AA:$AA,$D12,'CEIP_Resource Additions_Annual'!$B:$B,$B12)</f>
        <v>12.5</v>
      </c>
      <c r="AE12" s="195">
        <f t="shared" si="0"/>
        <v>104.97700028121471</v>
      </c>
    </row>
    <row r="13" spans="2:31" ht="15" customHeight="1" x14ac:dyDescent="0.3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184">
        <f>SUMIFS('CEIP_Resource Additions_Annual'!C:C,'CEIP_Resource Additions_Annual'!$AA:$AA,$D13,'CEIP_Resource Additions_Annual'!$B:$B,$B13)</f>
        <v>9.4999998807907104</v>
      </c>
      <c r="H13" s="185">
        <f>SUMIFS('CEIP_Resource Additions_Annual'!D:D,'CEIP_Resource Additions_Annual'!$AA:$AA,$D13,'CEIP_Resource Additions_Annual'!$B:$B,$B13)</f>
        <v>0</v>
      </c>
      <c r="I13" s="185">
        <f>SUMIFS('CEIP_Resource Additions_Annual'!E:E,'CEIP_Resource Additions_Annual'!$AA:$AA,$D13,'CEIP_Resource Additions_Annual'!$B:$B,$B13)</f>
        <v>0</v>
      </c>
      <c r="J13" s="185">
        <f>SUMIFS('CEIP_Resource Additions_Annual'!F:F,'CEIP_Resource Additions_Annual'!$AA:$AA,$D13,'CEIP_Resource Additions_Annual'!$B:$B,$B13)</f>
        <v>11.200000166893004</v>
      </c>
      <c r="K13" s="185">
        <f>SUMIFS('CEIP_Resource Additions_Annual'!G:G,'CEIP_Resource Additions_Annual'!$AA:$AA,$D13,'CEIP_Resource Additions_Annual'!$B:$B,$B13)</f>
        <v>20.800000309944153</v>
      </c>
      <c r="L13" s="185">
        <f>SUMIFS('CEIP_Resource Additions_Annual'!H:H,'CEIP_Resource Additions_Annual'!$AA:$AA,$D13,'CEIP_Resource Additions_Annual'!$B:$B,$B13)</f>
        <v>38.800000578165054</v>
      </c>
      <c r="M13" s="185">
        <f>SUMIFS('CEIP_Resource Additions_Annual'!I:I,'CEIP_Resource Additions_Annual'!$AA:$AA,$D13,'CEIP_Resource Additions_Annual'!$B:$B,$B13)</f>
        <v>0</v>
      </c>
      <c r="N13" s="185">
        <f>SUMIFS('CEIP_Resource Additions_Annual'!J:J,'CEIP_Resource Additions_Annual'!$AA:$AA,$D13,'CEIP_Resource Additions_Annual'!$B:$B,$B13)</f>
        <v>0</v>
      </c>
      <c r="O13" s="185">
        <f>SUMIFS('CEIP_Resource Additions_Annual'!K:K,'CEIP_Resource Additions_Annual'!$AA:$AA,$D13,'CEIP_Resource Additions_Annual'!$B:$B,$B13)</f>
        <v>0</v>
      </c>
      <c r="P13" s="185">
        <f>SUMIFS('CEIP_Resource Additions_Annual'!L:L,'CEIP_Resource Additions_Annual'!$AA:$AA,$D13,'CEIP_Resource Additions_Annual'!$B:$B,$B13)</f>
        <v>0</v>
      </c>
      <c r="Q13" s="185">
        <f>SUMIFS('CEIP_Resource Additions_Annual'!M:M,'CEIP_Resource Additions_Annual'!$AA:$AA,$D13,'CEIP_Resource Additions_Annual'!$B:$B,$B13)</f>
        <v>12.600000187754629</v>
      </c>
      <c r="R13" s="185">
        <f>SUMIFS('CEIP_Resource Additions_Annual'!N:N,'CEIP_Resource Additions_Annual'!$AA:$AA,$D13,'CEIP_Resource Additions_Annual'!$B:$B,$B13)</f>
        <v>0</v>
      </c>
      <c r="S13" s="185">
        <f>SUMIFS('CEIP_Resource Additions_Annual'!O:O,'CEIP_Resource Additions_Annual'!$AA:$AA,$D13,'CEIP_Resource Additions_Annual'!$B:$B,$B13)</f>
        <v>0</v>
      </c>
      <c r="T13" s="185">
        <f>SUMIFS('CEIP_Resource Additions_Annual'!P:P,'CEIP_Resource Additions_Annual'!$AA:$AA,$D13,'CEIP_Resource Additions_Annual'!$B:$B,$B13)</f>
        <v>0</v>
      </c>
      <c r="U13" s="185">
        <f>SUMIFS('CEIP_Resource Additions_Annual'!Q:Q,'CEIP_Resource Additions_Annual'!$AA:$AA,$D13,'CEIP_Resource Additions_Annual'!$B:$B,$B13)</f>
        <v>0</v>
      </c>
      <c r="V13" s="185">
        <f>SUMIFS('CEIP_Resource Additions_Annual'!R:R,'CEIP_Resource Additions_Annual'!$AA:$AA,$D13,'CEIP_Resource Additions_Annual'!$B:$B,$B13)</f>
        <v>0</v>
      </c>
      <c r="W13" s="185">
        <f>SUMIFS('CEIP_Resource Additions_Annual'!S:S,'CEIP_Resource Additions_Annual'!$AA:$AA,$D13,'CEIP_Resource Additions_Annual'!$B:$B,$B13)</f>
        <v>12</v>
      </c>
      <c r="X13" s="185">
        <f>SUMIFS('CEIP_Resource Additions_Annual'!T:T,'CEIP_Resource Additions_Annual'!$AA:$AA,$D13,'CEIP_Resource Additions_Annual'!$B:$B,$B13)</f>
        <v>0</v>
      </c>
      <c r="Y13" s="185">
        <f>SUMIFS('CEIP_Resource Additions_Annual'!U:U,'CEIP_Resource Additions_Annual'!$AA:$AA,$D13,'CEIP_Resource Additions_Annual'!$B:$B,$B13)</f>
        <v>0</v>
      </c>
      <c r="Z13" s="185">
        <f>SUMIFS('CEIP_Resource Additions_Annual'!V:V,'CEIP_Resource Additions_Annual'!$AA:$AA,$D13,'CEIP_Resource Additions_Annual'!$B:$B,$B13)</f>
        <v>0</v>
      </c>
      <c r="AA13" s="185">
        <f>SUMIFS('CEIP_Resource Additions_Annual'!W:W,'CEIP_Resource Additions_Annual'!$AA:$AA,$D13,'CEIP_Resource Additions_Annual'!$B:$B,$B13)</f>
        <v>0</v>
      </c>
      <c r="AB13" s="185">
        <f>SUMIFS('CEIP_Resource Additions_Annual'!X:X,'CEIP_Resource Additions_Annual'!$AA:$AA,$D13,'CEIP_Resource Additions_Annual'!$B:$B,$B13)</f>
        <v>0.40000000596046442</v>
      </c>
      <c r="AC13" s="185">
        <f>SUMIFS('CEIP_Resource Additions_Annual'!Y:Y,'CEIP_Resource Additions_Annual'!$AA:$AA,$D13,'CEIP_Resource Additions_Annual'!$B:$B,$B13)</f>
        <v>0</v>
      </c>
      <c r="AD13" s="185">
        <f>SUMIFS('CEIP_Resource Additions_Annual'!Z:Z,'CEIP_Resource Additions_Annual'!$AA:$AA,$D13,'CEIP_Resource Additions_Annual'!$B:$B,$B13)</f>
        <v>0</v>
      </c>
      <c r="AE13" s="193">
        <f t="shared" si="0"/>
        <v>105.30000112950802</v>
      </c>
    </row>
    <row r="14" spans="2:31" ht="26.25" customHeight="1" x14ac:dyDescent="0.3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187">
        <f>SUMIFS('CEIP_Resource Additions_Annual'!C:C,'CEIP_Resource Additions_Annual'!$AA:$AA,$D14,'CEIP_Resource Additions_Annual'!$B:$B,$B14)</f>
        <v>16.149999797344208</v>
      </c>
      <c r="H14" s="188">
        <f>SUMIFS('CEIP_Resource Additions_Annual'!D:D,'CEIP_Resource Additions_Annual'!$AA:$AA,$D14,'CEIP_Resource Additions_Annual'!$B:$B,$B14)</f>
        <v>4.2749999463558197</v>
      </c>
      <c r="I14" s="188">
        <f>SUMIFS('CEIP_Resource Additions_Annual'!E:E,'CEIP_Resource Additions_Annual'!$AA:$AA,$D14,'CEIP_Resource Additions_Annual'!$B:$B,$B14)</f>
        <v>0</v>
      </c>
      <c r="J14" s="188">
        <f>SUMIFS('CEIP_Resource Additions_Annual'!F:F,'CEIP_Resource Additions_Annual'!$AA:$AA,$D14,'CEIP_Resource Additions_Annual'!$B:$B,$B14)</f>
        <v>11.200000166893004</v>
      </c>
      <c r="K14" s="188">
        <f>SUMIFS('CEIP_Resource Additions_Annual'!G:G,'CEIP_Resource Additions_Annual'!$AA:$AA,$D14,'CEIP_Resource Additions_Annual'!$B:$B,$B14)</f>
        <v>0</v>
      </c>
      <c r="L14" s="188">
        <f>SUMIFS('CEIP_Resource Additions_Annual'!H:H,'CEIP_Resource Additions_Annual'!$AA:$AA,$D14,'CEIP_Resource Additions_Annual'!$B:$B,$B14)</f>
        <v>51.600000768899918</v>
      </c>
      <c r="M14" s="188">
        <f>SUMIFS('CEIP_Resource Additions_Annual'!I:I,'CEIP_Resource Additions_Annual'!$AA:$AA,$D14,'CEIP_Resource Additions_Annual'!$B:$B,$B14)</f>
        <v>0</v>
      </c>
      <c r="N14" s="188">
        <f>SUMIFS('CEIP_Resource Additions_Annual'!J:J,'CEIP_Resource Additions_Annual'!$AA:$AA,$D14,'CEIP_Resource Additions_Annual'!$B:$B,$B14)</f>
        <v>0</v>
      </c>
      <c r="O14" s="188">
        <f>SUMIFS('CEIP_Resource Additions_Annual'!K:K,'CEIP_Resource Additions_Annual'!$AA:$AA,$D14,'CEIP_Resource Additions_Annual'!$B:$B,$B14)</f>
        <v>0</v>
      </c>
      <c r="P14" s="188">
        <f>SUMIFS('CEIP_Resource Additions_Annual'!L:L,'CEIP_Resource Additions_Annual'!$AA:$AA,$D14,'CEIP_Resource Additions_Annual'!$B:$B,$B14)</f>
        <v>0</v>
      </c>
      <c r="Q14" s="188">
        <f>SUMIFS('CEIP_Resource Additions_Annual'!M:M,'CEIP_Resource Additions_Annual'!$AA:$AA,$D14,'CEIP_Resource Additions_Annual'!$B:$B,$B14)</f>
        <v>0</v>
      </c>
      <c r="R14" s="188">
        <f>SUMIFS('CEIP_Resource Additions_Annual'!N:N,'CEIP_Resource Additions_Annual'!$AA:$AA,$D14,'CEIP_Resource Additions_Annual'!$B:$B,$B14)</f>
        <v>0</v>
      </c>
      <c r="S14" s="188">
        <f>SUMIFS('CEIP_Resource Additions_Annual'!O:O,'CEIP_Resource Additions_Annual'!$AA:$AA,$D14,'CEIP_Resource Additions_Annual'!$B:$B,$B14)</f>
        <v>0</v>
      </c>
      <c r="T14" s="188">
        <f>SUMIFS('CEIP_Resource Additions_Annual'!P:P,'CEIP_Resource Additions_Annual'!$AA:$AA,$D14,'CEIP_Resource Additions_Annual'!$B:$B,$B14)</f>
        <v>0</v>
      </c>
      <c r="U14" s="188">
        <f>SUMIFS('CEIP_Resource Additions_Annual'!Q:Q,'CEIP_Resource Additions_Annual'!$AA:$AA,$D14,'CEIP_Resource Additions_Annual'!$B:$B,$B14)</f>
        <v>0</v>
      </c>
      <c r="V14" s="188">
        <f>SUMIFS('CEIP_Resource Additions_Annual'!R:R,'CEIP_Resource Additions_Annual'!$AA:$AA,$D14,'CEIP_Resource Additions_Annual'!$B:$B,$B14)</f>
        <v>0</v>
      </c>
      <c r="W14" s="188">
        <f>SUMIFS('CEIP_Resource Additions_Annual'!S:S,'CEIP_Resource Additions_Annual'!$AA:$AA,$D14,'CEIP_Resource Additions_Annual'!$B:$B,$B14)</f>
        <v>25</v>
      </c>
      <c r="X14" s="188">
        <f>SUMIFS('CEIP_Resource Additions_Annual'!T:T,'CEIP_Resource Additions_Annual'!$AA:$AA,$D14,'CEIP_Resource Additions_Annual'!$B:$B,$B14)</f>
        <v>0</v>
      </c>
      <c r="Y14" s="188">
        <f>SUMIFS('CEIP_Resource Additions_Annual'!U:U,'CEIP_Resource Additions_Annual'!$AA:$AA,$D14,'CEIP_Resource Additions_Annual'!$B:$B,$B14)</f>
        <v>0</v>
      </c>
      <c r="Z14" s="188">
        <f>SUMIFS('CEIP_Resource Additions_Annual'!V:V,'CEIP_Resource Additions_Annual'!$AA:$AA,$D14,'CEIP_Resource Additions_Annual'!$B:$B,$B14)</f>
        <v>0</v>
      </c>
      <c r="AA14" s="188">
        <f>SUMIFS('CEIP_Resource Additions_Annual'!W:W,'CEIP_Resource Additions_Annual'!$AA:$AA,$D14,'CEIP_Resource Additions_Annual'!$B:$B,$B14)</f>
        <v>0</v>
      </c>
      <c r="AB14" s="188">
        <f>SUMIFS('CEIP_Resource Additions_Annual'!X:X,'CEIP_Resource Additions_Annual'!$AA:$AA,$D14,'CEIP_Resource Additions_Annual'!$B:$B,$B14)</f>
        <v>0</v>
      </c>
      <c r="AC14" s="188">
        <f>SUMIFS('CEIP_Resource Additions_Annual'!Y:Y,'CEIP_Resource Additions_Annual'!$AA:$AA,$D14,'CEIP_Resource Additions_Annual'!$B:$B,$B14)</f>
        <v>0</v>
      </c>
      <c r="AD14" s="188">
        <f>SUMIFS('CEIP_Resource Additions_Annual'!Z:Z,'CEIP_Resource Additions_Annual'!$AA:$AA,$D14,'CEIP_Resource Additions_Annual'!$B:$B,$B14)</f>
        <v>0</v>
      </c>
      <c r="AE14" s="194">
        <f t="shared" si="0"/>
        <v>108.22500067949295</v>
      </c>
    </row>
    <row r="15" spans="2:31" ht="26.25" customHeight="1" x14ac:dyDescent="0.3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187">
        <f>SUMIFS('CEIP_Resource Additions_Annual'!C:C,'CEIP_Resource Additions_Annual'!$AA:$AA,$D15,'CEIP_Resource Additions_Annual'!$B:$B,$B15)</f>
        <v>16.149999797344208</v>
      </c>
      <c r="H15" s="188">
        <f>SUMIFS('CEIP_Resource Additions_Annual'!D:D,'CEIP_Resource Additions_Annual'!$AA:$AA,$D15,'CEIP_Resource Additions_Annual'!$B:$B,$B15)</f>
        <v>4.2749999463558197</v>
      </c>
      <c r="I15" s="188">
        <f>SUMIFS('CEIP_Resource Additions_Annual'!E:E,'CEIP_Resource Additions_Annual'!$AA:$AA,$D15,'CEIP_Resource Additions_Annual'!$B:$B,$B15)</f>
        <v>0</v>
      </c>
      <c r="J15" s="188">
        <f>SUMIFS('CEIP_Resource Additions_Annual'!F:F,'CEIP_Resource Additions_Annual'!$AA:$AA,$D15,'CEIP_Resource Additions_Annual'!$B:$B,$B15)</f>
        <v>0</v>
      </c>
      <c r="K15" s="188">
        <f>SUMIFS('CEIP_Resource Additions_Annual'!G:G,'CEIP_Resource Additions_Annual'!$AA:$AA,$D15,'CEIP_Resource Additions_Annual'!$B:$B,$B15)</f>
        <v>20.800000309944153</v>
      </c>
      <c r="L15" s="188">
        <f>SUMIFS('CEIP_Resource Additions_Annual'!H:H,'CEIP_Resource Additions_Annual'!$AA:$AA,$D15,'CEIP_Resource Additions_Annual'!$B:$B,$B15)</f>
        <v>0</v>
      </c>
      <c r="M15" s="188">
        <f>SUMIFS('CEIP_Resource Additions_Annual'!I:I,'CEIP_Resource Additions_Annual'!$AA:$AA,$D15,'CEIP_Resource Additions_Annual'!$B:$B,$B15)</f>
        <v>0.33199998736381531</v>
      </c>
      <c r="N15" s="188">
        <f>SUMIFS('CEIP_Resource Additions_Annual'!J:J,'CEIP_Resource Additions_Annual'!$AA:$AA,$D15,'CEIP_Resource Additions_Annual'!$B:$B,$B15)</f>
        <v>1.6599999368190765</v>
      </c>
      <c r="O15" s="188">
        <f>SUMIFS('CEIP_Resource Additions_Annual'!K:K,'CEIP_Resource Additions_Annual'!$AA:$AA,$D15,'CEIP_Resource Additions_Annual'!$B:$B,$B15)</f>
        <v>0</v>
      </c>
      <c r="P15" s="188">
        <f>SUMIFS('CEIP_Resource Additions_Annual'!L:L,'CEIP_Resource Additions_Annual'!$AA:$AA,$D15,'CEIP_Resource Additions_Annual'!$B:$B,$B15)</f>
        <v>0</v>
      </c>
      <c r="Q15" s="188">
        <f>SUMIFS('CEIP_Resource Additions_Annual'!M:M,'CEIP_Resource Additions_Annual'!$AA:$AA,$D15,'CEIP_Resource Additions_Annual'!$B:$B,$B15)</f>
        <v>0</v>
      </c>
      <c r="R15" s="188">
        <f>SUMIFS('CEIP_Resource Additions_Annual'!N:N,'CEIP_Resource Additions_Annual'!$AA:$AA,$D15,'CEIP_Resource Additions_Annual'!$B:$B,$B15)</f>
        <v>0</v>
      </c>
      <c r="S15" s="188">
        <f>SUMIFS('CEIP_Resource Additions_Annual'!O:O,'CEIP_Resource Additions_Annual'!$AA:$AA,$D15,'CEIP_Resource Additions_Annual'!$B:$B,$B15)</f>
        <v>3.0000000447034831</v>
      </c>
      <c r="T15" s="188">
        <f>SUMIFS('CEIP_Resource Additions_Annual'!P:P,'CEIP_Resource Additions_Annual'!$AA:$AA,$D15,'CEIP_Resource Additions_Annual'!$B:$B,$B15)</f>
        <v>0</v>
      </c>
      <c r="U15" s="188">
        <f>SUMIFS('CEIP_Resource Additions_Annual'!Q:Q,'CEIP_Resource Additions_Annual'!$AA:$AA,$D15,'CEIP_Resource Additions_Annual'!$B:$B,$B15)</f>
        <v>0.5</v>
      </c>
      <c r="V15" s="188">
        <f>SUMIFS('CEIP_Resource Additions_Annual'!R:R,'CEIP_Resource Additions_Annual'!$AA:$AA,$D15,'CEIP_Resource Additions_Annual'!$B:$B,$B15)</f>
        <v>0</v>
      </c>
      <c r="W15" s="188">
        <f>SUMIFS('CEIP_Resource Additions_Annual'!S:S,'CEIP_Resource Additions_Annual'!$AA:$AA,$D15,'CEIP_Resource Additions_Annual'!$B:$B,$B15)</f>
        <v>0</v>
      </c>
      <c r="X15" s="188">
        <f>SUMIFS('CEIP_Resource Additions_Annual'!T:T,'CEIP_Resource Additions_Annual'!$AA:$AA,$D15,'CEIP_Resource Additions_Annual'!$B:$B,$B15)</f>
        <v>0</v>
      </c>
      <c r="Y15" s="188">
        <f>SUMIFS('CEIP_Resource Additions_Annual'!U:U,'CEIP_Resource Additions_Annual'!$AA:$AA,$D15,'CEIP_Resource Additions_Annual'!$B:$B,$B15)</f>
        <v>1.4000000208616254</v>
      </c>
      <c r="Z15" s="188">
        <f>SUMIFS('CEIP_Resource Additions_Annual'!V:V,'CEIP_Resource Additions_Annual'!$AA:$AA,$D15,'CEIP_Resource Additions_Annual'!$B:$B,$B15)</f>
        <v>3.8000000566244121</v>
      </c>
      <c r="AA15" s="188">
        <f>SUMIFS('CEIP_Resource Additions_Annual'!W:W,'CEIP_Resource Additions_Annual'!$AA:$AA,$D15,'CEIP_Resource Additions_Annual'!$B:$B,$B15)</f>
        <v>0</v>
      </c>
      <c r="AB15" s="188">
        <f>SUMIFS('CEIP_Resource Additions_Annual'!X:X,'CEIP_Resource Additions_Annual'!$AA:$AA,$D15,'CEIP_Resource Additions_Annual'!$B:$B,$B15)</f>
        <v>0</v>
      </c>
      <c r="AC15" s="188">
        <f>SUMIFS('CEIP_Resource Additions_Annual'!Y:Y,'CEIP_Resource Additions_Annual'!$AA:$AA,$D15,'CEIP_Resource Additions_Annual'!$B:$B,$B15)</f>
        <v>15.399999737739563</v>
      </c>
      <c r="AD15" s="188">
        <f>SUMIFS('CEIP_Resource Additions_Annual'!Z:Z,'CEIP_Resource Additions_Annual'!$AA:$AA,$D15,'CEIP_Resource Additions_Annual'!$B:$B,$B15)</f>
        <v>13</v>
      </c>
      <c r="AE15" s="194">
        <f t="shared" si="0"/>
        <v>80.316999837756157</v>
      </c>
    </row>
    <row r="16" spans="2:31" ht="26.25" customHeight="1" x14ac:dyDescent="0.3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187">
        <f>SUMIFS('CEIP_Resource Additions_Annual'!C:C,'CEIP_Resource Additions_Annual'!$AA:$AA,$D16,'CEIP_Resource Additions_Annual'!$B:$B,$B16)</f>
        <v>16.149999797344208</v>
      </c>
      <c r="H16" s="188">
        <f>SUMIFS('CEIP_Resource Additions_Annual'!D:D,'CEIP_Resource Additions_Annual'!$AA:$AA,$D16,'CEIP_Resource Additions_Annual'!$B:$B,$B16)</f>
        <v>4.2749999463558197</v>
      </c>
      <c r="I16" s="188">
        <f>SUMIFS('CEIP_Resource Additions_Annual'!E:E,'CEIP_Resource Additions_Annual'!$AA:$AA,$D16,'CEIP_Resource Additions_Annual'!$B:$B,$B16)</f>
        <v>0</v>
      </c>
      <c r="J16" s="188">
        <f>SUMIFS('CEIP_Resource Additions_Annual'!F:F,'CEIP_Resource Additions_Annual'!$AA:$AA,$D16,'CEIP_Resource Additions_Annual'!$B:$B,$B16)</f>
        <v>0</v>
      </c>
      <c r="K16" s="188">
        <f>SUMIFS('CEIP_Resource Additions_Annual'!G:G,'CEIP_Resource Additions_Annual'!$AA:$AA,$D16,'CEIP_Resource Additions_Annual'!$B:$B,$B16)</f>
        <v>0</v>
      </c>
      <c r="L16" s="188">
        <f>SUMIFS('CEIP_Resource Additions_Annual'!H:H,'CEIP_Resource Additions_Annual'!$AA:$AA,$D16,'CEIP_Resource Additions_Annual'!$B:$B,$B16)</f>
        <v>51.600000768899918</v>
      </c>
      <c r="M16" s="188">
        <f>SUMIFS('CEIP_Resource Additions_Annual'!I:I,'CEIP_Resource Additions_Annual'!$AA:$AA,$D16,'CEIP_Resource Additions_Annual'!$B:$B,$B16)</f>
        <v>0.33199998736381531</v>
      </c>
      <c r="N16" s="188">
        <f>SUMIFS('CEIP_Resource Additions_Annual'!J:J,'CEIP_Resource Additions_Annual'!$AA:$AA,$D16,'CEIP_Resource Additions_Annual'!$B:$B,$B16)</f>
        <v>0</v>
      </c>
      <c r="O16" s="188">
        <f>SUMIFS('CEIP_Resource Additions_Annual'!K:K,'CEIP_Resource Additions_Annual'!$AA:$AA,$D16,'CEIP_Resource Additions_Annual'!$B:$B,$B16)</f>
        <v>0.67500002682209015</v>
      </c>
      <c r="P16" s="188">
        <f>SUMIFS('CEIP_Resource Additions_Annual'!L:L,'CEIP_Resource Additions_Annual'!$AA:$AA,$D16,'CEIP_Resource Additions_Annual'!$B:$B,$B16)</f>
        <v>4.8600000143051147</v>
      </c>
      <c r="Q16" s="188">
        <f>SUMIFS('CEIP_Resource Additions_Annual'!M:M,'CEIP_Resource Additions_Annual'!$AA:$AA,$D16,'CEIP_Resource Additions_Annual'!$B:$B,$B16)</f>
        <v>0</v>
      </c>
      <c r="R16" s="188">
        <f>SUMIFS('CEIP_Resource Additions_Annual'!N:N,'CEIP_Resource Additions_Annual'!$AA:$AA,$D16,'CEIP_Resource Additions_Annual'!$B:$B,$B16)</f>
        <v>0</v>
      </c>
      <c r="S16" s="188">
        <f>SUMIFS('CEIP_Resource Additions_Annual'!O:O,'CEIP_Resource Additions_Annual'!$AA:$AA,$D16,'CEIP_Resource Additions_Annual'!$B:$B,$B16)</f>
        <v>3.0000000447034831</v>
      </c>
      <c r="T16" s="188">
        <f>SUMIFS('CEIP_Resource Additions_Annual'!P:P,'CEIP_Resource Additions_Annual'!$AA:$AA,$D16,'CEIP_Resource Additions_Annual'!$B:$B,$B16)</f>
        <v>0</v>
      </c>
      <c r="U16" s="188">
        <f>SUMIFS('CEIP_Resource Additions_Annual'!Q:Q,'CEIP_Resource Additions_Annual'!$AA:$AA,$D16,'CEIP_Resource Additions_Annual'!$B:$B,$B16)</f>
        <v>0.5</v>
      </c>
      <c r="V16" s="188">
        <f>SUMIFS('CEIP_Resource Additions_Annual'!R:R,'CEIP_Resource Additions_Annual'!$AA:$AA,$D16,'CEIP_Resource Additions_Annual'!$B:$B,$B16)</f>
        <v>0</v>
      </c>
      <c r="W16" s="188">
        <f>SUMIFS('CEIP_Resource Additions_Annual'!S:S,'CEIP_Resource Additions_Annual'!$AA:$AA,$D16,'CEIP_Resource Additions_Annual'!$B:$B,$B16)</f>
        <v>0</v>
      </c>
      <c r="X16" s="188">
        <f>SUMIFS('CEIP_Resource Additions_Annual'!T:T,'CEIP_Resource Additions_Annual'!$AA:$AA,$D16,'CEIP_Resource Additions_Annual'!$B:$B,$B16)</f>
        <v>0</v>
      </c>
      <c r="Y16" s="188">
        <f>SUMIFS('CEIP_Resource Additions_Annual'!U:U,'CEIP_Resource Additions_Annual'!$AA:$AA,$D16,'CEIP_Resource Additions_Annual'!$B:$B,$B16)</f>
        <v>0</v>
      </c>
      <c r="Z16" s="188">
        <f>SUMIFS('CEIP_Resource Additions_Annual'!V:V,'CEIP_Resource Additions_Annual'!$AA:$AA,$D16,'CEIP_Resource Additions_Annual'!$B:$B,$B16)</f>
        <v>3.8000000566244121</v>
      </c>
      <c r="AA16" s="188">
        <f>SUMIFS('CEIP_Resource Additions_Annual'!W:W,'CEIP_Resource Additions_Annual'!$AA:$AA,$D16,'CEIP_Resource Additions_Annual'!$B:$B,$B16)</f>
        <v>0.40000000596046442</v>
      </c>
      <c r="AB16" s="188">
        <f>SUMIFS('CEIP_Resource Additions_Annual'!X:X,'CEIP_Resource Additions_Annual'!$AA:$AA,$D16,'CEIP_Resource Additions_Annual'!$B:$B,$B16)</f>
        <v>0</v>
      </c>
      <c r="AC16" s="188">
        <f>SUMIFS('CEIP_Resource Additions_Annual'!Y:Y,'CEIP_Resource Additions_Annual'!$AA:$AA,$D16,'CEIP_Resource Additions_Annual'!$B:$B,$B16)</f>
        <v>0</v>
      </c>
      <c r="AD16" s="188">
        <f>SUMIFS('CEIP_Resource Additions_Annual'!Z:Z,'CEIP_Resource Additions_Annual'!$AA:$AA,$D16,'CEIP_Resource Additions_Annual'!$B:$B,$B16)</f>
        <v>0</v>
      </c>
      <c r="AE16" s="194">
        <f t="shared" si="0"/>
        <v>85.592000648379326</v>
      </c>
    </row>
    <row r="17" spans="2:31" ht="26.25" customHeight="1" x14ac:dyDescent="0.3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187">
        <f>SUMIFS('CEIP_Resource Additions_Annual'!C:C,'CEIP_Resource Additions_Annual'!$AA:$AA,$D17,'CEIP_Resource Additions_Annual'!$B:$B,$B17)</f>
        <v>16.149999797344208</v>
      </c>
      <c r="H17" s="188">
        <f>SUMIFS('CEIP_Resource Additions_Annual'!D:D,'CEIP_Resource Additions_Annual'!$AA:$AA,$D17,'CEIP_Resource Additions_Annual'!$B:$B,$B17)</f>
        <v>4.2749999463558197</v>
      </c>
      <c r="I17" s="188">
        <f>SUMIFS('CEIP_Resource Additions_Annual'!E:E,'CEIP_Resource Additions_Annual'!$AA:$AA,$D17,'CEIP_Resource Additions_Annual'!$B:$B,$B17)</f>
        <v>0</v>
      </c>
      <c r="J17" s="188">
        <f>SUMIFS('CEIP_Resource Additions_Annual'!F:F,'CEIP_Resource Additions_Annual'!$AA:$AA,$D17,'CEIP_Resource Additions_Annual'!$B:$B,$B17)</f>
        <v>0</v>
      </c>
      <c r="K17" s="188">
        <f>SUMIFS('CEIP_Resource Additions_Annual'!G:G,'CEIP_Resource Additions_Annual'!$AA:$AA,$D17,'CEIP_Resource Additions_Annual'!$B:$B,$B17)</f>
        <v>20.800000309944153</v>
      </c>
      <c r="L17" s="188">
        <f>SUMIFS('CEIP_Resource Additions_Annual'!H:H,'CEIP_Resource Additions_Annual'!$AA:$AA,$D17,'CEIP_Resource Additions_Annual'!$B:$B,$B17)</f>
        <v>18.80000028014183</v>
      </c>
      <c r="M17" s="188">
        <f>SUMIFS('CEIP_Resource Additions_Annual'!I:I,'CEIP_Resource Additions_Annual'!$AA:$AA,$D17,'CEIP_Resource Additions_Annual'!$B:$B,$B17)</f>
        <v>0.33199998736381531</v>
      </c>
      <c r="N17" s="188">
        <f>SUMIFS('CEIP_Resource Additions_Annual'!J:J,'CEIP_Resource Additions_Annual'!$AA:$AA,$D17,'CEIP_Resource Additions_Annual'!$B:$B,$B17)</f>
        <v>0</v>
      </c>
      <c r="O17" s="188">
        <f>SUMIFS('CEIP_Resource Additions_Annual'!K:K,'CEIP_Resource Additions_Annual'!$AA:$AA,$D17,'CEIP_Resource Additions_Annual'!$B:$B,$B17)</f>
        <v>0.67500002682209015</v>
      </c>
      <c r="P17" s="188">
        <f>SUMIFS('CEIP_Resource Additions_Annual'!L:L,'CEIP_Resource Additions_Annual'!$AA:$AA,$D17,'CEIP_Resource Additions_Annual'!$B:$B,$B17)</f>
        <v>4.8600000143051147</v>
      </c>
      <c r="Q17" s="188">
        <f>SUMIFS('CEIP_Resource Additions_Annual'!M:M,'CEIP_Resource Additions_Annual'!$AA:$AA,$D17,'CEIP_Resource Additions_Annual'!$B:$B,$B17)</f>
        <v>0</v>
      </c>
      <c r="R17" s="188">
        <f>SUMIFS('CEIP_Resource Additions_Annual'!N:N,'CEIP_Resource Additions_Annual'!$AA:$AA,$D17,'CEIP_Resource Additions_Annual'!$B:$B,$B17)</f>
        <v>0</v>
      </c>
      <c r="S17" s="188">
        <f>SUMIFS('CEIP_Resource Additions_Annual'!O:O,'CEIP_Resource Additions_Annual'!$AA:$AA,$D17,'CEIP_Resource Additions_Annual'!$B:$B,$B17)</f>
        <v>0</v>
      </c>
      <c r="T17" s="188">
        <f>SUMIFS('CEIP_Resource Additions_Annual'!P:P,'CEIP_Resource Additions_Annual'!$AA:$AA,$D17,'CEIP_Resource Additions_Annual'!$B:$B,$B17)</f>
        <v>4.8000001907348633</v>
      </c>
      <c r="U17" s="188">
        <f>SUMIFS('CEIP_Resource Additions_Annual'!Q:Q,'CEIP_Resource Additions_Annual'!$AA:$AA,$D17,'CEIP_Resource Additions_Annual'!$B:$B,$B17)</f>
        <v>2.75</v>
      </c>
      <c r="V17" s="188">
        <f>SUMIFS('CEIP_Resource Additions_Annual'!R:R,'CEIP_Resource Additions_Annual'!$AA:$AA,$D17,'CEIP_Resource Additions_Annual'!$B:$B,$B17)</f>
        <v>0</v>
      </c>
      <c r="W17" s="188">
        <f>SUMIFS('CEIP_Resource Additions_Annual'!S:S,'CEIP_Resource Additions_Annual'!$AA:$AA,$D17,'CEIP_Resource Additions_Annual'!$B:$B,$B17)</f>
        <v>0</v>
      </c>
      <c r="X17" s="188">
        <f>SUMIFS('CEIP_Resource Additions_Annual'!T:T,'CEIP_Resource Additions_Annual'!$AA:$AA,$D17,'CEIP_Resource Additions_Annual'!$B:$B,$B17)</f>
        <v>0</v>
      </c>
      <c r="Y17" s="188">
        <f>SUMIFS('CEIP_Resource Additions_Annual'!U:U,'CEIP_Resource Additions_Annual'!$AA:$AA,$D17,'CEIP_Resource Additions_Annual'!$B:$B,$B17)</f>
        <v>0</v>
      </c>
      <c r="Z17" s="188">
        <f>SUMIFS('CEIP_Resource Additions_Annual'!V:V,'CEIP_Resource Additions_Annual'!$AA:$AA,$D17,'CEIP_Resource Additions_Annual'!$B:$B,$B17)</f>
        <v>4.6000000685453406</v>
      </c>
      <c r="AA17" s="188">
        <f>SUMIFS('CEIP_Resource Additions_Annual'!W:W,'CEIP_Resource Additions_Annual'!$AA:$AA,$D17,'CEIP_Resource Additions_Annual'!$B:$B,$B17)</f>
        <v>0.40000000596046442</v>
      </c>
      <c r="AB17" s="188">
        <f>SUMIFS('CEIP_Resource Additions_Annual'!X:X,'CEIP_Resource Additions_Annual'!$AA:$AA,$D17,'CEIP_Resource Additions_Annual'!$B:$B,$B17)</f>
        <v>0</v>
      </c>
      <c r="AC17" s="188">
        <f>SUMIFS('CEIP_Resource Additions_Annual'!Y:Y,'CEIP_Resource Additions_Annual'!$AA:$AA,$D17,'CEIP_Resource Additions_Annual'!$B:$B,$B17)</f>
        <v>15.399999737739563</v>
      </c>
      <c r="AD17" s="188">
        <f>SUMIFS('CEIP_Resource Additions_Annual'!Z:Z,'CEIP_Resource Additions_Annual'!$AA:$AA,$D17,'CEIP_Resource Additions_Annual'!$B:$B,$B17)</f>
        <v>13</v>
      </c>
      <c r="AE17" s="194">
        <f t="shared" si="0"/>
        <v>106.84200036525726</v>
      </c>
    </row>
    <row r="18" spans="2:31" ht="26.25" customHeight="1" x14ac:dyDescent="0.35">
      <c r="B18" s="94">
        <v>2030</v>
      </c>
      <c r="C18" s="234"/>
      <c r="D18" s="85" t="str">
        <f t="shared" si="2"/>
        <v>Suite 6 CEIP Preferred Portfolio</v>
      </c>
      <c r="E18" s="232"/>
      <c r="F18" s="181" t="str">
        <f t="shared" si="3"/>
        <v>Suite 6 CEIP Preferred Portfolio</v>
      </c>
      <c r="G18" s="190">
        <f>SUMIFS('CEIP_Resource Additions_Annual'!C:C,'CEIP_Resource Additions_Annual'!$AA:$AA,$D18,'CEIP_Resource Additions_Annual'!$B:$B,$B18)</f>
        <v>16.149999797344208</v>
      </c>
      <c r="H18" s="191">
        <f>SUMIFS('CEIP_Resource Additions_Annual'!D:D,'CEIP_Resource Additions_Annual'!$AA:$AA,$D18,'CEIP_Resource Additions_Annual'!$B:$B,$B18)</f>
        <v>4.2749999463558197</v>
      </c>
      <c r="I18" s="191">
        <f>SUMIFS('CEIP_Resource Additions_Annual'!E:E,'CEIP_Resource Additions_Annual'!$AA:$AA,$D18,'CEIP_Resource Additions_Annual'!$B:$B,$B18)</f>
        <v>5.2249999344348907</v>
      </c>
      <c r="J18" s="191">
        <f>SUMIFS('CEIP_Resource Additions_Annual'!F:F,'CEIP_Resource Additions_Annual'!$AA:$AA,$D18,'CEIP_Resource Additions_Annual'!$B:$B,$B18)</f>
        <v>11.100000165402887</v>
      </c>
      <c r="K18" s="191">
        <f>SUMIFS('CEIP_Resource Additions_Annual'!G:G,'CEIP_Resource Additions_Annual'!$AA:$AA,$D18,'CEIP_Resource Additions_Annual'!$B:$B,$B18)</f>
        <v>20.400000303983688</v>
      </c>
      <c r="L18" s="191">
        <f>SUMIFS('CEIP_Resource Additions_Annual'!H:H,'CEIP_Resource Additions_Annual'!$AA:$AA,$D18,'CEIP_Resource Additions_Annual'!$B:$B,$B18)</f>
        <v>0</v>
      </c>
      <c r="M18" s="191">
        <f>SUMIFS('CEIP_Resource Additions_Annual'!I:I,'CEIP_Resource Additions_Annual'!$AA:$AA,$D18,'CEIP_Resource Additions_Annual'!$B:$B,$B18)</f>
        <v>0.24899999052286148</v>
      </c>
      <c r="N18" s="191">
        <f>SUMIFS('CEIP_Resource Additions_Annual'!J:J,'CEIP_Resource Additions_Annual'!$AA:$AA,$D18,'CEIP_Resource Additions_Annual'!$B:$B,$B18)</f>
        <v>1.7429999336600304</v>
      </c>
      <c r="O18" s="191">
        <f>SUMIFS('CEIP_Resource Additions_Annual'!K:K,'CEIP_Resource Additions_Annual'!$AA:$AA,$D18,'CEIP_Resource Additions_Annual'!$B:$B,$B18)</f>
        <v>0.67500002682209015</v>
      </c>
      <c r="P18" s="191">
        <f>SUMIFS('CEIP_Resource Additions_Annual'!L:L,'CEIP_Resource Additions_Annual'!$AA:$AA,$D18,'CEIP_Resource Additions_Annual'!$B:$B,$B18)</f>
        <v>4.8600000143051147</v>
      </c>
      <c r="Q18" s="191">
        <f>SUMIFS('CEIP_Resource Additions_Annual'!M:M,'CEIP_Resource Additions_Annual'!$AA:$AA,$D18,'CEIP_Resource Additions_Annual'!$B:$B,$B18)</f>
        <v>0</v>
      </c>
      <c r="R18" s="191">
        <f>SUMIFS('CEIP_Resource Additions_Annual'!N:N,'CEIP_Resource Additions_Annual'!$AA:$AA,$D18,'CEIP_Resource Additions_Annual'!$B:$B,$B18)</f>
        <v>0</v>
      </c>
      <c r="S18" s="191">
        <f>SUMIFS('CEIP_Resource Additions_Annual'!O:O,'CEIP_Resource Additions_Annual'!$AA:$AA,$D18,'CEIP_Resource Additions_Annual'!$B:$B,$B18)</f>
        <v>0</v>
      </c>
      <c r="T18" s="191">
        <f>SUMIFS('CEIP_Resource Additions_Annual'!P:P,'CEIP_Resource Additions_Annual'!$AA:$AA,$D18,'CEIP_Resource Additions_Annual'!$B:$B,$B18)</f>
        <v>9.0000003576278687</v>
      </c>
      <c r="U18" s="191">
        <f>SUMIFS('CEIP_Resource Additions_Annual'!Q:Q,'CEIP_Resource Additions_Annual'!$AA:$AA,$D18,'CEIP_Resource Additions_Annual'!$B:$B,$B18)</f>
        <v>0</v>
      </c>
      <c r="V18" s="191">
        <f>SUMIFS('CEIP_Resource Additions_Annual'!R:R,'CEIP_Resource Additions_Annual'!$AA:$AA,$D18,'CEIP_Resource Additions_Annual'!$B:$B,$B18)</f>
        <v>0</v>
      </c>
      <c r="W18" s="191">
        <f>SUMIFS('CEIP_Resource Additions_Annual'!S:S,'CEIP_Resource Additions_Annual'!$AA:$AA,$D18,'CEIP_Resource Additions_Annual'!$B:$B,$B18)</f>
        <v>0</v>
      </c>
      <c r="X18" s="191">
        <f>SUMIFS('CEIP_Resource Additions_Annual'!T:T,'CEIP_Resource Additions_Annual'!$AA:$AA,$D18,'CEIP_Resource Additions_Annual'!$B:$B,$B18)</f>
        <v>0</v>
      </c>
      <c r="Y18" s="191">
        <f>SUMIFS('CEIP_Resource Additions_Annual'!U:U,'CEIP_Resource Additions_Annual'!$AA:$AA,$D18,'CEIP_Resource Additions_Annual'!$B:$B,$B18)</f>
        <v>0</v>
      </c>
      <c r="Z18" s="191">
        <f>SUMIFS('CEIP_Resource Additions_Annual'!V:V,'CEIP_Resource Additions_Annual'!$AA:$AA,$D18,'CEIP_Resource Additions_Annual'!$B:$B,$B18)</f>
        <v>3.8000000566244121</v>
      </c>
      <c r="AA18" s="191">
        <f>SUMIFS('CEIP_Resource Additions_Annual'!W:W,'CEIP_Resource Additions_Annual'!$AA:$AA,$D18,'CEIP_Resource Additions_Annual'!$B:$B,$B18)</f>
        <v>0.3000000044703483</v>
      </c>
      <c r="AB18" s="191">
        <f>SUMIFS('CEIP_Resource Additions_Annual'!X:X,'CEIP_Resource Additions_Annual'!$AA:$AA,$D18,'CEIP_Resource Additions_Annual'!$B:$B,$B18)</f>
        <v>0</v>
      </c>
      <c r="AC18" s="191">
        <f>SUMIFS('CEIP_Resource Additions_Annual'!Y:Y,'CEIP_Resource Additions_Annual'!$AA:$AA,$D18,'CEIP_Resource Additions_Annual'!$B:$B,$B18)</f>
        <v>14.699999749660492</v>
      </c>
      <c r="AD18" s="191">
        <f>SUMIFS('CEIP_Resource Additions_Annual'!Z:Z,'CEIP_Resource Additions_Annual'!$AA:$AA,$D18,'CEIP_Resource Additions_Annual'!$B:$B,$B18)</f>
        <v>12.5</v>
      </c>
      <c r="AE18" s="195">
        <f t="shared" si="0"/>
        <v>104.97700028121471</v>
      </c>
    </row>
    <row r="19" spans="2:31" ht="15" customHeight="1" x14ac:dyDescent="0.3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184">
        <f>SUMIFS('CEIP_Resource Additions_Annual'!C:C,'CEIP_Resource Additions_Annual'!$AA:$AA,$D19,'CEIP_Resource Additions_Annual'!$B:$B,$B19)</f>
        <v>9.4999998807907104</v>
      </c>
      <c r="H19" s="185">
        <f>SUMIFS('CEIP_Resource Additions_Annual'!D:D,'CEIP_Resource Additions_Annual'!$AA:$AA,$D19,'CEIP_Resource Additions_Annual'!$B:$B,$B19)</f>
        <v>0</v>
      </c>
      <c r="I19" s="185">
        <f>SUMIFS('CEIP_Resource Additions_Annual'!E:E,'CEIP_Resource Additions_Annual'!$AA:$AA,$D19,'CEIP_Resource Additions_Annual'!$B:$B,$B19)</f>
        <v>0</v>
      </c>
      <c r="J19" s="185">
        <f>SUMIFS('CEIP_Resource Additions_Annual'!F:F,'CEIP_Resource Additions_Annual'!$AA:$AA,$D19,'CEIP_Resource Additions_Annual'!$B:$B,$B19)</f>
        <v>11.200000166893004</v>
      </c>
      <c r="K19" s="185">
        <f>SUMIFS('CEIP_Resource Additions_Annual'!G:G,'CEIP_Resource Additions_Annual'!$AA:$AA,$D19,'CEIP_Resource Additions_Annual'!$B:$B,$B19)</f>
        <v>20.800000309944153</v>
      </c>
      <c r="L19" s="185">
        <f>SUMIFS('CEIP_Resource Additions_Annual'!H:H,'CEIP_Resource Additions_Annual'!$AA:$AA,$D19,'CEIP_Resource Additions_Annual'!$B:$B,$B19)</f>
        <v>38.800000578165054</v>
      </c>
      <c r="M19" s="185">
        <f>SUMIFS('CEIP_Resource Additions_Annual'!I:I,'CEIP_Resource Additions_Annual'!$AA:$AA,$D19,'CEIP_Resource Additions_Annual'!$B:$B,$B19)</f>
        <v>0</v>
      </c>
      <c r="N19" s="185">
        <f>SUMIFS('CEIP_Resource Additions_Annual'!J:J,'CEIP_Resource Additions_Annual'!$AA:$AA,$D19,'CEIP_Resource Additions_Annual'!$B:$B,$B19)</f>
        <v>0</v>
      </c>
      <c r="O19" s="185">
        <f>SUMIFS('CEIP_Resource Additions_Annual'!K:K,'CEIP_Resource Additions_Annual'!$AA:$AA,$D19,'CEIP_Resource Additions_Annual'!$B:$B,$B19)</f>
        <v>0</v>
      </c>
      <c r="P19" s="185">
        <f>SUMIFS('CEIP_Resource Additions_Annual'!L:L,'CEIP_Resource Additions_Annual'!$AA:$AA,$D19,'CEIP_Resource Additions_Annual'!$B:$B,$B19)</f>
        <v>0</v>
      </c>
      <c r="Q19" s="185">
        <f>SUMIFS('CEIP_Resource Additions_Annual'!M:M,'CEIP_Resource Additions_Annual'!$AA:$AA,$D19,'CEIP_Resource Additions_Annual'!$B:$B,$B19)</f>
        <v>12.600000187754629</v>
      </c>
      <c r="R19" s="185">
        <f>SUMIFS('CEIP_Resource Additions_Annual'!N:N,'CEIP_Resource Additions_Annual'!$AA:$AA,$D19,'CEIP_Resource Additions_Annual'!$B:$B,$B19)</f>
        <v>0</v>
      </c>
      <c r="S19" s="185">
        <f>SUMIFS('CEIP_Resource Additions_Annual'!O:O,'CEIP_Resource Additions_Annual'!$AA:$AA,$D19,'CEIP_Resource Additions_Annual'!$B:$B,$B19)</f>
        <v>0</v>
      </c>
      <c r="T19" s="185">
        <f>SUMIFS('CEIP_Resource Additions_Annual'!P:P,'CEIP_Resource Additions_Annual'!$AA:$AA,$D19,'CEIP_Resource Additions_Annual'!$B:$B,$B19)</f>
        <v>0</v>
      </c>
      <c r="U19" s="185">
        <f>SUMIFS('CEIP_Resource Additions_Annual'!Q:Q,'CEIP_Resource Additions_Annual'!$AA:$AA,$D19,'CEIP_Resource Additions_Annual'!$B:$B,$B19)</f>
        <v>0</v>
      </c>
      <c r="V19" s="185">
        <f>SUMIFS('CEIP_Resource Additions_Annual'!R:R,'CEIP_Resource Additions_Annual'!$AA:$AA,$D19,'CEIP_Resource Additions_Annual'!$B:$B,$B19)</f>
        <v>0</v>
      </c>
      <c r="W19" s="185">
        <f>SUMIFS('CEIP_Resource Additions_Annual'!S:S,'CEIP_Resource Additions_Annual'!$AA:$AA,$D19,'CEIP_Resource Additions_Annual'!$B:$B,$B19)</f>
        <v>12</v>
      </c>
      <c r="X19" s="185">
        <f>SUMIFS('CEIP_Resource Additions_Annual'!T:T,'CEIP_Resource Additions_Annual'!$AA:$AA,$D19,'CEIP_Resource Additions_Annual'!$B:$B,$B19)</f>
        <v>0</v>
      </c>
      <c r="Y19" s="185">
        <f>SUMIFS('CEIP_Resource Additions_Annual'!U:U,'CEIP_Resource Additions_Annual'!$AA:$AA,$D19,'CEIP_Resource Additions_Annual'!$B:$B,$B19)</f>
        <v>0</v>
      </c>
      <c r="Z19" s="185">
        <f>SUMIFS('CEIP_Resource Additions_Annual'!V:V,'CEIP_Resource Additions_Annual'!$AA:$AA,$D19,'CEIP_Resource Additions_Annual'!$B:$B,$B19)</f>
        <v>0</v>
      </c>
      <c r="AA19" s="185">
        <f>SUMIFS('CEIP_Resource Additions_Annual'!W:W,'CEIP_Resource Additions_Annual'!$AA:$AA,$D19,'CEIP_Resource Additions_Annual'!$B:$B,$B19)</f>
        <v>0</v>
      </c>
      <c r="AB19" s="185">
        <f>SUMIFS('CEIP_Resource Additions_Annual'!X:X,'CEIP_Resource Additions_Annual'!$AA:$AA,$D19,'CEIP_Resource Additions_Annual'!$B:$B,$B19)</f>
        <v>0.40000000596046442</v>
      </c>
      <c r="AC19" s="185">
        <f>SUMIFS('CEIP_Resource Additions_Annual'!Y:Y,'CEIP_Resource Additions_Annual'!$AA:$AA,$D19,'CEIP_Resource Additions_Annual'!$B:$B,$B19)</f>
        <v>0</v>
      </c>
      <c r="AD19" s="186">
        <f>SUMIFS('CEIP_Resource Additions_Annual'!Z:Z,'CEIP_Resource Additions_Annual'!$AA:$AA,$D19,'CEIP_Resource Additions_Annual'!$B:$B,$B19)</f>
        <v>0</v>
      </c>
      <c r="AE19" s="194">
        <f t="shared" si="0"/>
        <v>105.30000112950802</v>
      </c>
    </row>
    <row r="20" spans="2:31" ht="26.25" customHeight="1" x14ac:dyDescent="0.3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187">
        <f>SUMIFS('CEIP_Resource Additions_Annual'!C:C,'CEIP_Resource Additions_Annual'!$AA:$AA,$D20,'CEIP_Resource Additions_Annual'!$B:$B,$B20)</f>
        <v>16.149999797344208</v>
      </c>
      <c r="H20" s="188">
        <f>SUMIFS('CEIP_Resource Additions_Annual'!D:D,'CEIP_Resource Additions_Annual'!$AA:$AA,$D20,'CEIP_Resource Additions_Annual'!$B:$B,$B20)</f>
        <v>4.2749999463558197</v>
      </c>
      <c r="I20" s="188">
        <f>SUMIFS('CEIP_Resource Additions_Annual'!E:E,'CEIP_Resource Additions_Annual'!$AA:$AA,$D20,'CEIP_Resource Additions_Annual'!$B:$B,$B20)</f>
        <v>0</v>
      </c>
      <c r="J20" s="188">
        <f>SUMIFS('CEIP_Resource Additions_Annual'!F:F,'CEIP_Resource Additions_Annual'!$AA:$AA,$D20,'CEIP_Resource Additions_Annual'!$B:$B,$B20)</f>
        <v>11.200000166893004</v>
      </c>
      <c r="K20" s="188">
        <f>SUMIFS('CEIP_Resource Additions_Annual'!G:G,'CEIP_Resource Additions_Annual'!$AA:$AA,$D20,'CEIP_Resource Additions_Annual'!$B:$B,$B20)</f>
        <v>0</v>
      </c>
      <c r="L20" s="188">
        <f>SUMIFS('CEIP_Resource Additions_Annual'!H:H,'CEIP_Resource Additions_Annual'!$AA:$AA,$D20,'CEIP_Resource Additions_Annual'!$B:$B,$B20)</f>
        <v>51.600000768899918</v>
      </c>
      <c r="M20" s="188">
        <f>SUMIFS('CEIP_Resource Additions_Annual'!I:I,'CEIP_Resource Additions_Annual'!$AA:$AA,$D20,'CEIP_Resource Additions_Annual'!$B:$B,$B20)</f>
        <v>0</v>
      </c>
      <c r="N20" s="188">
        <f>SUMIFS('CEIP_Resource Additions_Annual'!J:J,'CEIP_Resource Additions_Annual'!$AA:$AA,$D20,'CEIP_Resource Additions_Annual'!$B:$B,$B20)</f>
        <v>0</v>
      </c>
      <c r="O20" s="188">
        <f>SUMIFS('CEIP_Resource Additions_Annual'!K:K,'CEIP_Resource Additions_Annual'!$AA:$AA,$D20,'CEIP_Resource Additions_Annual'!$B:$B,$B20)</f>
        <v>0</v>
      </c>
      <c r="P20" s="188">
        <f>SUMIFS('CEIP_Resource Additions_Annual'!L:L,'CEIP_Resource Additions_Annual'!$AA:$AA,$D20,'CEIP_Resource Additions_Annual'!$B:$B,$B20)</f>
        <v>0</v>
      </c>
      <c r="Q20" s="188">
        <f>SUMIFS('CEIP_Resource Additions_Annual'!M:M,'CEIP_Resource Additions_Annual'!$AA:$AA,$D20,'CEIP_Resource Additions_Annual'!$B:$B,$B20)</f>
        <v>0</v>
      </c>
      <c r="R20" s="188">
        <f>SUMIFS('CEIP_Resource Additions_Annual'!N:N,'CEIP_Resource Additions_Annual'!$AA:$AA,$D20,'CEIP_Resource Additions_Annual'!$B:$B,$B20)</f>
        <v>0</v>
      </c>
      <c r="S20" s="188">
        <f>SUMIFS('CEIP_Resource Additions_Annual'!O:O,'CEIP_Resource Additions_Annual'!$AA:$AA,$D20,'CEIP_Resource Additions_Annual'!$B:$B,$B20)</f>
        <v>0</v>
      </c>
      <c r="T20" s="188">
        <f>SUMIFS('CEIP_Resource Additions_Annual'!P:P,'CEIP_Resource Additions_Annual'!$AA:$AA,$D20,'CEIP_Resource Additions_Annual'!$B:$B,$B20)</f>
        <v>0</v>
      </c>
      <c r="U20" s="188">
        <f>SUMIFS('CEIP_Resource Additions_Annual'!Q:Q,'CEIP_Resource Additions_Annual'!$AA:$AA,$D20,'CEIP_Resource Additions_Annual'!$B:$B,$B20)</f>
        <v>0</v>
      </c>
      <c r="V20" s="188">
        <f>SUMIFS('CEIP_Resource Additions_Annual'!R:R,'CEIP_Resource Additions_Annual'!$AA:$AA,$D20,'CEIP_Resource Additions_Annual'!$B:$B,$B20)</f>
        <v>0</v>
      </c>
      <c r="W20" s="188">
        <f>SUMIFS('CEIP_Resource Additions_Annual'!S:S,'CEIP_Resource Additions_Annual'!$AA:$AA,$D20,'CEIP_Resource Additions_Annual'!$B:$B,$B20)</f>
        <v>25</v>
      </c>
      <c r="X20" s="188">
        <f>SUMIFS('CEIP_Resource Additions_Annual'!T:T,'CEIP_Resource Additions_Annual'!$AA:$AA,$D20,'CEIP_Resource Additions_Annual'!$B:$B,$B20)</f>
        <v>0</v>
      </c>
      <c r="Y20" s="188">
        <f>SUMIFS('CEIP_Resource Additions_Annual'!U:U,'CEIP_Resource Additions_Annual'!$AA:$AA,$D20,'CEIP_Resource Additions_Annual'!$B:$B,$B20)</f>
        <v>0</v>
      </c>
      <c r="Z20" s="188">
        <f>SUMIFS('CEIP_Resource Additions_Annual'!V:V,'CEIP_Resource Additions_Annual'!$AA:$AA,$D20,'CEIP_Resource Additions_Annual'!$B:$B,$B20)</f>
        <v>0</v>
      </c>
      <c r="AA20" s="188">
        <f>SUMIFS('CEIP_Resource Additions_Annual'!W:W,'CEIP_Resource Additions_Annual'!$AA:$AA,$D20,'CEIP_Resource Additions_Annual'!$B:$B,$B20)</f>
        <v>0</v>
      </c>
      <c r="AB20" s="188">
        <f>SUMIFS('CEIP_Resource Additions_Annual'!X:X,'CEIP_Resource Additions_Annual'!$AA:$AA,$D20,'CEIP_Resource Additions_Annual'!$B:$B,$B20)</f>
        <v>0</v>
      </c>
      <c r="AC20" s="188">
        <f>SUMIFS('CEIP_Resource Additions_Annual'!Y:Y,'CEIP_Resource Additions_Annual'!$AA:$AA,$D20,'CEIP_Resource Additions_Annual'!$B:$B,$B20)</f>
        <v>0</v>
      </c>
      <c r="AD20" s="189">
        <f>SUMIFS('CEIP_Resource Additions_Annual'!Z:Z,'CEIP_Resource Additions_Annual'!$AA:$AA,$D20,'CEIP_Resource Additions_Annual'!$B:$B,$B20)</f>
        <v>0</v>
      </c>
      <c r="AE20" s="194">
        <f t="shared" si="0"/>
        <v>108.22500067949295</v>
      </c>
    </row>
    <row r="21" spans="2:31" ht="26.25" customHeight="1" x14ac:dyDescent="0.3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187">
        <f>SUMIFS('CEIP_Resource Additions_Annual'!C:C,'CEIP_Resource Additions_Annual'!$AA:$AA,$D21,'CEIP_Resource Additions_Annual'!$B:$B,$B21)</f>
        <v>16.149999797344208</v>
      </c>
      <c r="H21" s="188">
        <f>SUMIFS('CEIP_Resource Additions_Annual'!D:D,'CEIP_Resource Additions_Annual'!$AA:$AA,$D21,'CEIP_Resource Additions_Annual'!$B:$B,$B21)</f>
        <v>4.2749999463558197</v>
      </c>
      <c r="I21" s="188">
        <f>SUMIFS('CEIP_Resource Additions_Annual'!E:E,'CEIP_Resource Additions_Annual'!$AA:$AA,$D21,'CEIP_Resource Additions_Annual'!$B:$B,$B21)</f>
        <v>0</v>
      </c>
      <c r="J21" s="188">
        <f>SUMIFS('CEIP_Resource Additions_Annual'!F:F,'CEIP_Resource Additions_Annual'!$AA:$AA,$D21,'CEIP_Resource Additions_Annual'!$B:$B,$B21)</f>
        <v>0</v>
      </c>
      <c r="K21" s="188">
        <f>SUMIFS('CEIP_Resource Additions_Annual'!G:G,'CEIP_Resource Additions_Annual'!$AA:$AA,$D21,'CEIP_Resource Additions_Annual'!$B:$B,$B21)</f>
        <v>20.800000309944153</v>
      </c>
      <c r="L21" s="188">
        <f>SUMIFS('CEIP_Resource Additions_Annual'!H:H,'CEIP_Resource Additions_Annual'!$AA:$AA,$D21,'CEIP_Resource Additions_Annual'!$B:$B,$B21)</f>
        <v>0</v>
      </c>
      <c r="M21" s="188">
        <f>SUMIFS('CEIP_Resource Additions_Annual'!I:I,'CEIP_Resource Additions_Annual'!$AA:$AA,$D21,'CEIP_Resource Additions_Annual'!$B:$B,$B21)</f>
        <v>0.33199998736381531</v>
      </c>
      <c r="N21" s="188">
        <f>SUMIFS('CEIP_Resource Additions_Annual'!J:J,'CEIP_Resource Additions_Annual'!$AA:$AA,$D21,'CEIP_Resource Additions_Annual'!$B:$B,$B21)</f>
        <v>1.6599999368190765</v>
      </c>
      <c r="O21" s="188">
        <f>SUMIFS('CEIP_Resource Additions_Annual'!K:K,'CEIP_Resource Additions_Annual'!$AA:$AA,$D21,'CEIP_Resource Additions_Annual'!$B:$B,$B21)</f>
        <v>0</v>
      </c>
      <c r="P21" s="188">
        <f>SUMIFS('CEIP_Resource Additions_Annual'!L:L,'CEIP_Resource Additions_Annual'!$AA:$AA,$D21,'CEIP_Resource Additions_Annual'!$B:$B,$B21)</f>
        <v>0</v>
      </c>
      <c r="Q21" s="188">
        <f>SUMIFS('CEIP_Resource Additions_Annual'!M:M,'CEIP_Resource Additions_Annual'!$AA:$AA,$D21,'CEIP_Resource Additions_Annual'!$B:$B,$B21)</f>
        <v>0</v>
      </c>
      <c r="R21" s="188">
        <f>SUMIFS('CEIP_Resource Additions_Annual'!N:N,'CEIP_Resource Additions_Annual'!$AA:$AA,$D21,'CEIP_Resource Additions_Annual'!$B:$B,$B21)</f>
        <v>0</v>
      </c>
      <c r="S21" s="188">
        <f>SUMIFS('CEIP_Resource Additions_Annual'!O:O,'CEIP_Resource Additions_Annual'!$AA:$AA,$D21,'CEIP_Resource Additions_Annual'!$B:$B,$B21)</f>
        <v>3.0000000447034831</v>
      </c>
      <c r="T21" s="188">
        <f>SUMIFS('CEIP_Resource Additions_Annual'!P:P,'CEIP_Resource Additions_Annual'!$AA:$AA,$D21,'CEIP_Resource Additions_Annual'!$B:$B,$B21)</f>
        <v>0</v>
      </c>
      <c r="U21" s="188">
        <f>SUMIFS('CEIP_Resource Additions_Annual'!Q:Q,'CEIP_Resource Additions_Annual'!$AA:$AA,$D21,'CEIP_Resource Additions_Annual'!$B:$B,$B21)</f>
        <v>0.5</v>
      </c>
      <c r="V21" s="188">
        <f>SUMIFS('CEIP_Resource Additions_Annual'!R:R,'CEIP_Resource Additions_Annual'!$AA:$AA,$D21,'CEIP_Resource Additions_Annual'!$B:$B,$B21)</f>
        <v>0</v>
      </c>
      <c r="W21" s="188">
        <f>SUMIFS('CEIP_Resource Additions_Annual'!S:S,'CEIP_Resource Additions_Annual'!$AA:$AA,$D21,'CEIP_Resource Additions_Annual'!$B:$B,$B21)</f>
        <v>0</v>
      </c>
      <c r="X21" s="188">
        <f>SUMIFS('CEIP_Resource Additions_Annual'!T:T,'CEIP_Resource Additions_Annual'!$AA:$AA,$D21,'CEIP_Resource Additions_Annual'!$B:$B,$B21)</f>
        <v>0</v>
      </c>
      <c r="Y21" s="188">
        <f>SUMIFS('CEIP_Resource Additions_Annual'!U:U,'CEIP_Resource Additions_Annual'!$AA:$AA,$D21,'CEIP_Resource Additions_Annual'!$B:$B,$B21)</f>
        <v>1.4000000208616254</v>
      </c>
      <c r="Z21" s="188">
        <f>SUMIFS('CEIP_Resource Additions_Annual'!V:V,'CEIP_Resource Additions_Annual'!$AA:$AA,$D21,'CEIP_Resource Additions_Annual'!$B:$B,$B21)</f>
        <v>3.8000000566244121</v>
      </c>
      <c r="AA21" s="188">
        <f>SUMIFS('CEIP_Resource Additions_Annual'!W:W,'CEIP_Resource Additions_Annual'!$AA:$AA,$D21,'CEIP_Resource Additions_Annual'!$B:$B,$B21)</f>
        <v>0</v>
      </c>
      <c r="AB21" s="188">
        <f>SUMIFS('CEIP_Resource Additions_Annual'!X:X,'CEIP_Resource Additions_Annual'!$AA:$AA,$D21,'CEIP_Resource Additions_Annual'!$B:$B,$B21)</f>
        <v>0</v>
      </c>
      <c r="AC21" s="188">
        <f>SUMIFS('CEIP_Resource Additions_Annual'!Y:Y,'CEIP_Resource Additions_Annual'!$AA:$AA,$D21,'CEIP_Resource Additions_Annual'!$B:$B,$B21)</f>
        <v>15.399999737739563</v>
      </c>
      <c r="AD21" s="189">
        <f>SUMIFS('CEIP_Resource Additions_Annual'!Z:Z,'CEIP_Resource Additions_Annual'!$AA:$AA,$D21,'CEIP_Resource Additions_Annual'!$B:$B,$B21)</f>
        <v>13</v>
      </c>
      <c r="AE21" s="194">
        <f t="shared" si="0"/>
        <v>80.316999837756157</v>
      </c>
    </row>
    <row r="22" spans="2:31" ht="26.25" customHeight="1" x14ac:dyDescent="0.3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187">
        <f>SUMIFS('CEIP_Resource Additions_Annual'!C:C,'CEIP_Resource Additions_Annual'!$AA:$AA,$D22,'CEIP_Resource Additions_Annual'!$B:$B,$B22)</f>
        <v>16.149999797344208</v>
      </c>
      <c r="H22" s="188">
        <f>SUMIFS('CEIP_Resource Additions_Annual'!D:D,'CEIP_Resource Additions_Annual'!$AA:$AA,$D22,'CEIP_Resource Additions_Annual'!$B:$B,$B22)</f>
        <v>4.2749999463558197</v>
      </c>
      <c r="I22" s="188">
        <f>SUMIFS('CEIP_Resource Additions_Annual'!E:E,'CEIP_Resource Additions_Annual'!$AA:$AA,$D22,'CEIP_Resource Additions_Annual'!$B:$B,$B22)</f>
        <v>0</v>
      </c>
      <c r="J22" s="188">
        <f>SUMIFS('CEIP_Resource Additions_Annual'!F:F,'CEIP_Resource Additions_Annual'!$AA:$AA,$D22,'CEIP_Resource Additions_Annual'!$B:$B,$B22)</f>
        <v>0</v>
      </c>
      <c r="K22" s="188">
        <f>SUMIFS('CEIP_Resource Additions_Annual'!G:G,'CEIP_Resource Additions_Annual'!$AA:$AA,$D22,'CEIP_Resource Additions_Annual'!$B:$B,$B22)</f>
        <v>0</v>
      </c>
      <c r="L22" s="188">
        <f>SUMIFS('CEIP_Resource Additions_Annual'!H:H,'CEIP_Resource Additions_Annual'!$AA:$AA,$D22,'CEIP_Resource Additions_Annual'!$B:$B,$B22)</f>
        <v>51.600000768899918</v>
      </c>
      <c r="M22" s="188">
        <f>SUMIFS('CEIP_Resource Additions_Annual'!I:I,'CEIP_Resource Additions_Annual'!$AA:$AA,$D22,'CEIP_Resource Additions_Annual'!$B:$B,$B22)</f>
        <v>0.33199998736381531</v>
      </c>
      <c r="N22" s="188">
        <f>SUMIFS('CEIP_Resource Additions_Annual'!J:J,'CEIP_Resource Additions_Annual'!$AA:$AA,$D22,'CEIP_Resource Additions_Annual'!$B:$B,$B22)</f>
        <v>0</v>
      </c>
      <c r="O22" s="188">
        <f>SUMIFS('CEIP_Resource Additions_Annual'!K:K,'CEIP_Resource Additions_Annual'!$AA:$AA,$D22,'CEIP_Resource Additions_Annual'!$B:$B,$B22)</f>
        <v>0.67500002682209015</v>
      </c>
      <c r="P22" s="188">
        <f>SUMIFS('CEIP_Resource Additions_Annual'!L:L,'CEIP_Resource Additions_Annual'!$AA:$AA,$D22,'CEIP_Resource Additions_Annual'!$B:$B,$B22)</f>
        <v>4.8600000143051147</v>
      </c>
      <c r="Q22" s="188">
        <f>SUMIFS('CEIP_Resource Additions_Annual'!M:M,'CEIP_Resource Additions_Annual'!$AA:$AA,$D22,'CEIP_Resource Additions_Annual'!$B:$B,$B22)</f>
        <v>0</v>
      </c>
      <c r="R22" s="188">
        <f>SUMIFS('CEIP_Resource Additions_Annual'!N:N,'CEIP_Resource Additions_Annual'!$AA:$AA,$D22,'CEIP_Resource Additions_Annual'!$B:$B,$B22)</f>
        <v>0</v>
      </c>
      <c r="S22" s="188">
        <f>SUMIFS('CEIP_Resource Additions_Annual'!O:O,'CEIP_Resource Additions_Annual'!$AA:$AA,$D22,'CEIP_Resource Additions_Annual'!$B:$B,$B22)</f>
        <v>3.0000000447034831</v>
      </c>
      <c r="T22" s="188">
        <f>SUMIFS('CEIP_Resource Additions_Annual'!P:P,'CEIP_Resource Additions_Annual'!$AA:$AA,$D22,'CEIP_Resource Additions_Annual'!$B:$B,$B22)</f>
        <v>0</v>
      </c>
      <c r="U22" s="188">
        <f>SUMIFS('CEIP_Resource Additions_Annual'!Q:Q,'CEIP_Resource Additions_Annual'!$AA:$AA,$D22,'CEIP_Resource Additions_Annual'!$B:$B,$B22)</f>
        <v>0.5</v>
      </c>
      <c r="V22" s="188">
        <f>SUMIFS('CEIP_Resource Additions_Annual'!R:R,'CEIP_Resource Additions_Annual'!$AA:$AA,$D22,'CEIP_Resource Additions_Annual'!$B:$B,$B22)</f>
        <v>0</v>
      </c>
      <c r="W22" s="188">
        <f>SUMIFS('CEIP_Resource Additions_Annual'!S:S,'CEIP_Resource Additions_Annual'!$AA:$AA,$D22,'CEIP_Resource Additions_Annual'!$B:$B,$B22)</f>
        <v>0</v>
      </c>
      <c r="X22" s="188">
        <f>SUMIFS('CEIP_Resource Additions_Annual'!T:T,'CEIP_Resource Additions_Annual'!$AA:$AA,$D22,'CEIP_Resource Additions_Annual'!$B:$B,$B22)</f>
        <v>0</v>
      </c>
      <c r="Y22" s="188">
        <f>SUMIFS('CEIP_Resource Additions_Annual'!U:U,'CEIP_Resource Additions_Annual'!$AA:$AA,$D22,'CEIP_Resource Additions_Annual'!$B:$B,$B22)</f>
        <v>0</v>
      </c>
      <c r="Z22" s="188">
        <f>SUMIFS('CEIP_Resource Additions_Annual'!V:V,'CEIP_Resource Additions_Annual'!$AA:$AA,$D22,'CEIP_Resource Additions_Annual'!$B:$B,$B22)</f>
        <v>3.8000000566244121</v>
      </c>
      <c r="AA22" s="188">
        <f>SUMIFS('CEIP_Resource Additions_Annual'!W:W,'CEIP_Resource Additions_Annual'!$AA:$AA,$D22,'CEIP_Resource Additions_Annual'!$B:$B,$B22)</f>
        <v>0.40000000596046442</v>
      </c>
      <c r="AB22" s="188">
        <f>SUMIFS('CEIP_Resource Additions_Annual'!X:X,'CEIP_Resource Additions_Annual'!$AA:$AA,$D22,'CEIP_Resource Additions_Annual'!$B:$B,$B22)</f>
        <v>0</v>
      </c>
      <c r="AC22" s="188">
        <f>SUMIFS('CEIP_Resource Additions_Annual'!Y:Y,'CEIP_Resource Additions_Annual'!$AA:$AA,$D22,'CEIP_Resource Additions_Annual'!$B:$B,$B22)</f>
        <v>0</v>
      </c>
      <c r="AD22" s="189">
        <f>SUMIFS('CEIP_Resource Additions_Annual'!Z:Z,'CEIP_Resource Additions_Annual'!$AA:$AA,$D22,'CEIP_Resource Additions_Annual'!$B:$B,$B22)</f>
        <v>0</v>
      </c>
      <c r="AE22" s="194">
        <f t="shared" si="0"/>
        <v>85.592000648379326</v>
      </c>
    </row>
    <row r="23" spans="2:31" ht="26.25" customHeight="1" x14ac:dyDescent="0.3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187">
        <f>SUMIFS('CEIP_Resource Additions_Annual'!C:C,'CEIP_Resource Additions_Annual'!$AA:$AA,$D23,'CEIP_Resource Additions_Annual'!$B:$B,$B23)</f>
        <v>16.149999797344208</v>
      </c>
      <c r="H23" s="188">
        <f>SUMIFS('CEIP_Resource Additions_Annual'!D:D,'CEIP_Resource Additions_Annual'!$AA:$AA,$D23,'CEIP_Resource Additions_Annual'!$B:$B,$B23)</f>
        <v>4.2749999463558197</v>
      </c>
      <c r="I23" s="188">
        <f>SUMIFS('CEIP_Resource Additions_Annual'!E:E,'CEIP_Resource Additions_Annual'!$AA:$AA,$D23,'CEIP_Resource Additions_Annual'!$B:$B,$B23)</f>
        <v>0</v>
      </c>
      <c r="J23" s="188">
        <f>SUMIFS('CEIP_Resource Additions_Annual'!F:F,'CEIP_Resource Additions_Annual'!$AA:$AA,$D23,'CEIP_Resource Additions_Annual'!$B:$B,$B23)</f>
        <v>0</v>
      </c>
      <c r="K23" s="188">
        <f>SUMIFS('CEIP_Resource Additions_Annual'!G:G,'CEIP_Resource Additions_Annual'!$AA:$AA,$D23,'CEIP_Resource Additions_Annual'!$B:$B,$B23)</f>
        <v>20.800000309944153</v>
      </c>
      <c r="L23" s="188">
        <f>SUMIFS('CEIP_Resource Additions_Annual'!H:H,'CEIP_Resource Additions_Annual'!$AA:$AA,$D23,'CEIP_Resource Additions_Annual'!$B:$B,$B23)</f>
        <v>18.80000028014183</v>
      </c>
      <c r="M23" s="188">
        <f>SUMIFS('CEIP_Resource Additions_Annual'!I:I,'CEIP_Resource Additions_Annual'!$AA:$AA,$D23,'CEIP_Resource Additions_Annual'!$B:$B,$B23)</f>
        <v>0.33199998736381531</v>
      </c>
      <c r="N23" s="188">
        <f>SUMIFS('CEIP_Resource Additions_Annual'!J:J,'CEIP_Resource Additions_Annual'!$AA:$AA,$D23,'CEIP_Resource Additions_Annual'!$B:$B,$B23)</f>
        <v>0</v>
      </c>
      <c r="O23" s="188">
        <f>SUMIFS('CEIP_Resource Additions_Annual'!K:K,'CEIP_Resource Additions_Annual'!$AA:$AA,$D23,'CEIP_Resource Additions_Annual'!$B:$B,$B23)</f>
        <v>0.67500002682209015</v>
      </c>
      <c r="P23" s="188">
        <f>SUMIFS('CEIP_Resource Additions_Annual'!L:L,'CEIP_Resource Additions_Annual'!$AA:$AA,$D23,'CEIP_Resource Additions_Annual'!$B:$B,$B23)</f>
        <v>4.8600000143051147</v>
      </c>
      <c r="Q23" s="188">
        <f>SUMIFS('CEIP_Resource Additions_Annual'!M:M,'CEIP_Resource Additions_Annual'!$AA:$AA,$D23,'CEIP_Resource Additions_Annual'!$B:$B,$B23)</f>
        <v>0</v>
      </c>
      <c r="R23" s="188">
        <f>SUMIFS('CEIP_Resource Additions_Annual'!N:N,'CEIP_Resource Additions_Annual'!$AA:$AA,$D23,'CEIP_Resource Additions_Annual'!$B:$B,$B23)</f>
        <v>0</v>
      </c>
      <c r="S23" s="188">
        <f>SUMIFS('CEIP_Resource Additions_Annual'!O:O,'CEIP_Resource Additions_Annual'!$AA:$AA,$D23,'CEIP_Resource Additions_Annual'!$B:$B,$B23)</f>
        <v>0</v>
      </c>
      <c r="T23" s="188">
        <f>SUMIFS('CEIP_Resource Additions_Annual'!P:P,'CEIP_Resource Additions_Annual'!$AA:$AA,$D23,'CEIP_Resource Additions_Annual'!$B:$B,$B23)</f>
        <v>4.8000001907348633</v>
      </c>
      <c r="U23" s="188">
        <f>SUMIFS('CEIP_Resource Additions_Annual'!Q:Q,'CEIP_Resource Additions_Annual'!$AA:$AA,$D23,'CEIP_Resource Additions_Annual'!$B:$B,$B23)</f>
        <v>2.75</v>
      </c>
      <c r="V23" s="188">
        <f>SUMIFS('CEIP_Resource Additions_Annual'!R:R,'CEIP_Resource Additions_Annual'!$AA:$AA,$D23,'CEIP_Resource Additions_Annual'!$B:$B,$B23)</f>
        <v>0</v>
      </c>
      <c r="W23" s="188">
        <f>SUMIFS('CEIP_Resource Additions_Annual'!S:S,'CEIP_Resource Additions_Annual'!$AA:$AA,$D23,'CEIP_Resource Additions_Annual'!$B:$B,$B23)</f>
        <v>0</v>
      </c>
      <c r="X23" s="188">
        <f>SUMIFS('CEIP_Resource Additions_Annual'!T:T,'CEIP_Resource Additions_Annual'!$AA:$AA,$D23,'CEIP_Resource Additions_Annual'!$B:$B,$B23)</f>
        <v>0</v>
      </c>
      <c r="Y23" s="188">
        <f>SUMIFS('CEIP_Resource Additions_Annual'!U:U,'CEIP_Resource Additions_Annual'!$AA:$AA,$D23,'CEIP_Resource Additions_Annual'!$B:$B,$B23)</f>
        <v>0</v>
      </c>
      <c r="Z23" s="188">
        <f>SUMIFS('CEIP_Resource Additions_Annual'!V:V,'CEIP_Resource Additions_Annual'!$AA:$AA,$D23,'CEIP_Resource Additions_Annual'!$B:$B,$B23)</f>
        <v>4.6000000685453406</v>
      </c>
      <c r="AA23" s="188">
        <f>SUMIFS('CEIP_Resource Additions_Annual'!W:W,'CEIP_Resource Additions_Annual'!$AA:$AA,$D23,'CEIP_Resource Additions_Annual'!$B:$B,$B23)</f>
        <v>0.40000000596046442</v>
      </c>
      <c r="AB23" s="188">
        <f>SUMIFS('CEIP_Resource Additions_Annual'!X:X,'CEIP_Resource Additions_Annual'!$AA:$AA,$D23,'CEIP_Resource Additions_Annual'!$B:$B,$B23)</f>
        <v>0</v>
      </c>
      <c r="AC23" s="188">
        <f>SUMIFS('CEIP_Resource Additions_Annual'!Y:Y,'CEIP_Resource Additions_Annual'!$AA:$AA,$D23,'CEIP_Resource Additions_Annual'!$B:$B,$B23)</f>
        <v>15.399999737739563</v>
      </c>
      <c r="AD23" s="189">
        <f>SUMIFS('CEIP_Resource Additions_Annual'!Z:Z,'CEIP_Resource Additions_Annual'!$AA:$AA,$D23,'CEIP_Resource Additions_Annual'!$B:$B,$B23)</f>
        <v>13</v>
      </c>
      <c r="AE23" s="194">
        <f t="shared" si="0"/>
        <v>106.84200036525726</v>
      </c>
    </row>
    <row r="24" spans="2:31" ht="26.25" customHeight="1" x14ac:dyDescent="0.3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190">
        <f>SUMIFS('CEIP_Resource Additions_Annual'!C:C,'CEIP_Resource Additions_Annual'!$AA:$AA,$D24,'CEIP_Resource Additions_Annual'!$B:$B,$B24)</f>
        <v>16.149999797344208</v>
      </c>
      <c r="H24" s="191">
        <f>SUMIFS('CEIP_Resource Additions_Annual'!D:D,'CEIP_Resource Additions_Annual'!$AA:$AA,$D24,'CEIP_Resource Additions_Annual'!$B:$B,$B24)</f>
        <v>4.2749999463558197</v>
      </c>
      <c r="I24" s="191">
        <f>SUMIFS('CEIP_Resource Additions_Annual'!E:E,'CEIP_Resource Additions_Annual'!$AA:$AA,$D24,'CEIP_Resource Additions_Annual'!$B:$B,$B24)</f>
        <v>5.2249999344348907</v>
      </c>
      <c r="J24" s="191">
        <f>SUMIFS('CEIP_Resource Additions_Annual'!F:F,'CEIP_Resource Additions_Annual'!$AA:$AA,$D24,'CEIP_Resource Additions_Annual'!$B:$B,$B24)</f>
        <v>11.100000165402887</v>
      </c>
      <c r="K24" s="191">
        <f>SUMIFS('CEIP_Resource Additions_Annual'!G:G,'CEIP_Resource Additions_Annual'!$AA:$AA,$D24,'CEIP_Resource Additions_Annual'!$B:$B,$B24)</f>
        <v>20.400000303983688</v>
      </c>
      <c r="L24" s="191">
        <f>SUMIFS('CEIP_Resource Additions_Annual'!H:H,'CEIP_Resource Additions_Annual'!$AA:$AA,$D24,'CEIP_Resource Additions_Annual'!$B:$B,$B24)</f>
        <v>0</v>
      </c>
      <c r="M24" s="191">
        <f>SUMIFS('CEIP_Resource Additions_Annual'!I:I,'CEIP_Resource Additions_Annual'!$AA:$AA,$D24,'CEIP_Resource Additions_Annual'!$B:$B,$B24)</f>
        <v>0.24899999052286148</v>
      </c>
      <c r="N24" s="191">
        <f>SUMIFS('CEIP_Resource Additions_Annual'!J:J,'CEIP_Resource Additions_Annual'!$AA:$AA,$D24,'CEIP_Resource Additions_Annual'!$B:$B,$B24)</f>
        <v>1.7429999336600304</v>
      </c>
      <c r="O24" s="191">
        <f>SUMIFS('CEIP_Resource Additions_Annual'!K:K,'CEIP_Resource Additions_Annual'!$AA:$AA,$D24,'CEIP_Resource Additions_Annual'!$B:$B,$B24)</f>
        <v>0.67500002682209015</v>
      </c>
      <c r="P24" s="191">
        <f>SUMIFS('CEIP_Resource Additions_Annual'!L:L,'CEIP_Resource Additions_Annual'!$AA:$AA,$D24,'CEIP_Resource Additions_Annual'!$B:$B,$B24)</f>
        <v>4.8600000143051147</v>
      </c>
      <c r="Q24" s="191">
        <f>SUMIFS('CEIP_Resource Additions_Annual'!M:M,'CEIP_Resource Additions_Annual'!$AA:$AA,$D24,'CEIP_Resource Additions_Annual'!$B:$B,$B24)</f>
        <v>0</v>
      </c>
      <c r="R24" s="191">
        <f>SUMIFS('CEIP_Resource Additions_Annual'!N:N,'CEIP_Resource Additions_Annual'!$AA:$AA,$D24,'CEIP_Resource Additions_Annual'!$B:$B,$B24)</f>
        <v>0</v>
      </c>
      <c r="S24" s="191">
        <f>SUMIFS('CEIP_Resource Additions_Annual'!O:O,'CEIP_Resource Additions_Annual'!$AA:$AA,$D24,'CEIP_Resource Additions_Annual'!$B:$B,$B24)</f>
        <v>0</v>
      </c>
      <c r="T24" s="191">
        <f>SUMIFS('CEIP_Resource Additions_Annual'!P:P,'CEIP_Resource Additions_Annual'!$AA:$AA,$D24,'CEIP_Resource Additions_Annual'!$B:$B,$B24)</f>
        <v>9.0000003576278687</v>
      </c>
      <c r="U24" s="191">
        <f>SUMIFS('CEIP_Resource Additions_Annual'!Q:Q,'CEIP_Resource Additions_Annual'!$AA:$AA,$D24,'CEIP_Resource Additions_Annual'!$B:$B,$B24)</f>
        <v>0</v>
      </c>
      <c r="V24" s="191">
        <f>SUMIFS('CEIP_Resource Additions_Annual'!R:R,'CEIP_Resource Additions_Annual'!$AA:$AA,$D24,'CEIP_Resource Additions_Annual'!$B:$B,$B24)</f>
        <v>0</v>
      </c>
      <c r="W24" s="191">
        <f>SUMIFS('CEIP_Resource Additions_Annual'!S:S,'CEIP_Resource Additions_Annual'!$AA:$AA,$D24,'CEIP_Resource Additions_Annual'!$B:$B,$B24)</f>
        <v>0</v>
      </c>
      <c r="X24" s="191">
        <f>SUMIFS('CEIP_Resource Additions_Annual'!T:T,'CEIP_Resource Additions_Annual'!$AA:$AA,$D24,'CEIP_Resource Additions_Annual'!$B:$B,$B24)</f>
        <v>0</v>
      </c>
      <c r="Y24" s="191">
        <f>SUMIFS('CEIP_Resource Additions_Annual'!U:U,'CEIP_Resource Additions_Annual'!$AA:$AA,$D24,'CEIP_Resource Additions_Annual'!$B:$B,$B24)</f>
        <v>0</v>
      </c>
      <c r="Z24" s="191">
        <f>SUMIFS('CEIP_Resource Additions_Annual'!V:V,'CEIP_Resource Additions_Annual'!$AA:$AA,$D24,'CEIP_Resource Additions_Annual'!$B:$B,$B24)</f>
        <v>3.8000000566244121</v>
      </c>
      <c r="AA24" s="191">
        <f>SUMIFS('CEIP_Resource Additions_Annual'!W:W,'CEIP_Resource Additions_Annual'!$AA:$AA,$D24,'CEIP_Resource Additions_Annual'!$B:$B,$B24)</f>
        <v>0.3000000044703483</v>
      </c>
      <c r="AB24" s="191">
        <f>SUMIFS('CEIP_Resource Additions_Annual'!X:X,'CEIP_Resource Additions_Annual'!$AA:$AA,$D24,'CEIP_Resource Additions_Annual'!$B:$B,$B24)</f>
        <v>0</v>
      </c>
      <c r="AC24" s="191">
        <f>SUMIFS('CEIP_Resource Additions_Annual'!Y:Y,'CEIP_Resource Additions_Annual'!$AA:$AA,$D24,'CEIP_Resource Additions_Annual'!$B:$B,$B24)</f>
        <v>14.699999749660492</v>
      </c>
      <c r="AD24" s="192">
        <f>SUMIFS('CEIP_Resource Additions_Annual'!Z:Z,'CEIP_Resource Additions_Annual'!$AA:$AA,$D24,'CEIP_Resource Additions_Annual'!$B:$B,$B24)</f>
        <v>12.5</v>
      </c>
      <c r="AE24" s="195">
        <f t="shared" si="0"/>
        <v>104.97700028121471</v>
      </c>
    </row>
  </sheetData>
  <mergeCells count="6">
    <mergeCell ref="C7:C12"/>
    <mergeCell ref="E7:E12"/>
    <mergeCell ref="C13:C18"/>
    <mergeCell ref="E13:E18"/>
    <mergeCell ref="C19:C24"/>
    <mergeCell ref="E19:E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Z22"/>
  <sheetViews>
    <sheetView tabSelected="1" zoomScaleNormal="100" workbookViewId="0">
      <selection activeCell="B8" sqref="B8"/>
    </sheetView>
  </sheetViews>
  <sheetFormatPr defaultColWidth="8.81640625" defaultRowHeight="14.5" x14ac:dyDescent="0.35"/>
  <cols>
    <col min="1" max="1" width="49.26953125" style="146" bestFit="1" customWidth="1"/>
    <col min="2" max="2" width="8.81640625" style="146"/>
    <col min="3" max="26" width="9.7265625" style="146" bestFit="1" customWidth="1"/>
    <col min="27" max="16384" width="8.81640625" style="146"/>
  </cols>
  <sheetData>
    <row r="1" spans="1:26" x14ac:dyDescent="0.35">
      <c r="A1" s="202" t="s">
        <v>211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x14ac:dyDescent="0.35">
      <c r="A2" s="205" t="s">
        <v>212</v>
      </c>
      <c r="B2" s="225"/>
      <c r="C2" s="226">
        <v>2022</v>
      </c>
      <c r="D2" s="226">
        <v>2023</v>
      </c>
      <c r="E2" s="226">
        <v>2024</v>
      </c>
      <c r="F2" s="226">
        <v>2025</v>
      </c>
      <c r="G2" s="226">
        <v>2026</v>
      </c>
      <c r="H2" s="226">
        <v>2027</v>
      </c>
      <c r="I2" s="226">
        <v>2028</v>
      </c>
      <c r="J2" s="226">
        <v>2029</v>
      </c>
      <c r="K2" s="226">
        <v>2030</v>
      </c>
      <c r="L2" s="226">
        <v>2031</v>
      </c>
      <c r="M2" s="226">
        <v>2032</v>
      </c>
      <c r="N2" s="226">
        <v>2033</v>
      </c>
      <c r="O2" s="226">
        <v>2034</v>
      </c>
      <c r="P2" s="226">
        <v>2035</v>
      </c>
      <c r="Q2" s="226">
        <v>2036</v>
      </c>
      <c r="R2" s="226">
        <v>2037</v>
      </c>
      <c r="S2" s="226">
        <v>2038</v>
      </c>
      <c r="T2" s="226">
        <v>2039</v>
      </c>
      <c r="U2" s="226">
        <v>2040</v>
      </c>
      <c r="V2" s="226">
        <v>2041</v>
      </c>
      <c r="W2" s="226">
        <v>2042</v>
      </c>
      <c r="X2" s="226">
        <v>2043</v>
      </c>
      <c r="Y2" s="226">
        <v>2044</v>
      </c>
      <c r="Z2" s="206">
        <v>2045</v>
      </c>
    </row>
    <row r="3" spans="1:26" x14ac:dyDescent="0.35">
      <c r="A3" s="207" t="s">
        <v>213</v>
      </c>
      <c r="B3" s="201"/>
      <c r="C3" s="208">
        <v>20236296.343516357</v>
      </c>
      <c r="D3" s="208">
        <v>20378670.31294702</v>
      </c>
      <c r="E3" s="208">
        <v>20604482.275404785</v>
      </c>
      <c r="F3" s="208">
        <v>20722203.160477538</v>
      </c>
      <c r="G3" s="208">
        <v>20876281.321066406</v>
      </c>
      <c r="H3" s="208">
        <v>21053314.569980469</v>
      </c>
      <c r="I3" s="208">
        <v>21298683.125597656</v>
      </c>
      <c r="J3" s="208">
        <v>21409691.101710938</v>
      </c>
      <c r="K3" s="208">
        <v>21628356.226328123</v>
      </c>
      <c r="L3" s="208">
        <v>21894380.463124998</v>
      </c>
      <c r="M3" s="208">
        <v>22140113.352468751</v>
      </c>
      <c r="N3" s="208">
        <v>22214611.9496875</v>
      </c>
      <c r="O3" s="208">
        <v>22452834.53546875</v>
      </c>
      <c r="P3" s="208">
        <v>22747920.814937498</v>
      </c>
      <c r="Q3" s="208">
        <v>23043721.814624999</v>
      </c>
      <c r="R3" s="208">
        <v>23211781.918625001</v>
      </c>
      <c r="S3" s="208">
        <v>23446562.038624998</v>
      </c>
      <c r="T3" s="208">
        <v>23699816.670375001</v>
      </c>
      <c r="U3" s="208">
        <v>23962428.378249999</v>
      </c>
      <c r="V3" s="208">
        <v>24184536.647624999</v>
      </c>
      <c r="W3" s="208">
        <v>24422899.404750001</v>
      </c>
      <c r="X3" s="208">
        <v>24656239.497375</v>
      </c>
      <c r="Y3" s="208">
        <v>24934137.752750002</v>
      </c>
      <c r="Z3" s="209">
        <v>25105496.437750001</v>
      </c>
    </row>
    <row r="4" spans="1:26" x14ac:dyDescent="0.35">
      <c r="A4" s="210" t="s">
        <v>214</v>
      </c>
      <c r="B4" s="225"/>
      <c r="C4" s="218">
        <v>268359</v>
      </c>
      <c r="D4" s="218">
        <v>536717</v>
      </c>
      <c r="E4" s="218">
        <v>805076</v>
      </c>
      <c r="F4" s="218">
        <v>1073434</v>
      </c>
      <c r="G4" s="218">
        <v>945256.33112499991</v>
      </c>
      <c r="H4" s="218">
        <v>1198487.5973437498</v>
      </c>
      <c r="I4" s="218">
        <v>1470623.0728203123</v>
      </c>
      <c r="J4" s="218">
        <v>1742074.2764453124</v>
      </c>
      <c r="K4" s="218">
        <v>2027406.7554218748</v>
      </c>
      <c r="L4" s="218">
        <v>2326805.0275468747</v>
      </c>
      <c r="M4" s="218">
        <v>2574843.5975156249</v>
      </c>
      <c r="N4" s="218">
        <v>2737295.1876406251</v>
      </c>
      <c r="O4" s="218">
        <v>2912506.8771406249</v>
      </c>
      <c r="P4" s="218">
        <v>3088431.9034218746</v>
      </c>
      <c r="Q4" s="218">
        <v>3262968.6428906247</v>
      </c>
      <c r="R4" s="218">
        <v>3407398.338328125</v>
      </c>
      <c r="S4" s="218">
        <v>3553739.9880781248</v>
      </c>
      <c r="T4" s="218">
        <v>3700056.6922656246</v>
      </c>
      <c r="U4" s="218">
        <v>3839029.2364531248</v>
      </c>
      <c r="V4" s="218">
        <v>3931213.0469999998</v>
      </c>
      <c r="W4" s="218">
        <v>4019045.8483124999</v>
      </c>
      <c r="X4" s="218">
        <v>4091284.3491718746</v>
      </c>
      <c r="Y4" s="218">
        <v>4171252.5194531246</v>
      </c>
      <c r="Z4" s="211">
        <v>4225940.2443437502</v>
      </c>
    </row>
    <row r="5" spans="1:26" x14ac:dyDescent="0.35">
      <c r="A5" s="210" t="s">
        <v>215</v>
      </c>
      <c r="B5" s="225"/>
      <c r="C5" s="218">
        <v>0</v>
      </c>
      <c r="D5" s="218">
        <v>5702.0032842159271</v>
      </c>
      <c r="E5" s="218">
        <v>17330.560942649841</v>
      </c>
      <c r="F5" s="218">
        <v>47255.999226570129</v>
      </c>
      <c r="G5" s="218">
        <v>90386.398705482483</v>
      </c>
      <c r="H5" s="218">
        <v>146982.0011548996</v>
      </c>
      <c r="I5" s="218">
        <v>218163.68029594421</v>
      </c>
      <c r="J5" s="218">
        <v>252705.19605255127</v>
      </c>
      <c r="K5" s="218">
        <v>288449.98357391357</v>
      </c>
      <c r="L5" s="218">
        <v>323762.39723205566</v>
      </c>
      <c r="M5" s="218">
        <v>359737.00362014771</v>
      </c>
      <c r="N5" s="218">
        <v>394705.42070770264</v>
      </c>
      <c r="O5" s="218">
        <v>430832.87577056885</v>
      </c>
      <c r="P5" s="218">
        <v>466902.89063262939</v>
      </c>
      <c r="Q5" s="218">
        <v>482427.07521057129</v>
      </c>
      <c r="R5" s="218">
        <v>483125.58429718018</v>
      </c>
      <c r="S5" s="218">
        <v>485911.92984771729</v>
      </c>
      <c r="T5" s="218">
        <v>492740.5171585083</v>
      </c>
      <c r="U5" s="218">
        <v>496264.69127655029</v>
      </c>
      <c r="V5" s="218">
        <v>495957.56480407715</v>
      </c>
      <c r="W5" s="218">
        <v>497756.19393157959</v>
      </c>
      <c r="X5" s="218">
        <v>494391.91442108154</v>
      </c>
      <c r="Y5" s="218">
        <v>491042.87952423096</v>
      </c>
      <c r="Z5" s="211">
        <v>489646.71020507813</v>
      </c>
    </row>
    <row r="6" spans="1:26" x14ac:dyDescent="0.35">
      <c r="A6" s="210" t="s">
        <v>216</v>
      </c>
      <c r="B6" s="225"/>
      <c r="C6" s="218">
        <v>581348.7724609375</v>
      </c>
      <c r="D6" s="218">
        <v>580814.37890625</v>
      </c>
      <c r="E6" s="218">
        <v>624149.5546875</v>
      </c>
      <c r="F6" s="218">
        <v>580303.7724609375</v>
      </c>
      <c r="G6" s="218">
        <v>577928.61328125</v>
      </c>
      <c r="H6" s="218">
        <v>581845.2421875</v>
      </c>
      <c r="I6" s="218">
        <v>595433.09765625</v>
      </c>
      <c r="J6" s="218">
        <v>609267.59375</v>
      </c>
      <c r="K6" s="218">
        <v>586936.1953125</v>
      </c>
      <c r="L6" s="218">
        <v>594284.0546875</v>
      </c>
      <c r="M6" s="218">
        <v>39818.69921875</v>
      </c>
      <c r="N6" s="218">
        <v>39572.734375</v>
      </c>
      <c r="O6" s="218">
        <v>39277.2265625</v>
      </c>
      <c r="P6" s="218">
        <v>39316.078125</v>
      </c>
      <c r="Q6" s="218">
        <v>38914.83203125</v>
      </c>
      <c r="R6" s="218">
        <v>5300.05859375</v>
      </c>
      <c r="S6" s="218">
        <v>0</v>
      </c>
      <c r="T6" s="218">
        <v>0</v>
      </c>
      <c r="U6" s="218">
        <v>0</v>
      </c>
      <c r="V6" s="218">
        <v>0</v>
      </c>
      <c r="W6" s="218">
        <v>0</v>
      </c>
      <c r="X6" s="218">
        <v>0</v>
      </c>
      <c r="Y6" s="218">
        <v>0</v>
      </c>
      <c r="Z6" s="211">
        <v>0</v>
      </c>
    </row>
    <row r="7" spans="1:26" x14ac:dyDescent="0.35">
      <c r="A7" s="210" t="s">
        <v>217</v>
      </c>
      <c r="B7" s="225"/>
      <c r="C7" s="218">
        <v>656726.28125</v>
      </c>
      <c r="D7" s="218">
        <v>656726.28125</v>
      </c>
      <c r="E7" s="218">
        <v>659726.0625</v>
      </c>
      <c r="F7" s="218">
        <v>970973.21875</v>
      </c>
      <c r="G7" s="218">
        <v>970973.21875</v>
      </c>
      <c r="H7" s="218">
        <v>1180824.328125</v>
      </c>
      <c r="I7" s="218">
        <v>1186052.578125</v>
      </c>
      <c r="J7" s="218">
        <v>1180614.46875</v>
      </c>
      <c r="K7" s="218">
        <v>1494756.484375</v>
      </c>
      <c r="L7" s="218">
        <v>1494651.5625</v>
      </c>
      <c r="M7" s="218">
        <v>1501800.265625</v>
      </c>
      <c r="N7" s="218">
        <v>1494441.703125</v>
      </c>
      <c r="O7" s="218">
        <v>1494336.78125</v>
      </c>
      <c r="P7" s="218">
        <v>1494231.84375</v>
      </c>
      <c r="Q7" s="218">
        <v>1501379.671875</v>
      </c>
      <c r="R7" s="218">
        <v>1494021.859375</v>
      </c>
      <c r="S7" s="218">
        <v>1493916.9375</v>
      </c>
      <c r="T7" s="218">
        <v>1493812</v>
      </c>
      <c r="U7" s="218">
        <v>1500959.09375</v>
      </c>
      <c r="V7" s="218">
        <v>1493602.046875</v>
      </c>
      <c r="W7" s="218">
        <v>1493497.109375</v>
      </c>
      <c r="X7" s="218">
        <v>1493392.171875</v>
      </c>
      <c r="Y7" s="218">
        <v>1500538.3125</v>
      </c>
      <c r="Z7" s="211">
        <v>1493182.1875</v>
      </c>
    </row>
    <row r="8" spans="1:26" x14ac:dyDescent="0.35">
      <c r="A8" s="210" t="s">
        <v>232</v>
      </c>
      <c r="B8" s="225"/>
      <c r="C8" s="218">
        <v>5585.056127929688</v>
      </c>
      <c r="D8" s="218">
        <v>20577.152168579101</v>
      </c>
      <c r="E8" s="218">
        <v>37143.720301513677</v>
      </c>
      <c r="F8" s="218">
        <v>52748.807305908202</v>
      </c>
      <c r="G8" s="218">
        <v>52748.807305908202</v>
      </c>
      <c r="H8" s="218">
        <v>52748.807305908202</v>
      </c>
      <c r="I8" s="218">
        <v>52835.90123229981</v>
      </c>
      <c r="J8" s="218">
        <v>52748.807305908202</v>
      </c>
      <c r="K8" s="218">
        <v>52748.807305908202</v>
      </c>
      <c r="L8" s="218">
        <v>52748.807305908202</v>
      </c>
      <c r="M8" s="218">
        <v>52835.90123229981</v>
      </c>
      <c r="N8" s="218">
        <v>52748.807305908202</v>
      </c>
      <c r="O8" s="218">
        <v>52748.807305908202</v>
      </c>
      <c r="P8" s="218">
        <v>52724.477452392581</v>
      </c>
      <c r="Q8" s="218">
        <v>52772.279708862305</v>
      </c>
      <c r="R8" s="218">
        <v>52415.180628051756</v>
      </c>
      <c r="S8" s="218">
        <v>52285.626350708008</v>
      </c>
      <c r="T8" s="218">
        <v>52448.13661437988</v>
      </c>
      <c r="U8" s="218">
        <v>52453.977186279291</v>
      </c>
      <c r="V8" s="218">
        <v>52028.651394653323</v>
      </c>
      <c r="W8" s="218">
        <v>52011.599148559573</v>
      </c>
      <c r="X8" s="218">
        <v>51603.299060668949</v>
      </c>
      <c r="Y8" s="218">
        <v>51390.872386474606</v>
      </c>
      <c r="Z8" s="211">
        <v>51227.133655395504</v>
      </c>
    </row>
    <row r="9" spans="1:26" x14ac:dyDescent="0.35">
      <c r="A9" s="212" t="s">
        <v>218</v>
      </c>
      <c r="B9" s="225"/>
      <c r="C9" s="218">
        <v>18724277.233677492</v>
      </c>
      <c r="D9" s="218">
        <v>18583834.500622191</v>
      </c>
      <c r="E9" s="218">
        <v>18478385.937915772</v>
      </c>
      <c r="F9" s="218">
        <v>18044741.36196069</v>
      </c>
      <c r="G9" s="218">
        <v>18329374.350604247</v>
      </c>
      <c r="H9" s="218">
        <v>18039408.595018309</v>
      </c>
      <c r="I9" s="218">
        <v>17993738.475763794</v>
      </c>
      <c r="J9" s="218">
        <v>17824985.955459714</v>
      </c>
      <c r="K9" s="218">
        <v>17466507.98391284</v>
      </c>
      <c r="L9" s="218">
        <v>17425891.011084713</v>
      </c>
      <c r="M9" s="218">
        <v>17970814.888877079</v>
      </c>
      <c r="N9" s="218">
        <v>17890553.517240964</v>
      </c>
      <c r="O9" s="218">
        <v>17953964.843209714</v>
      </c>
      <c r="P9" s="218">
        <v>18073216.51218823</v>
      </c>
      <c r="Q9" s="218">
        <v>18187686.388119262</v>
      </c>
      <c r="R9" s="218">
        <v>18252646.481700074</v>
      </c>
      <c r="S9" s="218">
        <v>18346619.486696165</v>
      </c>
      <c r="T9" s="218">
        <v>18453499.841494996</v>
      </c>
      <c r="U9" s="218">
        <v>18569986.070860598</v>
      </c>
      <c r="V9" s="218">
        <v>18707692.902355347</v>
      </c>
      <c r="W9" s="218">
        <v>18858344.84791394</v>
      </c>
      <c r="X9" s="218">
        <v>19019959.677267458</v>
      </c>
      <c r="Y9" s="218">
        <v>19210956.048410404</v>
      </c>
      <c r="Z9" s="211">
        <v>19335146.872250855</v>
      </c>
    </row>
    <row r="10" spans="1:26" x14ac:dyDescent="0.35">
      <c r="A10" s="227" t="s">
        <v>219</v>
      </c>
      <c r="B10" s="213"/>
      <c r="C10" s="214">
        <v>10619494.19009839</v>
      </c>
      <c r="D10" s="214">
        <v>8814788.5848201886</v>
      </c>
      <c r="E10" s="214">
        <v>7641807.0682258308</v>
      </c>
      <c r="F10" s="214">
        <v>6640558.7349694185</v>
      </c>
      <c r="G10" s="214">
        <v>6111583.0380661003</v>
      </c>
      <c r="H10" s="214">
        <v>6453766.7277926616</v>
      </c>
      <c r="I10" s="214">
        <v>5483695.1850228272</v>
      </c>
      <c r="J10" s="214">
        <v>4709491.785499692</v>
      </c>
      <c r="K10" s="214">
        <v>3642264.4116090685</v>
      </c>
      <c r="L10" s="214">
        <v>3347949.4290153161</v>
      </c>
      <c r="M10" s="214">
        <v>3276879.3530189246</v>
      </c>
      <c r="N10" s="214">
        <v>2976628.2222809419</v>
      </c>
      <c r="O10" s="214">
        <v>2624621.4017653167</v>
      </c>
      <c r="P10" s="214">
        <v>2421002.5336344577</v>
      </c>
      <c r="Q10" s="214">
        <v>2226196.8581204824</v>
      </c>
      <c r="R10" s="214">
        <v>1870524.921115052</v>
      </c>
      <c r="S10" s="214">
        <v>1538091.9475955181</v>
      </c>
      <c r="T10" s="214">
        <v>1359757.6910662241</v>
      </c>
      <c r="U10" s="214">
        <v>989573.35922119394</v>
      </c>
      <c r="V10" s="214">
        <v>763967.52536407486</v>
      </c>
      <c r="W10" s="214">
        <v>488031.98068829253</v>
      </c>
      <c r="X10" s="214">
        <v>165272.76707306132</v>
      </c>
      <c r="Y10" s="214">
        <v>-400908.68276024982</v>
      </c>
      <c r="Z10" s="223">
        <v>-597521.410990417</v>
      </c>
    </row>
    <row r="11" spans="1:26" x14ac:dyDescent="0.35">
      <c r="A11" s="210" t="s">
        <v>220</v>
      </c>
      <c r="B11" s="225"/>
      <c r="C11" s="218">
        <v>0</v>
      </c>
      <c r="D11" s="218">
        <v>0</v>
      </c>
      <c r="E11" s="218">
        <v>632336.4375</v>
      </c>
      <c r="F11" s="218">
        <v>1256987.75</v>
      </c>
      <c r="G11" s="218">
        <v>1996939.5</v>
      </c>
      <c r="H11" s="218">
        <v>1996939.5</v>
      </c>
      <c r="I11" s="218">
        <v>2991635.59375</v>
      </c>
      <c r="J11" s="218">
        <v>3602897.375</v>
      </c>
      <c r="K11" s="218">
        <v>4231391.25</v>
      </c>
      <c r="L11" s="218">
        <v>4231391.25</v>
      </c>
      <c r="M11" s="218">
        <v>4572476.6875</v>
      </c>
      <c r="N11" s="218">
        <v>4859885.125</v>
      </c>
      <c r="O11" s="218">
        <v>5174131.6875</v>
      </c>
      <c r="P11" s="218">
        <v>5174131.625</v>
      </c>
      <c r="Q11" s="218">
        <v>5520980.9375</v>
      </c>
      <c r="R11" s="218">
        <v>5802625.4375</v>
      </c>
      <c r="S11" s="218">
        <v>6116859.1875</v>
      </c>
      <c r="T11" s="218">
        <v>6116872.28125</v>
      </c>
      <c r="U11" s="218">
        <v>6469484.875</v>
      </c>
      <c r="V11" s="218">
        <v>6745365.5</v>
      </c>
      <c r="W11" s="218">
        <v>6744943.03125</v>
      </c>
      <c r="X11" s="218">
        <v>7687573.4375</v>
      </c>
      <c r="Y11" s="218">
        <v>9324940.65625</v>
      </c>
      <c r="Z11" s="211">
        <v>9261025.375</v>
      </c>
    </row>
    <row r="12" spans="1:26" x14ac:dyDescent="0.35">
      <c r="A12" s="210" t="s">
        <v>221</v>
      </c>
      <c r="B12" s="225"/>
      <c r="C12" s="218">
        <v>0</v>
      </c>
      <c r="D12" s="218">
        <v>0</v>
      </c>
      <c r="E12" s="218">
        <v>420526.875</v>
      </c>
      <c r="F12" s="218">
        <v>629343.453125</v>
      </c>
      <c r="G12" s="218">
        <v>629028.671875</v>
      </c>
      <c r="H12" s="218">
        <v>628713.90625</v>
      </c>
      <c r="I12" s="218">
        <v>629633.84375</v>
      </c>
      <c r="J12" s="218">
        <v>628084.375</v>
      </c>
      <c r="K12" s="218">
        <v>627769.5625</v>
      </c>
      <c r="L12" s="218">
        <v>837305.90625</v>
      </c>
      <c r="M12" s="218">
        <v>1048793.96875</v>
      </c>
      <c r="N12" s="218">
        <v>1046212.640625</v>
      </c>
      <c r="O12" s="218">
        <v>1045688.015625</v>
      </c>
      <c r="P12" s="218">
        <v>1464865.546875</v>
      </c>
      <c r="Q12" s="218">
        <v>1467007.828125</v>
      </c>
      <c r="R12" s="218">
        <v>1463396.515625</v>
      </c>
      <c r="S12" s="218">
        <v>1672513.046875</v>
      </c>
      <c r="T12" s="218">
        <v>1671673.640625</v>
      </c>
      <c r="U12" s="218">
        <v>1674117.09375</v>
      </c>
      <c r="V12" s="218">
        <v>1669994.640625</v>
      </c>
      <c r="W12" s="218">
        <v>2298417.328125</v>
      </c>
      <c r="X12" s="218">
        <v>2297298.125</v>
      </c>
      <c r="Y12" s="218">
        <v>2508046.65625</v>
      </c>
      <c r="Z12" s="211">
        <v>2499380.1875</v>
      </c>
    </row>
    <row r="13" spans="1:26" x14ac:dyDescent="0.35">
      <c r="A13" s="210" t="s">
        <v>222</v>
      </c>
      <c r="B13" s="225"/>
      <c r="C13" s="218">
        <v>0</v>
      </c>
      <c r="D13" s="218">
        <v>11102.489822387695</v>
      </c>
      <c r="E13" s="218">
        <v>22745.550689697266</v>
      </c>
      <c r="F13" s="218">
        <v>30736.892292022705</v>
      </c>
      <c r="G13" s="218">
        <v>71475.017292022705</v>
      </c>
      <c r="H13" s="218">
        <v>112213.14229202271</v>
      </c>
      <c r="I13" s="218">
        <v>157298.18894958496</v>
      </c>
      <c r="J13" s="218">
        <v>200479.07979202271</v>
      </c>
      <c r="K13" s="218">
        <v>241217.20479202271</v>
      </c>
      <c r="L13" s="218">
        <v>283408.32197952271</v>
      </c>
      <c r="M13" s="218">
        <v>326247.38328552246</v>
      </c>
      <c r="N13" s="218">
        <v>367844.87666702271</v>
      </c>
      <c r="O13" s="218">
        <v>410063.15205764771</v>
      </c>
      <c r="P13" s="218">
        <v>452335.71455764771</v>
      </c>
      <c r="Q13" s="218">
        <v>495454.97117614746</v>
      </c>
      <c r="R13" s="218">
        <v>536745.10908889771</v>
      </c>
      <c r="S13" s="218">
        <v>578976.93330764771</v>
      </c>
      <c r="T13" s="218">
        <v>621195.20869827271</v>
      </c>
      <c r="U13" s="218">
        <v>664580.93797302246</v>
      </c>
      <c r="V13" s="218">
        <v>705740.32979202271</v>
      </c>
      <c r="W13" s="218">
        <v>748135.07588577271</v>
      </c>
      <c r="X13" s="218">
        <v>790611.36104202271</v>
      </c>
      <c r="Y13" s="218">
        <v>834631.77976989746</v>
      </c>
      <c r="Z13" s="211">
        <v>875862.61104202271</v>
      </c>
    </row>
    <row r="14" spans="1:26" x14ac:dyDescent="0.35">
      <c r="A14" s="210" t="s">
        <v>223</v>
      </c>
      <c r="B14" s="225"/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111431.8046875</v>
      </c>
      <c r="R14" s="218">
        <v>333008.671875</v>
      </c>
      <c r="S14" s="218">
        <v>332507.5390625</v>
      </c>
      <c r="T14" s="218">
        <v>555058.65625</v>
      </c>
      <c r="U14" s="218">
        <v>667588.5</v>
      </c>
      <c r="V14" s="218">
        <v>772147.046875</v>
      </c>
      <c r="W14" s="218">
        <v>879941.1953125</v>
      </c>
      <c r="X14" s="218">
        <v>875751.9609375</v>
      </c>
      <c r="Y14" s="218">
        <v>981407.7109375</v>
      </c>
      <c r="Z14" s="211">
        <v>1083396.0859375</v>
      </c>
    </row>
    <row r="15" spans="1:26" x14ac:dyDescent="0.35">
      <c r="A15" s="210" t="s">
        <v>224</v>
      </c>
      <c r="B15" s="225"/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218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1">
        <v>314246.84375</v>
      </c>
    </row>
    <row r="16" spans="1:26" x14ac:dyDescent="0.35">
      <c r="A16" s="210" t="s">
        <v>233</v>
      </c>
      <c r="B16" s="225"/>
      <c r="C16" s="218">
        <v>0</v>
      </c>
      <c r="D16" s="218">
        <v>7028.6773223876944</v>
      </c>
      <c r="E16" s="218">
        <v>14583.754791259767</v>
      </c>
      <c r="F16" s="218">
        <v>22589.267292022705</v>
      </c>
      <c r="G16" s="218">
        <v>22589.267292022705</v>
      </c>
      <c r="H16" s="218">
        <v>22589.267292022705</v>
      </c>
      <c r="I16" s="218">
        <v>22628.557113647461</v>
      </c>
      <c r="J16" s="218">
        <v>22589.267292022705</v>
      </c>
      <c r="K16" s="218">
        <v>22589.267292022705</v>
      </c>
      <c r="L16" s="218">
        <v>22589.267292022705</v>
      </c>
      <c r="M16" s="218">
        <v>22628.557113647461</v>
      </c>
      <c r="N16" s="218">
        <v>22589.267292022705</v>
      </c>
      <c r="O16" s="218">
        <v>22589.267292022705</v>
      </c>
      <c r="P16" s="218">
        <v>22589.267292022705</v>
      </c>
      <c r="Q16" s="218">
        <v>22628.557113647461</v>
      </c>
      <c r="R16" s="218">
        <v>22589.267292022705</v>
      </c>
      <c r="S16" s="218">
        <v>22589.267292022705</v>
      </c>
      <c r="T16" s="218">
        <v>22589.267292022705</v>
      </c>
      <c r="U16" s="218">
        <v>22628.557113647461</v>
      </c>
      <c r="V16" s="218">
        <v>22589.267292022705</v>
      </c>
      <c r="W16" s="218">
        <v>22589.267292022705</v>
      </c>
      <c r="X16" s="218">
        <v>22589.267292022705</v>
      </c>
      <c r="Y16" s="218">
        <v>22628.557113647461</v>
      </c>
      <c r="Z16" s="211">
        <v>22589.267292022705</v>
      </c>
    </row>
    <row r="17" spans="1:26" x14ac:dyDescent="0.35">
      <c r="A17" s="210" t="s">
        <v>225</v>
      </c>
      <c r="B17" s="225"/>
      <c r="C17" s="218">
        <v>2390017.3092041016</v>
      </c>
      <c r="D17" s="218">
        <v>4054688.0279541016</v>
      </c>
      <c r="E17" s="218">
        <v>4076546.1989746094</v>
      </c>
      <c r="F17" s="218">
        <v>4054720.0904541016</v>
      </c>
      <c r="G17" s="218">
        <v>4055157.1529541016</v>
      </c>
      <c r="H17" s="218">
        <v>4047007.0357666016</v>
      </c>
      <c r="I17" s="218">
        <v>3959205.5661621094</v>
      </c>
      <c r="J17" s="218">
        <v>3945725.8326416016</v>
      </c>
      <c r="K17" s="218">
        <v>3940540.4576416016</v>
      </c>
      <c r="L17" s="218">
        <v>3940478.0826416016</v>
      </c>
      <c r="M17" s="218">
        <v>3958976.0036621094</v>
      </c>
      <c r="N17" s="218">
        <v>3942142.7076416016</v>
      </c>
      <c r="O17" s="218">
        <v>3940445.8326416016</v>
      </c>
      <c r="P17" s="218">
        <v>3945725.7076416016</v>
      </c>
      <c r="Q17" s="218">
        <v>3961245.2067871094</v>
      </c>
      <c r="R17" s="218">
        <v>3939328.6685791016</v>
      </c>
      <c r="S17" s="218">
        <v>3812493.3638916016</v>
      </c>
      <c r="T17" s="218">
        <v>3815495.9263916016</v>
      </c>
      <c r="U17" s="218">
        <v>3836629.7849121094</v>
      </c>
      <c r="V17" s="218">
        <v>3812311.1685791016</v>
      </c>
      <c r="W17" s="218">
        <v>3491961.5435791016</v>
      </c>
      <c r="X17" s="218">
        <v>3115341.8795166016</v>
      </c>
      <c r="Y17" s="218">
        <v>1840690.3630371094</v>
      </c>
      <c r="Z17" s="211">
        <v>1830723.9967041016</v>
      </c>
    </row>
    <row r="18" spans="1:26" x14ac:dyDescent="0.35">
      <c r="A18" s="210" t="s">
        <v>226</v>
      </c>
      <c r="B18" s="225"/>
      <c r="C18" s="218">
        <v>5714765.734375</v>
      </c>
      <c r="D18" s="218">
        <v>5696226.720703125</v>
      </c>
      <c r="E18" s="218">
        <v>5669840.052734375</v>
      </c>
      <c r="F18" s="218">
        <v>5409805.173828125</v>
      </c>
      <c r="G18" s="218">
        <v>5442601.703125</v>
      </c>
      <c r="H18" s="218">
        <v>4778179.015625</v>
      </c>
      <c r="I18" s="218">
        <v>4749641.541015625</v>
      </c>
      <c r="J18" s="218">
        <v>4715718.240234375</v>
      </c>
      <c r="K18" s="218">
        <v>4760735.830078125</v>
      </c>
      <c r="L18" s="218">
        <v>4762768.75390625</v>
      </c>
      <c r="M18" s="218">
        <v>4764812.935546875</v>
      </c>
      <c r="N18" s="218">
        <v>4675250.677734375</v>
      </c>
      <c r="O18" s="218">
        <v>4736425.486328125</v>
      </c>
      <c r="P18" s="218">
        <v>4592566.1171875</v>
      </c>
      <c r="Q18" s="218">
        <v>4382740.224609375</v>
      </c>
      <c r="R18" s="218">
        <v>4284427.890625</v>
      </c>
      <c r="S18" s="218">
        <v>4272588.201171875</v>
      </c>
      <c r="T18" s="218">
        <v>4290857.169921875</v>
      </c>
      <c r="U18" s="218">
        <v>4245382.962890625</v>
      </c>
      <c r="V18" s="218">
        <v>4215577.423828125</v>
      </c>
      <c r="W18" s="218">
        <v>4184325.42578125</v>
      </c>
      <c r="X18" s="218">
        <v>4065520.87890625</v>
      </c>
      <c r="Y18" s="218">
        <v>4099519.0078125</v>
      </c>
      <c r="Z18" s="211">
        <v>4045443.916015625</v>
      </c>
    </row>
    <row r="19" spans="1:26" x14ac:dyDescent="0.35">
      <c r="A19" s="227" t="s">
        <v>227</v>
      </c>
      <c r="B19" s="213"/>
      <c r="C19" s="214">
        <v>8104783.0435791016</v>
      </c>
      <c r="D19" s="214">
        <v>9769045.915802002</v>
      </c>
      <c r="E19" s="214">
        <v>10836578.869689941</v>
      </c>
      <c r="F19" s="214">
        <v>11404182.626991272</v>
      </c>
      <c r="G19" s="214">
        <v>12217791.312538147</v>
      </c>
      <c r="H19" s="214">
        <v>11585641.867225647</v>
      </c>
      <c r="I19" s="214">
        <v>12510043.290740967</v>
      </c>
      <c r="J19" s="214">
        <v>13115494.169960022</v>
      </c>
      <c r="K19" s="214">
        <v>13824243.572303772</v>
      </c>
      <c r="L19" s="214">
        <v>14077941.582069397</v>
      </c>
      <c r="M19" s="214">
        <v>14693935.535858154</v>
      </c>
      <c r="N19" s="214">
        <v>14913925.294960022</v>
      </c>
      <c r="O19" s="214">
        <v>15329343.441444397</v>
      </c>
      <c r="P19" s="214">
        <v>15652213.978553772</v>
      </c>
      <c r="Q19" s="214">
        <v>15961489.529998779</v>
      </c>
      <c r="R19" s="214">
        <v>16382121.560585022</v>
      </c>
      <c r="S19" s="214">
        <v>16808527.539100647</v>
      </c>
      <c r="T19" s="214">
        <v>17093742.150428772</v>
      </c>
      <c r="U19" s="214">
        <v>17580412.711639404</v>
      </c>
      <c r="V19" s="214">
        <v>17943725.376991272</v>
      </c>
      <c r="W19" s="214">
        <v>18370312.867225647</v>
      </c>
      <c r="X19" s="214">
        <v>18854686.910194397</v>
      </c>
      <c r="Y19" s="214">
        <v>19611864.731170654</v>
      </c>
      <c r="Z19" s="223">
        <v>19932668.283241272</v>
      </c>
    </row>
    <row r="20" spans="1:26" ht="15" customHeight="1" x14ac:dyDescent="0.35">
      <c r="A20" s="227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23"/>
    </row>
    <row r="21" spans="1:26" x14ac:dyDescent="0.35">
      <c r="A21" s="215" t="s">
        <v>228</v>
      </c>
      <c r="B21" s="216"/>
      <c r="C21" s="217">
        <v>0.43284891280085491</v>
      </c>
      <c r="D21" s="217">
        <v>0.52567439273498329</v>
      </c>
      <c r="E21" s="217">
        <v>0.5864461812898053</v>
      </c>
      <c r="F21" s="217">
        <v>0.63199479550490634</v>
      </c>
      <c r="G21" s="217">
        <v>0.66656892258493128</v>
      </c>
      <c r="H21" s="217">
        <v>0.64224067026371867</v>
      </c>
      <c r="I21" s="217">
        <v>0.69524425441611537</v>
      </c>
      <c r="J21" s="217">
        <v>0.73579267903674306</v>
      </c>
      <c r="K21" s="217">
        <v>0.79147151709066865</v>
      </c>
      <c r="L21" s="217">
        <v>0.80787499319916178</v>
      </c>
      <c r="M21" s="217">
        <v>0.81765549457375308</v>
      </c>
      <c r="N21" s="217">
        <v>0.83362011581070461</v>
      </c>
      <c r="O21" s="217">
        <v>0.85381382749237344</v>
      </c>
      <c r="P21" s="217">
        <v>0.86604473354248923</v>
      </c>
      <c r="Q21" s="217">
        <v>0.87759867799487123</v>
      </c>
      <c r="R21" s="217">
        <v>0.89752034462561792</v>
      </c>
      <c r="S21" s="217">
        <v>0.91616483087193001</v>
      </c>
      <c r="T21" s="217">
        <v>0.92631437381820447</v>
      </c>
      <c r="U21" s="217">
        <v>0.94671114154608871</v>
      </c>
      <c r="V21" s="217">
        <v>0.9591629214060976</v>
      </c>
      <c r="W21" s="217">
        <v>0.97412116574258756</v>
      </c>
      <c r="X21" s="217">
        <v>0.99131056164800424</v>
      </c>
      <c r="Y21" s="217">
        <v>1.0208687522760442</v>
      </c>
      <c r="Z21" s="224">
        <v>1.030903381026185</v>
      </c>
    </row>
    <row r="22" spans="1:26" ht="15" thickBot="1" x14ac:dyDescent="0.4">
      <c r="A22" s="219" t="s">
        <v>234</v>
      </c>
      <c r="B22" s="220"/>
      <c r="C22" s="220">
        <v>0.43284891280085491</v>
      </c>
      <c r="D22" s="220">
        <v>0.52583573280047335</v>
      </c>
      <c r="E22" s="220">
        <v>0.58699671543191634</v>
      </c>
      <c r="F22" s="220">
        <v>0.63365422430652196</v>
      </c>
      <c r="G22" s="220">
        <v>0.66987221795199536</v>
      </c>
      <c r="H22" s="220">
        <v>0.64751652362230128</v>
      </c>
      <c r="I22" s="220">
        <v>0.70377714558803417</v>
      </c>
      <c r="J22" s="220">
        <v>0.74637403929132873</v>
      </c>
      <c r="K22" s="221">
        <v>0.80476172405699276</v>
      </c>
      <c r="L22" s="220">
        <v>0.82316896919289451</v>
      </c>
      <c r="M22" s="220">
        <v>0.83435753516024957</v>
      </c>
      <c r="N22" s="220">
        <v>0.85242654215288727</v>
      </c>
      <c r="O22" s="220">
        <v>0.8748061402452959</v>
      </c>
      <c r="P22" s="220">
        <v>0.88901142595748139</v>
      </c>
      <c r="Q22" s="220">
        <v>0.90151119776943622</v>
      </c>
      <c r="R22" s="220">
        <v>0.92192252425777854</v>
      </c>
      <c r="S22" s="220">
        <v>0.94108967887196848</v>
      </c>
      <c r="T22" s="220">
        <v>0.95172714258617541</v>
      </c>
      <c r="U22" s="220">
        <v>0.97270575010070248</v>
      </c>
      <c r="V22" s="220">
        <v>0.98528366706453385</v>
      </c>
      <c r="W22" s="220">
        <v>1.0005296242634998</v>
      </c>
      <c r="X22" s="220">
        <v>1.017765671290684</v>
      </c>
      <c r="Y22" s="220">
        <v>1.047647206172247</v>
      </c>
      <c r="Z22" s="222">
        <v>1.0576884726776854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1:K8"/>
  <sheetViews>
    <sheetView tabSelected="1" workbookViewId="0">
      <selection activeCell="B8" sqref="B8"/>
    </sheetView>
  </sheetViews>
  <sheetFormatPr defaultRowHeight="14.5" x14ac:dyDescent="0.35"/>
  <cols>
    <col min="2" max="2" width="20.7265625" bestFit="1" customWidth="1"/>
    <col min="3" max="3" width="84.1796875" bestFit="1" customWidth="1"/>
    <col min="4" max="4" width="26.7265625" bestFit="1" customWidth="1"/>
    <col min="5" max="5" width="45.81640625" customWidth="1"/>
  </cols>
  <sheetData>
    <row r="1" spans="2:11" x14ac:dyDescent="0.35">
      <c r="E1" s="74" t="s">
        <v>99</v>
      </c>
      <c r="F1" s="74" t="str">
        <f>D3</f>
        <v>Suite 1 Least Cost</v>
      </c>
      <c r="G1" s="74" t="str">
        <f>D4</f>
        <v>Suite 2 PSE Only</v>
      </c>
      <c r="H1" s="74" t="str">
        <f>D5</f>
        <v>Suite 3 Customer Only</v>
      </c>
      <c r="I1" s="74" t="str">
        <f>D6</f>
        <v>Suite 4 Pre-CBI</v>
      </c>
      <c r="J1" s="74" t="str">
        <f>D7</f>
        <v>Suite 5 CBI</v>
      </c>
      <c r="K1" s="74" t="str">
        <f>D8</f>
        <v>Suite 6 CEIP Preferred Portfolio</v>
      </c>
    </row>
    <row r="2" spans="2:11" s="31" customFormat="1" x14ac:dyDescent="0.35">
      <c r="B2" s="73" t="s">
        <v>99</v>
      </c>
      <c r="C2" s="71" t="s">
        <v>100</v>
      </c>
      <c r="D2" s="73" t="s">
        <v>99</v>
      </c>
    </row>
    <row r="3" spans="2:11" x14ac:dyDescent="0.35">
      <c r="B3" s="75" t="s">
        <v>139</v>
      </c>
      <c r="C3" s="72" t="s">
        <v>187</v>
      </c>
      <c r="D3" s="74" t="str">
        <f>CONCATENATE(B3," ",C3)</f>
        <v>Suite 1 Least Cost</v>
      </c>
    </row>
    <row r="4" spans="2:11" x14ac:dyDescent="0.35">
      <c r="B4" s="75" t="s">
        <v>140</v>
      </c>
      <c r="C4" s="72" t="s">
        <v>188</v>
      </c>
      <c r="D4" s="74" t="str">
        <f t="shared" ref="D4:D8" si="0">CONCATENATE(B4," ",C4)</f>
        <v>Suite 2 PSE Only</v>
      </c>
    </row>
    <row r="5" spans="2:11" x14ac:dyDescent="0.35">
      <c r="B5" s="75" t="s">
        <v>141</v>
      </c>
      <c r="C5" s="72" t="s">
        <v>189</v>
      </c>
      <c r="D5" s="74" t="str">
        <f t="shared" si="0"/>
        <v>Suite 3 Customer Only</v>
      </c>
    </row>
    <row r="6" spans="2:11" x14ac:dyDescent="0.35">
      <c r="B6" s="75" t="s">
        <v>142</v>
      </c>
      <c r="C6" s="72" t="s">
        <v>190</v>
      </c>
      <c r="D6" s="74" t="str">
        <f t="shared" si="0"/>
        <v>Suite 4 Pre-CBI</v>
      </c>
    </row>
    <row r="7" spans="2:11" x14ac:dyDescent="0.35">
      <c r="B7" s="75" t="s">
        <v>143</v>
      </c>
      <c r="C7" s="72" t="s">
        <v>191</v>
      </c>
      <c r="D7" s="74" t="str">
        <f t="shared" si="0"/>
        <v>Suite 5 CBI</v>
      </c>
    </row>
    <row r="8" spans="2:11" x14ac:dyDescent="0.35">
      <c r="B8" s="75" t="s">
        <v>144</v>
      </c>
      <c r="C8" s="72" t="s">
        <v>192</v>
      </c>
      <c r="D8" s="74" t="str">
        <f t="shared" si="0"/>
        <v>Suite 6 CEIP Preferred Portfolio</v>
      </c>
    </row>
  </sheetData>
  <conditionalFormatting sqref="F2:K1048576">
    <cfRule type="cellIs" dxfId="37" priority="2" operator="equal">
      <formula>"x"</formula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7030A0"/>
  </sheetPr>
  <dimension ref="A1"/>
  <sheetViews>
    <sheetView showGridLines="0" showRowColHeaders="0" tabSelected="1" topLeftCell="A43" zoomScale="60" zoomScaleNormal="60" workbookViewId="0">
      <selection activeCell="B8" sqref="B8"/>
    </sheetView>
  </sheetViews>
  <sheetFormatPr defaultColWidth="8.81640625" defaultRowHeight="14.5" x14ac:dyDescent="0.35"/>
  <cols>
    <col min="1" max="1" width="8.81640625" style="146" customWidth="1"/>
    <col min="2" max="16384" width="8.81640625" style="146"/>
  </cols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V168"/>
  <sheetViews>
    <sheetView tabSelected="1" zoomScale="85" zoomScaleNormal="85" workbookViewId="0">
      <selection activeCell="B8" sqref="B8"/>
    </sheetView>
  </sheetViews>
  <sheetFormatPr defaultRowHeight="14.5" x14ac:dyDescent="0.35"/>
  <cols>
    <col min="9" max="9" width="8.81640625" style="146"/>
    <col min="36" max="37" width="8.81640625" style="146"/>
    <col min="38" max="38" width="29.453125" style="157" customWidth="1"/>
    <col min="67" max="68" width="9.1796875" style="41"/>
    <col min="70" max="70" width="31.26953125" bestFit="1" customWidth="1"/>
    <col min="71" max="72" width="13.81640625" bestFit="1" customWidth="1"/>
    <col min="73" max="74" width="14.26953125" bestFit="1" customWidth="1"/>
  </cols>
  <sheetData>
    <row r="1" spans="1:74" s="30" customFormat="1" x14ac:dyDescent="0.35">
      <c r="A1" s="30" t="s">
        <v>101</v>
      </c>
    </row>
    <row r="2" spans="1:74" x14ac:dyDescent="0.35">
      <c r="B2" s="1" t="str">
        <f>'RAW DATA INPUTS &gt;&gt;&gt;'!D3</f>
        <v>Suite 1 Least Cost</v>
      </c>
      <c r="I2" s="117"/>
      <c r="J2" s="117"/>
      <c r="AL2" s="30"/>
    </row>
    <row r="3" spans="1:74" ht="60" customHeight="1" x14ac:dyDescent="0.35"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18" t="s">
        <v>16</v>
      </c>
      <c r="H3" s="18" t="s">
        <v>17</v>
      </c>
      <c r="I3" s="18" t="s">
        <v>135</v>
      </c>
      <c r="J3" s="18" t="s">
        <v>18</v>
      </c>
      <c r="K3" s="18" t="s">
        <v>19</v>
      </c>
      <c r="L3" s="18" t="s">
        <v>20</v>
      </c>
      <c r="M3" s="18" t="s">
        <v>21</v>
      </c>
      <c r="N3" s="19" t="s">
        <v>22</v>
      </c>
      <c r="O3" s="19" t="s">
        <v>23</v>
      </c>
      <c r="P3" s="19" t="s">
        <v>24</v>
      </c>
      <c r="Q3" s="19" t="s">
        <v>25</v>
      </c>
      <c r="R3" s="19" t="s">
        <v>26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1" t="s">
        <v>33</v>
      </c>
      <c r="Z3" s="21" t="s">
        <v>34</v>
      </c>
      <c r="AA3" s="21" t="s">
        <v>35</v>
      </c>
      <c r="AB3" s="16" t="s">
        <v>36</v>
      </c>
      <c r="AC3" s="16" t="s">
        <v>37</v>
      </c>
      <c r="AD3" s="16" t="s">
        <v>38</v>
      </c>
      <c r="AE3" s="16" t="s">
        <v>39</v>
      </c>
      <c r="AF3" s="16" t="s">
        <v>40</v>
      </c>
      <c r="AG3" s="22" t="s">
        <v>0</v>
      </c>
      <c r="AH3" s="22" t="s">
        <v>41</v>
      </c>
      <c r="AI3" s="160" t="s">
        <v>54</v>
      </c>
      <c r="AJ3" s="159" t="s">
        <v>136</v>
      </c>
      <c r="AK3" s="159" t="s">
        <v>137</v>
      </c>
      <c r="AL3" s="158" t="str">
        <f>B2</f>
        <v>Suite 1 Least Cost</v>
      </c>
      <c r="AM3" s="54" t="s">
        <v>11</v>
      </c>
      <c r="AN3" s="54" t="s">
        <v>55</v>
      </c>
      <c r="AO3" s="54" t="s">
        <v>56</v>
      </c>
      <c r="AP3" s="54" t="s">
        <v>57</v>
      </c>
      <c r="AQ3" s="54" t="s">
        <v>58</v>
      </c>
      <c r="AR3" s="54" t="s">
        <v>59</v>
      </c>
      <c r="AS3" s="20" t="s">
        <v>36</v>
      </c>
      <c r="AT3" s="20" t="s">
        <v>45</v>
      </c>
      <c r="AU3" s="20" t="s">
        <v>50</v>
      </c>
      <c r="AV3" s="20" t="s">
        <v>60</v>
      </c>
      <c r="AW3" s="20" t="s">
        <v>61</v>
      </c>
      <c r="AX3" s="20" t="s">
        <v>48</v>
      </c>
      <c r="AY3" s="20" t="s">
        <v>43</v>
      </c>
      <c r="BA3" s="23" t="s">
        <v>138</v>
      </c>
      <c r="BB3" s="23" t="s">
        <v>55</v>
      </c>
      <c r="BC3" s="23" t="s">
        <v>56</v>
      </c>
      <c r="BD3" s="23" t="s">
        <v>57</v>
      </c>
      <c r="BE3" s="23" t="s">
        <v>58</v>
      </c>
      <c r="BF3" s="23" t="s">
        <v>59</v>
      </c>
      <c r="BG3" s="24" t="s">
        <v>36</v>
      </c>
      <c r="BH3" s="24" t="s">
        <v>45</v>
      </c>
      <c r="BI3" s="24" t="s">
        <v>50</v>
      </c>
      <c r="BJ3" s="24" t="s">
        <v>60</v>
      </c>
      <c r="BK3" s="24" t="s">
        <v>61</v>
      </c>
      <c r="BL3" s="24" t="s">
        <v>48</v>
      </c>
      <c r="BM3" s="24" t="s">
        <v>43</v>
      </c>
    </row>
    <row r="4" spans="1:74" ht="18.5" x14ac:dyDescent="0.45">
      <c r="B4" s="25">
        <v>2022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3.2999999523162842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37.531762906349293</v>
      </c>
      <c r="AI4" s="26">
        <v>37.17697845982606</v>
      </c>
      <c r="AJ4" s="26">
        <v>17.5</v>
      </c>
      <c r="AK4" s="26">
        <v>0.20000000298023221</v>
      </c>
      <c r="AL4" s="30" t="str">
        <f>AL3</f>
        <v>Suite 1 Least Cost</v>
      </c>
      <c r="AM4" s="25">
        <v>2022</v>
      </c>
      <c r="AN4" s="34">
        <f>SUM(AH4:AI4)</f>
        <v>74.70874136617536</v>
      </c>
      <c r="AO4" s="34">
        <f>SUM(S4:V4)+AK4</f>
        <v>0.20000000298023221</v>
      </c>
      <c r="AP4" s="34">
        <f>SUM(AD4:AE4)+AJ4</f>
        <v>17.5</v>
      </c>
      <c r="AQ4" s="34">
        <f t="shared" ref="AQ4:AQ27" si="0">AG4</f>
        <v>0</v>
      </c>
      <c r="AR4" s="34">
        <f t="shared" ref="AR4:AR27" si="1">X4+AF4</f>
        <v>3.2999999523162842</v>
      </c>
      <c r="AS4" s="34">
        <f t="shared" ref="AS4:AS27" si="2">AB4</f>
        <v>0</v>
      </c>
      <c r="AT4" s="34">
        <f>SUM(N4:R4)</f>
        <v>0</v>
      </c>
      <c r="AU4" s="34">
        <f t="shared" ref="AU4:AU27" si="3">SUM(F4:M4)</f>
        <v>0</v>
      </c>
      <c r="AV4" s="34">
        <f t="shared" ref="AV4:AV27" si="4">SUM(Y4:AA4)</f>
        <v>0</v>
      </c>
      <c r="AW4" s="34">
        <f t="shared" ref="AW4:AW27" si="5">W4</f>
        <v>0</v>
      </c>
      <c r="AX4" s="34">
        <f t="shared" ref="AX4:AX27" si="6">SUM(C4:E4)</f>
        <v>0</v>
      </c>
      <c r="AY4" s="34">
        <f t="shared" ref="AY4:AY27" si="7">SUM(AN4:AX4)</f>
        <v>95.708741321471877</v>
      </c>
      <c r="BA4" s="25">
        <v>2022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O4" s="41" t="s">
        <v>55</v>
      </c>
      <c r="BP4" s="42">
        <f>BB28</f>
        <v>1823.8825812556208</v>
      </c>
      <c r="BR4" s="55" t="s">
        <v>72</v>
      </c>
      <c r="BS4" s="55" t="s">
        <v>73</v>
      </c>
      <c r="BT4" s="55" t="s">
        <v>74</v>
      </c>
      <c r="BU4" s="55" t="s">
        <v>75</v>
      </c>
      <c r="BV4" s="55" t="s">
        <v>43</v>
      </c>
    </row>
    <row r="5" spans="1:74" x14ac:dyDescent="0.35">
      <c r="B5" s="27">
        <v>2023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6.25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3</v>
      </c>
      <c r="AG5" s="28">
        <v>5.0900002401322126</v>
      </c>
      <c r="AH5" s="28">
        <v>77.022225312648928</v>
      </c>
      <c r="AI5" s="28">
        <v>62.011519873947044</v>
      </c>
      <c r="AJ5" s="28">
        <v>25.50000011920929</v>
      </c>
      <c r="AK5" s="28">
        <v>0.40000000596046442</v>
      </c>
      <c r="AL5" s="30" t="str">
        <f t="shared" ref="AL5:AL27" si="8">AL4</f>
        <v>Suite 1 Least Cost</v>
      </c>
      <c r="AM5" s="27">
        <v>2023</v>
      </c>
      <c r="AN5" s="35">
        <f t="shared" ref="AN5:AN26" si="9">SUM(AH5:AI5)</f>
        <v>139.03374518659598</v>
      </c>
      <c r="AO5" s="35">
        <f t="shared" ref="AO5:AO27" si="10">SUM(S5:V5)+AK5</f>
        <v>0.40000000596046442</v>
      </c>
      <c r="AP5" s="35">
        <f t="shared" ref="AP5:AP27" si="11">SUM(AD5:AE5)+AJ5</f>
        <v>25.50000011920929</v>
      </c>
      <c r="AQ5" s="35">
        <f t="shared" si="0"/>
        <v>5.0900002401322126</v>
      </c>
      <c r="AR5" s="35">
        <f t="shared" si="1"/>
        <v>9.25</v>
      </c>
      <c r="AS5" s="35">
        <f t="shared" si="2"/>
        <v>0</v>
      </c>
      <c r="AT5" s="35">
        <f t="shared" ref="AT5:AT27" si="12">SUM(N5:R5)</f>
        <v>0</v>
      </c>
      <c r="AU5" s="35">
        <f t="shared" si="3"/>
        <v>0</v>
      </c>
      <c r="AV5" s="35">
        <f t="shared" si="4"/>
        <v>0</v>
      </c>
      <c r="AW5" s="35">
        <f t="shared" si="5"/>
        <v>0</v>
      </c>
      <c r="AX5" s="35">
        <f t="shared" si="6"/>
        <v>0</v>
      </c>
      <c r="AY5" s="35">
        <f t="shared" si="7"/>
        <v>179.27374555189795</v>
      </c>
      <c r="BA5" s="27">
        <v>2023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O5" s="41" t="s">
        <v>56</v>
      </c>
      <c r="BP5" s="42">
        <f>BC28</f>
        <v>1000.0000001937151</v>
      </c>
      <c r="BR5" s="61" t="s">
        <v>76</v>
      </c>
      <c r="BS5" s="61"/>
      <c r="BT5" s="61"/>
      <c r="BU5" s="61"/>
      <c r="BV5" s="61"/>
    </row>
    <row r="6" spans="1:74" x14ac:dyDescent="0.35">
      <c r="B6" s="25">
        <v>2024</v>
      </c>
      <c r="C6" s="26">
        <v>0</v>
      </c>
      <c r="D6" s="26">
        <v>0</v>
      </c>
      <c r="E6" s="26">
        <v>0</v>
      </c>
      <c r="F6" s="26">
        <v>200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200</v>
      </c>
      <c r="O6" s="26">
        <v>0</v>
      </c>
      <c r="P6" s="26">
        <v>0</v>
      </c>
      <c r="Q6" s="26">
        <v>0</v>
      </c>
      <c r="R6" s="26">
        <v>0</v>
      </c>
      <c r="S6" s="26">
        <v>25</v>
      </c>
      <c r="T6" s="26">
        <v>0</v>
      </c>
      <c r="U6" s="26">
        <v>0</v>
      </c>
      <c r="V6" s="26">
        <v>0</v>
      </c>
      <c r="W6" s="26">
        <v>0</v>
      </c>
      <c r="X6" s="26">
        <v>11.89000034332275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6</v>
      </c>
      <c r="AG6" s="26">
        <v>10.999999640509486</v>
      </c>
      <c r="AH6" s="26">
        <v>119.21889568803138</v>
      </c>
      <c r="AI6" s="26">
        <v>81.458078346015782</v>
      </c>
      <c r="AJ6" s="26">
        <v>50.700000494718552</v>
      </c>
      <c r="AK6" s="26">
        <v>17.600000083446503</v>
      </c>
      <c r="AL6" s="30" t="str">
        <f t="shared" si="8"/>
        <v>Suite 1 Least Cost</v>
      </c>
      <c r="AM6" s="25">
        <v>2024</v>
      </c>
      <c r="AN6" s="34">
        <f t="shared" si="9"/>
        <v>200.67697403404716</v>
      </c>
      <c r="AO6" s="34">
        <f t="shared" si="10"/>
        <v>42.600000083446503</v>
      </c>
      <c r="AP6" s="34">
        <f t="shared" si="11"/>
        <v>50.700000494718552</v>
      </c>
      <c r="AQ6" s="34">
        <f t="shared" si="0"/>
        <v>10.999999640509486</v>
      </c>
      <c r="AR6" s="34">
        <f t="shared" si="1"/>
        <v>17.89000034332275</v>
      </c>
      <c r="AS6" s="34">
        <f t="shared" si="2"/>
        <v>0</v>
      </c>
      <c r="AT6" s="34">
        <f t="shared" si="12"/>
        <v>200</v>
      </c>
      <c r="AU6" s="34">
        <f t="shared" si="3"/>
        <v>200</v>
      </c>
      <c r="AV6" s="34">
        <f t="shared" si="4"/>
        <v>0</v>
      </c>
      <c r="AW6" s="34">
        <f t="shared" si="5"/>
        <v>0</v>
      </c>
      <c r="AX6" s="34">
        <f t="shared" si="6"/>
        <v>0</v>
      </c>
      <c r="AY6" s="34">
        <f t="shared" si="7"/>
        <v>722.86697459604443</v>
      </c>
      <c r="BA6" s="25">
        <v>2024</v>
      </c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O6" s="41" t="s">
        <v>57</v>
      </c>
      <c r="BP6" s="42">
        <f>BD28</f>
        <v>680.30000093579292</v>
      </c>
      <c r="BR6" s="56" t="s">
        <v>55</v>
      </c>
      <c r="BS6" s="57">
        <f>BB7</f>
        <v>258.84908114583618</v>
      </c>
      <c r="BT6" s="57">
        <f>BB12</f>
        <v>368.55745663700486</v>
      </c>
      <c r="BU6" s="57">
        <f>BB27</f>
        <v>1196.4760434727798</v>
      </c>
      <c r="BV6" s="57">
        <f>SUM(BS6:BU6)</f>
        <v>1823.8825812556208</v>
      </c>
    </row>
    <row r="7" spans="1:74" x14ac:dyDescent="0.35">
      <c r="B7" s="27">
        <v>2025</v>
      </c>
      <c r="C7" s="28">
        <v>0</v>
      </c>
      <c r="D7" s="28">
        <v>0</v>
      </c>
      <c r="E7" s="28">
        <v>0</v>
      </c>
      <c r="F7" s="28">
        <v>500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299.89999389648438</v>
      </c>
      <c r="O7" s="28">
        <v>0</v>
      </c>
      <c r="P7" s="28">
        <v>0</v>
      </c>
      <c r="Q7" s="28">
        <v>0</v>
      </c>
      <c r="R7" s="28">
        <v>0</v>
      </c>
      <c r="S7" s="28">
        <v>50</v>
      </c>
      <c r="T7" s="28">
        <v>0</v>
      </c>
      <c r="U7" s="28">
        <v>0</v>
      </c>
      <c r="V7" s="28">
        <v>0</v>
      </c>
      <c r="W7" s="28">
        <v>0</v>
      </c>
      <c r="X7" s="28">
        <v>16.090000152587891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6</v>
      </c>
      <c r="AG7" s="28">
        <v>28.669999688863754</v>
      </c>
      <c r="AH7" s="28">
        <v>164.24307163826862</v>
      </c>
      <c r="AI7" s="28">
        <v>94.606009507567592</v>
      </c>
      <c r="AJ7" s="28">
        <v>80.300000935792923</v>
      </c>
      <c r="AK7" s="28">
        <v>25.000000193715096</v>
      </c>
      <c r="AL7" s="30" t="str">
        <f t="shared" si="8"/>
        <v>Suite 1 Least Cost</v>
      </c>
      <c r="AM7" s="27">
        <v>2025</v>
      </c>
      <c r="AN7" s="35">
        <f t="shared" si="9"/>
        <v>258.84908114583618</v>
      </c>
      <c r="AO7" s="35">
        <f t="shared" si="10"/>
        <v>75.000000193715096</v>
      </c>
      <c r="AP7" s="35">
        <f t="shared" si="11"/>
        <v>80.300000935792923</v>
      </c>
      <c r="AQ7" s="35">
        <f t="shared" si="0"/>
        <v>28.669999688863754</v>
      </c>
      <c r="AR7" s="35">
        <f t="shared" si="1"/>
        <v>22.090000152587891</v>
      </c>
      <c r="AS7" s="35">
        <f t="shared" si="2"/>
        <v>0</v>
      </c>
      <c r="AT7" s="35">
        <f t="shared" si="12"/>
        <v>299.89999389648438</v>
      </c>
      <c r="AU7" s="35">
        <f t="shared" si="3"/>
        <v>500</v>
      </c>
      <c r="AV7" s="35">
        <f t="shared" si="4"/>
        <v>0</v>
      </c>
      <c r="AW7" s="35">
        <f t="shared" si="5"/>
        <v>0</v>
      </c>
      <c r="AX7" s="35">
        <f t="shared" si="6"/>
        <v>0</v>
      </c>
      <c r="AY7" s="35">
        <f t="shared" si="7"/>
        <v>1264.8090760132802</v>
      </c>
      <c r="BA7" s="27">
        <v>2025</v>
      </c>
      <c r="BB7" s="35">
        <f t="shared" ref="BB7:BL7" si="13">AN7</f>
        <v>258.84908114583618</v>
      </c>
      <c r="BC7" s="35">
        <f t="shared" si="13"/>
        <v>75.000000193715096</v>
      </c>
      <c r="BD7" s="35">
        <f t="shared" si="13"/>
        <v>80.300000935792923</v>
      </c>
      <c r="BE7" s="35">
        <f t="shared" si="13"/>
        <v>28.669999688863754</v>
      </c>
      <c r="BF7" s="35">
        <f t="shared" si="13"/>
        <v>22.090000152587891</v>
      </c>
      <c r="BG7" s="35">
        <f t="shared" si="13"/>
        <v>0</v>
      </c>
      <c r="BH7" s="35">
        <f t="shared" si="13"/>
        <v>299.89999389648438</v>
      </c>
      <c r="BI7" s="35">
        <f t="shared" si="13"/>
        <v>500</v>
      </c>
      <c r="BJ7" s="35">
        <f t="shared" si="13"/>
        <v>0</v>
      </c>
      <c r="BK7" s="35">
        <f t="shared" si="13"/>
        <v>0</v>
      </c>
      <c r="BL7" s="35">
        <f t="shared" si="13"/>
        <v>0</v>
      </c>
      <c r="BM7" s="35">
        <f t="shared" ref="BM7" si="14">AY7</f>
        <v>1264.8090760132802</v>
      </c>
      <c r="BO7" s="41" t="s">
        <v>58</v>
      </c>
      <c r="BP7" s="42">
        <f>BE28</f>
        <v>216.68000096082687</v>
      </c>
      <c r="BR7" s="58" t="s">
        <v>56</v>
      </c>
      <c r="BS7" s="57">
        <f>BC7</f>
        <v>75.000000193715096</v>
      </c>
      <c r="BT7" s="57">
        <f>BC12</f>
        <v>125</v>
      </c>
      <c r="BU7" s="57">
        <f>BC27</f>
        <v>800</v>
      </c>
      <c r="BV7" s="57">
        <f t="shared" ref="BV7:BV19" si="15">SUM(BS7:BU7)</f>
        <v>1000.0000001937151</v>
      </c>
    </row>
    <row r="8" spans="1:74" x14ac:dyDescent="0.35">
      <c r="B8" s="25">
        <v>2026</v>
      </c>
      <c r="C8" s="26">
        <v>0</v>
      </c>
      <c r="D8" s="26">
        <v>237</v>
      </c>
      <c r="E8" s="26">
        <v>0</v>
      </c>
      <c r="F8" s="26">
        <v>500</v>
      </c>
      <c r="G8" s="26">
        <v>200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299.75</v>
      </c>
      <c r="O8" s="26">
        <v>0</v>
      </c>
      <c r="P8" s="26">
        <v>0</v>
      </c>
      <c r="Q8" s="26">
        <v>0</v>
      </c>
      <c r="R8" s="26">
        <v>0</v>
      </c>
      <c r="S8" s="26">
        <v>75</v>
      </c>
      <c r="T8" s="26">
        <v>0</v>
      </c>
      <c r="U8" s="26">
        <v>0</v>
      </c>
      <c r="V8" s="26">
        <v>0</v>
      </c>
      <c r="W8" s="26">
        <v>0</v>
      </c>
      <c r="X8" s="26">
        <v>19.389999389648441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30</v>
      </c>
      <c r="AF8" s="26">
        <v>6</v>
      </c>
      <c r="AG8" s="26">
        <v>55.679999426007271</v>
      </c>
      <c r="AH8" s="26">
        <v>211.11938498629223</v>
      </c>
      <c r="AI8" s="26">
        <v>111.62730854200163</v>
      </c>
      <c r="AJ8" s="26">
        <v>80.300000935792923</v>
      </c>
      <c r="AK8" s="26">
        <v>25.000000193715096</v>
      </c>
      <c r="AL8" s="30" t="str">
        <f t="shared" si="8"/>
        <v>Suite 1 Least Cost</v>
      </c>
      <c r="AM8" s="25">
        <v>2026</v>
      </c>
      <c r="AN8" s="34">
        <f t="shared" si="9"/>
        <v>322.74669352829386</v>
      </c>
      <c r="AO8" s="34">
        <f t="shared" si="10"/>
        <v>100.0000001937151</v>
      </c>
      <c r="AP8" s="34">
        <f t="shared" si="11"/>
        <v>110.30000093579292</v>
      </c>
      <c r="AQ8" s="34">
        <f t="shared" si="0"/>
        <v>55.679999426007271</v>
      </c>
      <c r="AR8" s="34">
        <f t="shared" si="1"/>
        <v>25.389999389648441</v>
      </c>
      <c r="AS8" s="34">
        <f t="shared" si="2"/>
        <v>0</v>
      </c>
      <c r="AT8" s="34">
        <f t="shared" si="12"/>
        <v>299.75</v>
      </c>
      <c r="AU8" s="34">
        <f t="shared" si="3"/>
        <v>700</v>
      </c>
      <c r="AV8" s="34">
        <f t="shared" si="4"/>
        <v>0</v>
      </c>
      <c r="AW8" s="34">
        <f t="shared" si="5"/>
        <v>0</v>
      </c>
      <c r="AX8" s="34">
        <f t="shared" si="6"/>
        <v>237</v>
      </c>
      <c r="AY8" s="34">
        <f t="shared" si="7"/>
        <v>1850.8666934734576</v>
      </c>
      <c r="BA8" s="25">
        <v>2026</v>
      </c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O8" s="41" t="s">
        <v>59</v>
      </c>
      <c r="BP8" s="42">
        <f>BF28</f>
        <v>117.77000427246094</v>
      </c>
      <c r="BR8" s="58" t="s">
        <v>57</v>
      </c>
      <c r="BS8" s="57">
        <f>BD7</f>
        <v>80.300000935792923</v>
      </c>
      <c r="BT8" s="57">
        <f>BD12</f>
        <v>150</v>
      </c>
      <c r="BU8" s="57">
        <f>BD27</f>
        <v>450</v>
      </c>
      <c r="BV8" s="57">
        <f t="shared" si="15"/>
        <v>680.30000093579292</v>
      </c>
    </row>
    <row r="9" spans="1:74" x14ac:dyDescent="0.35">
      <c r="B9" s="27">
        <v>2027</v>
      </c>
      <c r="C9" s="28">
        <v>0</v>
      </c>
      <c r="D9" s="28">
        <v>474</v>
      </c>
      <c r="E9" s="28">
        <v>0</v>
      </c>
      <c r="F9" s="28">
        <v>500</v>
      </c>
      <c r="G9" s="28">
        <v>200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399.59999847412109</v>
      </c>
      <c r="O9" s="28">
        <v>0</v>
      </c>
      <c r="P9" s="28">
        <v>0</v>
      </c>
      <c r="Q9" s="28">
        <v>0</v>
      </c>
      <c r="R9" s="28">
        <v>0</v>
      </c>
      <c r="S9" s="28">
        <v>100</v>
      </c>
      <c r="T9" s="28">
        <v>0</v>
      </c>
      <c r="U9" s="28">
        <v>0</v>
      </c>
      <c r="V9" s="28">
        <v>0</v>
      </c>
      <c r="W9" s="28">
        <v>0</v>
      </c>
      <c r="X9" s="28">
        <v>24.79000091552734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60</v>
      </c>
      <c r="AF9" s="28">
        <v>6</v>
      </c>
      <c r="AG9" s="28">
        <v>89.340002149343491</v>
      </c>
      <c r="AH9" s="28">
        <v>261.01568218164073</v>
      </c>
      <c r="AI9" s="28">
        <v>129.12423573050444</v>
      </c>
      <c r="AJ9" s="28">
        <v>80.300000935792923</v>
      </c>
      <c r="AK9" s="28">
        <v>25.000000193715096</v>
      </c>
      <c r="AL9" s="30" t="str">
        <f t="shared" si="8"/>
        <v>Suite 1 Least Cost</v>
      </c>
      <c r="AM9" s="27">
        <v>2027</v>
      </c>
      <c r="AN9" s="35">
        <f t="shared" si="9"/>
        <v>390.13991791214517</v>
      </c>
      <c r="AO9" s="35">
        <f t="shared" si="10"/>
        <v>125.0000001937151</v>
      </c>
      <c r="AP9" s="35">
        <f t="shared" si="11"/>
        <v>140.30000093579292</v>
      </c>
      <c r="AQ9" s="35">
        <f t="shared" si="0"/>
        <v>89.340002149343491</v>
      </c>
      <c r="AR9" s="35">
        <f t="shared" si="1"/>
        <v>30.79000091552734</v>
      </c>
      <c r="AS9" s="35">
        <f t="shared" si="2"/>
        <v>0</v>
      </c>
      <c r="AT9" s="35">
        <f t="shared" si="12"/>
        <v>399.59999847412109</v>
      </c>
      <c r="AU9" s="35">
        <f t="shared" si="3"/>
        <v>700</v>
      </c>
      <c r="AV9" s="35">
        <f t="shared" si="4"/>
        <v>0</v>
      </c>
      <c r="AW9" s="35">
        <f t="shared" si="5"/>
        <v>0</v>
      </c>
      <c r="AX9" s="35">
        <f t="shared" si="6"/>
        <v>474</v>
      </c>
      <c r="AY9" s="35">
        <f t="shared" si="7"/>
        <v>2349.1699205806453</v>
      </c>
      <c r="BA9" s="27">
        <v>2027</v>
      </c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O9" s="41" t="s">
        <v>36</v>
      </c>
      <c r="BP9" s="42">
        <f>BG28</f>
        <v>150</v>
      </c>
      <c r="BR9" s="58" t="s">
        <v>58</v>
      </c>
      <c r="BS9" s="57">
        <f>BE7</f>
        <v>28.669999688863754</v>
      </c>
      <c r="BT9" s="57">
        <f>BE12</f>
        <v>153.77999758720398</v>
      </c>
      <c r="BU9" s="57">
        <f>BE27</f>
        <v>34.23000368475914</v>
      </c>
      <c r="BV9" s="57">
        <f t="shared" si="15"/>
        <v>216.68000096082687</v>
      </c>
    </row>
    <row r="10" spans="1:74" x14ac:dyDescent="0.35">
      <c r="B10" s="25">
        <v>2028</v>
      </c>
      <c r="C10" s="26">
        <v>0</v>
      </c>
      <c r="D10" s="26">
        <v>474</v>
      </c>
      <c r="E10" s="26">
        <v>0</v>
      </c>
      <c r="F10" s="26">
        <v>600</v>
      </c>
      <c r="G10" s="26">
        <v>200</v>
      </c>
      <c r="H10" s="26">
        <v>200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399.40000152587891</v>
      </c>
      <c r="O10" s="26">
        <v>0</v>
      </c>
      <c r="P10" s="26">
        <v>0</v>
      </c>
      <c r="Q10" s="26">
        <v>0</v>
      </c>
      <c r="R10" s="26">
        <v>0</v>
      </c>
      <c r="S10" s="26">
        <v>125</v>
      </c>
      <c r="T10" s="26">
        <v>0</v>
      </c>
      <c r="U10" s="26">
        <v>0</v>
      </c>
      <c r="V10" s="26">
        <v>0</v>
      </c>
      <c r="W10" s="26">
        <v>0</v>
      </c>
      <c r="X10" s="26">
        <v>27.79000091552734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90</v>
      </c>
      <c r="AF10" s="26">
        <v>9</v>
      </c>
      <c r="AG10" s="26">
        <v>129.9900014102459</v>
      </c>
      <c r="AH10" s="26">
        <v>313.6421858242357</v>
      </c>
      <c r="AI10" s="26">
        <v>159.94925742822508</v>
      </c>
      <c r="AJ10" s="26">
        <v>80.300000935792923</v>
      </c>
      <c r="AK10" s="26">
        <v>25.000000193715096</v>
      </c>
      <c r="AL10" s="30" t="str">
        <f t="shared" si="8"/>
        <v>Suite 1 Least Cost</v>
      </c>
      <c r="AM10" s="25">
        <v>2028</v>
      </c>
      <c r="AN10" s="34">
        <f t="shared" si="9"/>
        <v>473.59144325246075</v>
      </c>
      <c r="AO10" s="34">
        <f t="shared" si="10"/>
        <v>150.0000001937151</v>
      </c>
      <c r="AP10" s="34">
        <f t="shared" si="11"/>
        <v>170.30000093579292</v>
      </c>
      <c r="AQ10" s="34">
        <f t="shared" si="0"/>
        <v>129.9900014102459</v>
      </c>
      <c r="AR10" s="34">
        <f t="shared" si="1"/>
        <v>36.790000915527344</v>
      </c>
      <c r="AS10" s="34">
        <f t="shared" si="2"/>
        <v>0</v>
      </c>
      <c r="AT10" s="34">
        <f t="shared" si="12"/>
        <v>399.40000152587891</v>
      </c>
      <c r="AU10" s="34">
        <f t="shared" si="3"/>
        <v>1000</v>
      </c>
      <c r="AV10" s="34">
        <f t="shared" si="4"/>
        <v>0</v>
      </c>
      <c r="AW10" s="34">
        <f t="shared" si="5"/>
        <v>0</v>
      </c>
      <c r="AX10" s="34">
        <f t="shared" si="6"/>
        <v>474</v>
      </c>
      <c r="AY10" s="34">
        <f t="shared" si="7"/>
        <v>2834.0714482336207</v>
      </c>
      <c r="BA10" s="25">
        <v>2028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O10" s="41" t="s">
        <v>45</v>
      </c>
      <c r="BP10" s="42">
        <f>BH28</f>
        <v>1292.8199920654297</v>
      </c>
      <c r="BR10" s="58" t="s">
        <v>59</v>
      </c>
      <c r="BS10" s="57">
        <f>BF7</f>
        <v>22.090000152587891</v>
      </c>
      <c r="BT10" s="57">
        <f>BF12</f>
        <v>23.599998474121087</v>
      </c>
      <c r="BU10" s="57">
        <f>BF27</f>
        <v>72.080005645751953</v>
      </c>
      <c r="BV10" s="57">
        <f t="shared" si="15"/>
        <v>117.77000427246094</v>
      </c>
    </row>
    <row r="11" spans="1:74" x14ac:dyDescent="0.35">
      <c r="B11" s="27">
        <v>2029</v>
      </c>
      <c r="C11" s="28">
        <v>0</v>
      </c>
      <c r="D11" s="28">
        <v>474</v>
      </c>
      <c r="E11" s="28">
        <v>0</v>
      </c>
      <c r="F11" s="28">
        <v>800</v>
      </c>
      <c r="G11" s="28">
        <v>200</v>
      </c>
      <c r="H11" s="28">
        <v>200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399.20000457763672</v>
      </c>
      <c r="O11" s="28">
        <v>0</v>
      </c>
      <c r="P11" s="28">
        <v>0</v>
      </c>
      <c r="Q11" s="28">
        <v>0</v>
      </c>
      <c r="R11" s="28">
        <v>0</v>
      </c>
      <c r="S11" s="28">
        <v>150</v>
      </c>
      <c r="T11" s="28">
        <v>0</v>
      </c>
      <c r="U11" s="28">
        <v>0</v>
      </c>
      <c r="V11" s="28">
        <v>0</v>
      </c>
      <c r="W11" s="28">
        <v>0</v>
      </c>
      <c r="X11" s="28">
        <v>30.489999771118161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120</v>
      </c>
      <c r="AF11" s="28">
        <v>11</v>
      </c>
      <c r="AG11" s="28">
        <v>156.62000143527985</v>
      </c>
      <c r="AH11" s="28">
        <v>367.18174034333236</v>
      </c>
      <c r="AI11" s="28">
        <v>183.18605346904008</v>
      </c>
      <c r="AJ11" s="28">
        <v>80.300000935792923</v>
      </c>
      <c r="AK11" s="28">
        <v>25.000000193715096</v>
      </c>
      <c r="AL11" s="30" t="str">
        <f t="shared" si="8"/>
        <v>Suite 1 Least Cost</v>
      </c>
      <c r="AM11" s="27">
        <v>2029</v>
      </c>
      <c r="AN11" s="35">
        <f t="shared" si="9"/>
        <v>550.36779381237238</v>
      </c>
      <c r="AO11" s="35">
        <f t="shared" si="10"/>
        <v>175.0000001937151</v>
      </c>
      <c r="AP11" s="35">
        <f t="shared" si="11"/>
        <v>200.30000093579292</v>
      </c>
      <c r="AQ11" s="35">
        <f t="shared" si="0"/>
        <v>156.62000143527985</v>
      </c>
      <c r="AR11" s="35">
        <f t="shared" si="1"/>
        <v>41.489999771118164</v>
      </c>
      <c r="AS11" s="35">
        <f t="shared" si="2"/>
        <v>0</v>
      </c>
      <c r="AT11" s="35">
        <f t="shared" si="12"/>
        <v>399.20000457763672</v>
      </c>
      <c r="AU11" s="35">
        <f t="shared" si="3"/>
        <v>1200</v>
      </c>
      <c r="AV11" s="35">
        <f t="shared" si="4"/>
        <v>0</v>
      </c>
      <c r="AW11" s="35">
        <f t="shared" si="5"/>
        <v>0</v>
      </c>
      <c r="AX11" s="35">
        <f t="shared" si="6"/>
        <v>474</v>
      </c>
      <c r="AY11" s="35">
        <f t="shared" si="7"/>
        <v>3196.9778007259151</v>
      </c>
      <c r="BA11" s="27">
        <v>2029</v>
      </c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O11" s="41" t="s">
        <v>50</v>
      </c>
      <c r="BP11" s="42">
        <f>BI28</f>
        <v>3050</v>
      </c>
      <c r="BR11" s="59" t="s">
        <v>78</v>
      </c>
      <c r="BS11" s="60">
        <f>SUM(BS6:BS10)</f>
        <v>464.90908211679584</v>
      </c>
      <c r="BT11" s="60">
        <f>SUM(BT6:BT10)</f>
        <v>820.93745269832993</v>
      </c>
      <c r="BU11" s="60">
        <f>SUM(BU6:BU10)</f>
        <v>2552.7860528032907</v>
      </c>
      <c r="BV11" s="60">
        <f t="shared" si="15"/>
        <v>3838.6325876184164</v>
      </c>
    </row>
    <row r="12" spans="1:74" x14ac:dyDescent="0.35">
      <c r="B12" s="25">
        <v>2030</v>
      </c>
      <c r="C12" s="26">
        <v>0</v>
      </c>
      <c r="D12" s="26">
        <v>474</v>
      </c>
      <c r="E12" s="26">
        <v>0</v>
      </c>
      <c r="F12" s="26">
        <v>1100</v>
      </c>
      <c r="G12" s="26">
        <v>200</v>
      </c>
      <c r="H12" s="26">
        <v>200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398.99999237060547</v>
      </c>
      <c r="O12" s="26"/>
      <c r="P12" s="26">
        <v>0</v>
      </c>
      <c r="Q12" s="26">
        <v>0</v>
      </c>
      <c r="R12" s="26">
        <v>0</v>
      </c>
      <c r="S12" s="26">
        <v>175</v>
      </c>
      <c r="T12" s="26">
        <v>0</v>
      </c>
      <c r="U12" s="26">
        <v>0</v>
      </c>
      <c r="V12" s="26">
        <v>0</v>
      </c>
      <c r="W12" s="26">
        <v>0</v>
      </c>
      <c r="X12" s="26">
        <v>34.689998626708977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150</v>
      </c>
      <c r="AF12" s="26">
        <v>11</v>
      </c>
      <c r="AG12" s="26">
        <v>182.44999727606773</v>
      </c>
      <c r="AH12" s="26">
        <v>424.23807204277659</v>
      </c>
      <c r="AI12" s="26">
        <v>203.16846574006445</v>
      </c>
      <c r="AJ12" s="26">
        <v>80.300000935792923</v>
      </c>
      <c r="AK12" s="26">
        <v>25.000000193715096</v>
      </c>
      <c r="AL12" s="30" t="str">
        <f t="shared" si="8"/>
        <v>Suite 1 Least Cost</v>
      </c>
      <c r="AM12" s="25">
        <v>2030</v>
      </c>
      <c r="AN12" s="34">
        <f t="shared" si="9"/>
        <v>627.40653778284104</v>
      </c>
      <c r="AO12" s="34">
        <f t="shared" si="10"/>
        <v>200.0000001937151</v>
      </c>
      <c r="AP12" s="34">
        <f t="shared" si="11"/>
        <v>230.30000093579292</v>
      </c>
      <c r="AQ12" s="34">
        <f t="shared" si="0"/>
        <v>182.44999727606773</v>
      </c>
      <c r="AR12" s="34">
        <f t="shared" si="1"/>
        <v>45.689998626708977</v>
      </c>
      <c r="AS12" s="34">
        <f t="shared" si="2"/>
        <v>0</v>
      </c>
      <c r="AT12" s="34">
        <f t="shared" si="12"/>
        <v>398.99999237060547</v>
      </c>
      <c r="AU12" s="34">
        <f t="shared" si="3"/>
        <v>1500</v>
      </c>
      <c r="AV12" s="34">
        <f t="shared" si="4"/>
        <v>0</v>
      </c>
      <c r="AW12" s="34">
        <f t="shared" si="5"/>
        <v>0</v>
      </c>
      <c r="AX12" s="34">
        <f t="shared" si="6"/>
        <v>474</v>
      </c>
      <c r="AY12" s="34">
        <f t="shared" si="7"/>
        <v>3658.8465271857312</v>
      </c>
      <c r="BA12" s="25">
        <v>2030</v>
      </c>
      <c r="BB12" s="34">
        <f t="shared" ref="BB12:BL12" si="16">AN12-BB7</f>
        <v>368.55745663700486</v>
      </c>
      <c r="BC12" s="34">
        <f t="shared" si="16"/>
        <v>125</v>
      </c>
      <c r="BD12" s="34">
        <f t="shared" si="16"/>
        <v>150</v>
      </c>
      <c r="BE12" s="34">
        <f t="shared" si="16"/>
        <v>153.77999758720398</v>
      </c>
      <c r="BF12" s="34">
        <f t="shared" si="16"/>
        <v>23.599998474121087</v>
      </c>
      <c r="BG12" s="34">
        <f t="shared" si="16"/>
        <v>0</v>
      </c>
      <c r="BH12" s="34">
        <f t="shared" si="16"/>
        <v>99.099998474121094</v>
      </c>
      <c r="BI12" s="34">
        <f t="shared" si="16"/>
        <v>1000</v>
      </c>
      <c r="BJ12" s="34">
        <f t="shared" si="16"/>
        <v>0</v>
      </c>
      <c r="BK12" s="34">
        <f t="shared" si="16"/>
        <v>0</v>
      </c>
      <c r="BL12" s="34">
        <f t="shared" si="16"/>
        <v>474</v>
      </c>
      <c r="BM12" s="34">
        <f t="shared" ref="BM12" si="17">AY12-BM7</f>
        <v>2394.0374511724513</v>
      </c>
      <c r="BO12" s="41" t="s">
        <v>60</v>
      </c>
      <c r="BP12" s="42">
        <f>BJ28</f>
        <v>125</v>
      </c>
      <c r="BR12" s="61" t="s">
        <v>3</v>
      </c>
      <c r="BS12" s="62"/>
      <c r="BT12" s="62"/>
      <c r="BU12" s="62"/>
      <c r="BV12" s="62"/>
    </row>
    <row r="13" spans="1:74" x14ac:dyDescent="0.35">
      <c r="B13" s="27">
        <v>2031</v>
      </c>
      <c r="C13" s="28">
        <v>0</v>
      </c>
      <c r="D13" s="28">
        <v>474</v>
      </c>
      <c r="E13" s="28">
        <v>0</v>
      </c>
      <c r="F13" s="28">
        <v>1100</v>
      </c>
      <c r="G13" s="28">
        <v>200</v>
      </c>
      <c r="H13" s="28">
        <v>200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498.80000305175781</v>
      </c>
      <c r="O13" s="28">
        <v>0</v>
      </c>
      <c r="P13" s="28">
        <v>0</v>
      </c>
      <c r="Q13" s="28">
        <v>0</v>
      </c>
      <c r="R13" s="28">
        <v>0</v>
      </c>
      <c r="S13" s="28">
        <v>200</v>
      </c>
      <c r="T13" s="28">
        <v>0</v>
      </c>
      <c r="U13" s="28">
        <v>0</v>
      </c>
      <c r="V13" s="28">
        <v>0</v>
      </c>
      <c r="W13" s="28">
        <v>0</v>
      </c>
      <c r="X13" s="28">
        <v>38.060001373291023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180</v>
      </c>
      <c r="AF13" s="28">
        <v>12.069999694824221</v>
      </c>
      <c r="AG13" s="28">
        <v>195.28000086545944</v>
      </c>
      <c r="AH13" s="28">
        <v>483.53367705803515</v>
      </c>
      <c r="AI13" s="28">
        <v>226.96260138154966</v>
      </c>
      <c r="AJ13" s="28">
        <v>80.300000935792923</v>
      </c>
      <c r="AK13" s="28">
        <v>25.000000193715096</v>
      </c>
      <c r="AL13" s="30" t="str">
        <f t="shared" si="8"/>
        <v>Suite 1 Least Cost</v>
      </c>
      <c r="AM13" s="27">
        <v>2031</v>
      </c>
      <c r="AN13" s="35">
        <f t="shared" si="9"/>
        <v>710.49627843958478</v>
      </c>
      <c r="AO13" s="35">
        <f t="shared" si="10"/>
        <v>225.0000001937151</v>
      </c>
      <c r="AP13" s="35">
        <f t="shared" si="11"/>
        <v>260.30000093579292</v>
      </c>
      <c r="AQ13" s="35">
        <f t="shared" si="0"/>
        <v>195.28000086545944</v>
      </c>
      <c r="AR13" s="35">
        <f t="shared" si="1"/>
        <v>50.130001068115241</v>
      </c>
      <c r="AS13" s="35">
        <f t="shared" si="2"/>
        <v>0</v>
      </c>
      <c r="AT13" s="35">
        <f t="shared" si="12"/>
        <v>498.80000305175781</v>
      </c>
      <c r="AU13" s="35">
        <f t="shared" si="3"/>
        <v>1500</v>
      </c>
      <c r="AV13" s="35">
        <f t="shared" si="4"/>
        <v>0</v>
      </c>
      <c r="AW13" s="35">
        <f t="shared" si="5"/>
        <v>0</v>
      </c>
      <c r="AX13" s="35">
        <f t="shared" si="6"/>
        <v>474</v>
      </c>
      <c r="AY13" s="35">
        <f t="shared" si="7"/>
        <v>3914.0062845544253</v>
      </c>
      <c r="BA13" s="27">
        <v>2031</v>
      </c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O13" s="41" t="s">
        <v>61</v>
      </c>
      <c r="BP13" s="42">
        <f>BK28</f>
        <v>0</v>
      </c>
      <c r="BR13" s="56" t="s">
        <v>36</v>
      </c>
      <c r="BS13" s="57">
        <f>BG7</f>
        <v>0</v>
      </c>
      <c r="BT13" s="57">
        <f>BG12</f>
        <v>0</v>
      </c>
      <c r="BU13" s="57">
        <f>BG27</f>
        <v>150</v>
      </c>
      <c r="BV13" s="57">
        <f t="shared" si="15"/>
        <v>150</v>
      </c>
    </row>
    <row r="14" spans="1:74" x14ac:dyDescent="0.35">
      <c r="B14" s="25">
        <v>2032</v>
      </c>
      <c r="C14" s="26">
        <v>0</v>
      </c>
      <c r="D14" s="26">
        <v>474</v>
      </c>
      <c r="E14" s="26">
        <v>0</v>
      </c>
      <c r="F14" s="26">
        <v>1200</v>
      </c>
      <c r="G14" s="26">
        <v>200</v>
      </c>
      <c r="H14" s="26">
        <v>200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598.54999542236328</v>
      </c>
      <c r="O14" s="26">
        <v>0</v>
      </c>
      <c r="P14" s="26">
        <v>0</v>
      </c>
      <c r="Q14" s="26">
        <v>0</v>
      </c>
      <c r="R14" s="26">
        <v>0</v>
      </c>
      <c r="S14" s="26">
        <v>200</v>
      </c>
      <c r="T14" s="26">
        <v>0</v>
      </c>
      <c r="U14" s="26">
        <v>0</v>
      </c>
      <c r="V14" s="26">
        <v>0</v>
      </c>
      <c r="W14" s="26">
        <v>0</v>
      </c>
      <c r="X14" s="26">
        <v>41.630001068115227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210</v>
      </c>
      <c r="AF14" s="26">
        <v>13.19999980926514</v>
      </c>
      <c r="AG14" s="26">
        <v>197.81999689340591</v>
      </c>
      <c r="AH14" s="26">
        <v>513.42269833523756</v>
      </c>
      <c r="AI14" s="26">
        <v>259.04094554525142</v>
      </c>
      <c r="AJ14" s="26">
        <v>80.300000935792923</v>
      </c>
      <c r="AK14" s="26">
        <v>25.000000193715096</v>
      </c>
      <c r="AL14" s="30" t="str">
        <f t="shared" si="8"/>
        <v>Suite 1 Least Cost</v>
      </c>
      <c r="AM14" s="25">
        <v>2032</v>
      </c>
      <c r="AN14" s="34">
        <f t="shared" si="9"/>
        <v>772.46364388048892</v>
      </c>
      <c r="AO14" s="34">
        <f t="shared" si="10"/>
        <v>225.0000001937151</v>
      </c>
      <c r="AP14" s="34">
        <f t="shared" si="11"/>
        <v>290.30000093579292</v>
      </c>
      <c r="AQ14" s="34">
        <f t="shared" si="0"/>
        <v>197.81999689340591</v>
      </c>
      <c r="AR14" s="34">
        <f t="shared" si="1"/>
        <v>54.830000877380371</v>
      </c>
      <c r="AS14" s="34">
        <f t="shared" si="2"/>
        <v>0</v>
      </c>
      <c r="AT14" s="34">
        <f t="shared" si="12"/>
        <v>598.54999542236328</v>
      </c>
      <c r="AU14" s="34">
        <f t="shared" si="3"/>
        <v>1600</v>
      </c>
      <c r="AV14" s="34">
        <f t="shared" si="4"/>
        <v>0</v>
      </c>
      <c r="AW14" s="34">
        <f t="shared" si="5"/>
        <v>0</v>
      </c>
      <c r="AX14" s="34">
        <f t="shared" si="6"/>
        <v>474</v>
      </c>
      <c r="AY14" s="34">
        <f t="shared" si="7"/>
        <v>4212.9636382031467</v>
      </c>
      <c r="BA14" s="25">
        <v>2032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O14" s="41" t="s">
        <v>48</v>
      </c>
      <c r="BP14" s="42">
        <f>BL28</f>
        <v>948</v>
      </c>
      <c r="BR14" s="56" t="s">
        <v>45</v>
      </c>
      <c r="BS14" s="57">
        <f>BH7</f>
        <v>299.89999389648438</v>
      </c>
      <c r="BT14" s="57">
        <f>BH12</f>
        <v>99.099998474121094</v>
      </c>
      <c r="BU14" s="57">
        <f>BH27</f>
        <v>893.81999969482422</v>
      </c>
      <c r="BV14" s="57">
        <f t="shared" si="15"/>
        <v>1292.8199920654297</v>
      </c>
    </row>
    <row r="15" spans="1:74" x14ac:dyDescent="0.35">
      <c r="B15" s="27">
        <v>2033</v>
      </c>
      <c r="C15" s="28">
        <v>0</v>
      </c>
      <c r="D15" s="28">
        <v>474</v>
      </c>
      <c r="E15" s="28">
        <v>0</v>
      </c>
      <c r="F15" s="28">
        <v>1300</v>
      </c>
      <c r="G15" s="28">
        <v>200</v>
      </c>
      <c r="H15" s="28">
        <v>200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598.25</v>
      </c>
      <c r="O15" s="28">
        <v>0</v>
      </c>
      <c r="P15" s="28">
        <v>0</v>
      </c>
      <c r="Q15" s="28">
        <v>0</v>
      </c>
      <c r="R15" s="28">
        <v>0</v>
      </c>
      <c r="S15" s="28">
        <v>200</v>
      </c>
      <c r="T15" s="28">
        <v>0</v>
      </c>
      <c r="U15" s="28">
        <v>0</v>
      </c>
      <c r="V15" s="28">
        <v>0</v>
      </c>
      <c r="W15" s="28">
        <v>0</v>
      </c>
      <c r="X15" s="28">
        <v>44.919998168945313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240</v>
      </c>
      <c r="AF15" s="28">
        <v>14.25</v>
      </c>
      <c r="AG15" s="28">
        <v>200.250004529953</v>
      </c>
      <c r="AH15" s="28">
        <v>543.82508783715195</v>
      </c>
      <c r="AI15" s="28">
        <v>299.97382252740357</v>
      </c>
      <c r="AJ15" s="28">
        <v>80.300000935792923</v>
      </c>
      <c r="AK15" s="28">
        <v>25.000000193715096</v>
      </c>
      <c r="AL15" s="30" t="str">
        <f t="shared" si="8"/>
        <v>Suite 1 Least Cost</v>
      </c>
      <c r="AM15" s="27">
        <v>2033</v>
      </c>
      <c r="AN15" s="35">
        <f t="shared" si="9"/>
        <v>843.79891036455547</v>
      </c>
      <c r="AO15" s="35">
        <f t="shared" si="10"/>
        <v>225.0000001937151</v>
      </c>
      <c r="AP15" s="35">
        <f t="shared" si="11"/>
        <v>320.30000093579292</v>
      </c>
      <c r="AQ15" s="35">
        <f t="shared" si="0"/>
        <v>200.250004529953</v>
      </c>
      <c r="AR15" s="35">
        <f t="shared" si="1"/>
        <v>59.169998168945313</v>
      </c>
      <c r="AS15" s="35">
        <f t="shared" si="2"/>
        <v>0</v>
      </c>
      <c r="AT15" s="35">
        <f t="shared" si="12"/>
        <v>598.25</v>
      </c>
      <c r="AU15" s="35">
        <f t="shared" si="3"/>
        <v>1700</v>
      </c>
      <c r="AV15" s="35">
        <f t="shared" si="4"/>
        <v>0</v>
      </c>
      <c r="AW15" s="35">
        <f t="shared" si="5"/>
        <v>0</v>
      </c>
      <c r="AX15" s="35">
        <f t="shared" si="6"/>
        <v>474</v>
      </c>
      <c r="AY15" s="35">
        <f t="shared" si="7"/>
        <v>4420.7689141929623</v>
      </c>
      <c r="BA15" s="27">
        <v>2033</v>
      </c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R15" s="56" t="s">
        <v>50</v>
      </c>
      <c r="BS15" s="57">
        <f>BI7</f>
        <v>500</v>
      </c>
      <c r="BT15" s="57">
        <f>BI12</f>
        <v>1000</v>
      </c>
      <c r="BU15" s="57">
        <f>BI27</f>
        <v>1550</v>
      </c>
      <c r="BV15" s="57">
        <f t="shared" si="15"/>
        <v>3050</v>
      </c>
    </row>
    <row r="16" spans="1:74" x14ac:dyDescent="0.35">
      <c r="B16" s="25">
        <v>2034</v>
      </c>
      <c r="C16" s="26">
        <v>0</v>
      </c>
      <c r="D16" s="26">
        <v>474</v>
      </c>
      <c r="E16" s="26">
        <v>0</v>
      </c>
      <c r="F16" s="26">
        <v>1400</v>
      </c>
      <c r="G16" s="26">
        <v>200</v>
      </c>
      <c r="H16" s="26">
        <v>200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597.95000457763672</v>
      </c>
      <c r="O16" s="26">
        <v>0</v>
      </c>
      <c r="P16" s="26">
        <v>0</v>
      </c>
      <c r="Q16" s="26">
        <v>0</v>
      </c>
      <c r="R16" s="26">
        <v>0</v>
      </c>
      <c r="S16" s="26">
        <v>200</v>
      </c>
      <c r="T16" s="26">
        <v>0</v>
      </c>
      <c r="U16" s="26">
        <v>0</v>
      </c>
      <c r="V16" s="26">
        <v>0</v>
      </c>
      <c r="W16" s="26">
        <v>0</v>
      </c>
      <c r="X16" s="26">
        <v>48.389999389648438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270</v>
      </c>
      <c r="AF16" s="26">
        <v>15.340000152587891</v>
      </c>
      <c r="AG16" s="26">
        <v>202.68000251054764</v>
      </c>
      <c r="AH16" s="26">
        <v>577.0647340499753</v>
      </c>
      <c r="AI16" s="26">
        <v>348.29111263068853</v>
      </c>
      <c r="AJ16" s="26">
        <v>80.300000935792923</v>
      </c>
      <c r="AK16" s="26">
        <v>25.000000193715096</v>
      </c>
      <c r="AL16" s="30" t="str">
        <f t="shared" si="8"/>
        <v>Suite 1 Least Cost</v>
      </c>
      <c r="AM16" s="25">
        <v>2034</v>
      </c>
      <c r="AN16" s="34">
        <f t="shared" si="9"/>
        <v>925.35584668066383</v>
      </c>
      <c r="AO16" s="34">
        <f t="shared" si="10"/>
        <v>225.0000001937151</v>
      </c>
      <c r="AP16" s="34">
        <f t="shared" si="11"/>
        <v>350.30000093579292</v>
      </c>
      <c r="AQ16" s="34">
        <f t="shared" si="0"/>
        <v>202.68000251054764</v>
      </c>
      <c r="AR16" s="34">
        <f t="shared" si="1"/>
        <v>63.729999542236328</v>
      </c>
      <c r="AS16" s="34">
        <f t="shared" si="2"/>
        <v>0</v>
      </c>
      <c r="AT16" s="34">
        <f t="shared" si="12"/>
        <v>597.95000457763672</v>
      </c>
      <c r="AU16" s="34">
        <f t="shared" si="3"/>
        <v>1800</v>
      </c>
      <c r="AV16" s="34">
        <f t="shared" si="4"/>
        <v>0</v>
      </c>
      <c r="AW16" s="34">
        <f t="shared" si="5"/>
        <v>0</v>
      </c>
      <c r="AX16" s="34">
        <f t="shared" si="6"/>
        <v>474</v>
      </c>
      <c r="AY16" s="34">
        <f t="shared" si="7"/>
        <v>4639.0158544405931</v>
      </c>
      <c r="BA16" s="25">
        <v>2034</v>
      </c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R16" s="63" t="s">
        <v>77</v>
      </c>
      <c r="BS16" s="60"/>
      <c r="BT16" s="60"/>
      <c r="BU16" s="60"/>
      <c r="BV16" s="60">
        <f t="shared" si="15"/>
        <v>0</v>
      </c>
    </row>
    <row r="17" spans="2:74" x14ac:dyDescent="0.35">
      <c r="B17" s="27">
        <v>2035</v>
      </c>
      <c r="C17" s="28">
        <v>0</v>
      </c>
      <c r="D17" s="28">
        <v>474</v>
      </c>
      <c r="E17" s="28">
        <v>0</v>
      </c>
      <c r="F17" s="28">
        <v>1400</v>
      </c>
      <c r="G17" s="28">
        <v>200</v>
      </c>
      <c r="H17" s="28">
        <v>200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797.64999389648438</v>
      </c>
      <c r="O17" s="28">
        <v>0</v>
      </c>
      <c r="P17" s="28">
        <v>0</v>
      </c>
      <c r="Q17" s="28">
        <v>0</v>
      </c>
      <c r="R17" s="28">
        <v>0</v>
      </c>
      <c r="S17" s="28">
        <v>200</v>
      </c>
      <c r="T17" s="28">
        <v>0</v>
      </c>
      <c r="U17" s="28">
        <v>50</v>
      </c>
      <c r="V17" s="28">
        <v>0</v>
      </c>
      <c r="W17" s="28">
        <v>0</v>
      </c>
      <c r="X17" s="28">
        <v>51.919998168945313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300</v>
      </c>
      <c r="AF17" s="28">
        <v>16.469999313354489</v>
      </c>
      <c r="AG17" s="28">
        <v>205.21999967098236</v>
      </c>
      <c r="AH17" s="28">
        <v>607.87923046160427</v>
      </c>
      <c r="AI17" s="28">
        <v>390.7691705807274</v>
      </c>
      <c r="AJ17" s="28">
        <v>80.300000935792923</v>
      </c>
      <c r="AK17" s="28">
        <v>25.000000193715096</v>
      </c>
      <c r="AL17" s="30" t="str">
        <f t="shared" si="8"/>
        <v>Suite 1 Least Cost</v>
      </c>
      <c r="AM17" s="27">
        <v>2035</v>
      </c>
      <c r="AN17" s="35">
        <f t="shared" si="9"/>
        <v>998.64840104233167</v>
      </c>
      <c r="AO17" s="35">
        <f t="shared" si="10"/>
        <v>275.0000001937151</v>
      </c>
      <c r="AP17" s="35">
        <f t="shared" si="11"/>
        <v>380.30000093579292</v>
      </c>
      <c r="AQ17" s="35">
        <f t="shared" si="0"/>
        <v>205.21999967098236</v>
      </c>
      <c r="AR17" s="35">
        <f t="shared" si="1"/>
        <v>68.389997482299805</v>
      </c>
      <c r="AS17" s="35">
        <f t="shared" si="2"/>
        <v>0</v>
      </c>
      <c r="AT17" s="35">
        <f t="shared" si="12"/>
        <v>797.64999389648438</v>
      </c>
      <c r="AU17" s="35">
        <f t="shared" si="3"/>
        <v>1800</v>
      </c>
      <c r="AV17" s="35">
        <f t="shared" si="4"/>
        <v>0</v>
      </c>
      <c r="AW17" s="35">
        <f t="shared" si="5"/>
        <v>0</v>
      </c>
      <c r="AX17" s="35">
        <f t="shared" si="6"/>
        <v>474</v>
      </c>
      <c r="AY17" s="35">
        <f t="shared" si="7"/>
        <v>4999.2083932216065</v>
      </c>
      <c r="BA17" s="27">
        <v>2035</v>
      </c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R17" s="64" t="s">
        <v>79</v>
      </c>
      <c r="BS17" s="62">
        <f>BJ7</f>
        <v>0</v>
      </c>
      <c r="BT17" s="62">
        <f>BJ12</f>
        <v>0</v>
      </c>
      <c r="BU17" s="62">
        <f>BJ27</f>
        <v>125</v>
      </c>
      <c r="BV17" s="62">
        <f t="shared" si="15"/>
        <v>125</v>
      </c>
    </row>
    <row r="18" spans="2:74" x14ac:dyDescent="0.35">
      <c r="B18" s="25">
        <v>2036</v>
      </c>
      <c r="C18" s="26">
        <v>0</v>
      </c>
      <c r="D18" s="26">
        <v>711</v>
      </c>
      <c r="E18" s="26">
        <v>0</v>
      </c>
      <c r="F18" s="26">
        <v>1500</v>
      </c>
      <c r="G18" s="26">
        <v>200</v>
      </c>
      <c r="H18" s="26">
        <v>200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797.25</v>
      </c>
      <c r="O18" s="26">
        <v>0</v>
      </c>
      <c r="P18" s="26">
        <v>0</v>
      </c>
      <c r="Q18" s="26">
        <v>0</v>
      </c>
      <c r="R18" s="26">
        <v>0</v>
      </c>
      <c r="S18" s="26">
        <v>200</v>
      </c>
      <c r="T18" s="26">
        <v>0</v>
      </c>
      <c r="U18" s="26">
        <v>50</v>
      </c>
      <c r="V18" s="26">
        <v>0</v>
      </c>
      <c r="W18" s="26">
        <v>0</v>
      </c>
      <c r="X18" s="26">
        <v>55.459999084472663</v>
      </c>
      <c r="Y18" s="26">
        <v>0</v>
      </c>
      <c r="Z18" s="26">
        <v>0</v>
      </c>
      <c r="AA18" s="26">
        <v>0</v>
      </c>
      <c r="AB18" s="26">
        <v>15</v>
      </c>
      <c r="AC18" s="26">
        <v>0</v>
      </c>
      <c r="AD18" s="26">
        <v>0</v>
      </c>
      <c r="AE18" s="26">
        <v>330</v>
      </c>
      <c r="AF18" s="26">
        <v>17.590000152587891</v>
      </c>
      <c r="AG18" s="26">
        <v>205.11000263690948</v>
      </c>
      <c r="AH18" s="26">
        <v>639.68753957211959</v>
      </c>
      <c r="AI18" s="26">
        <v>409.22194948772494</v>
      </c>
      <c r="AJ18" s="26">
        <v>80.300000935792923</v>
      </c>
      <c r="AK18" s="26">
        <v>25.000000193715096</v>
      </c>
      <c r="AL18" s="30" t="str">
        <f t="shared" si="8"/>
        <v>Suite 1 Least Cost</v>
      </c>
      <c r="AM18" s="25">
        <v>2036</v>
      </c>
      <c r="AN18" s="34">
        <f t="shared" si="9"/>
        <v>1048.9094890598444</v>
      </c>
      <c r="AO18" s="34">
        <f t="shared" si="10"/>
        <v>275.0000001937151</v>
      </c>
      <c r="AP18" s="34">
        <f t="shared" si="11"/>
        <v>410.30000093579292</v>
      </c>
      <c r="AQ18" s="34">
        <f t="shared" si="0"/>
        <v>205.11000263690948</v>
      </c>
      <c r="AR18" s="34">
        <f t="shared" si="1"/>
        <v>73.049999237060547</v>
      </c>
      <c r="AS18" s="34">
        <f t="shared" si="2"/>
        <v>15</v>
      </c>
      <c r="AT18" s="34">
        <f t="shared" si="12"/>
        <v>797.25</v>
      </c>
      <c r="AU18" s="34">
        <f t="shared" si="3"/>
        <v>1900</v>
      </c>
      <c r="AV18" s="34">
        <f t="shared" si="4"/>
        <v>0</v>
      </c>
      <c r="AW18" s="34">
        <f t="shared" si="5"/>
        <v>0</v>
      </c>
      <c r="AX18" s="34">
        <f t="shared" si="6"/>
        <v>711</v>
      </c>
      <c r="AY18" s="34">
        <f t="shared" si="7"/>
        <v>5435.6194920633225</v>
      </c>
      <c r="BA18" s="25">
        <v>2036</v>
      </c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R18" s="64" t="s">
        <v>71</v>
      </c>
      <c r="BS18" s="62">
        <f>BK7</f>
        <v>0</v>
      </c>
      <c r="BT18" s="62">
        <f>BK12</f>
        <v>0</v>
      </c>
      <c r="BU18" s="62">
        <f>BK27</f>
        <v>0</v>
      </c>
      <c r="BV18" s="62">
        <f t="shared" si="15"/>
        <v>0</v>
      </c>
    </row>
    <row r="19" spans="2:74" x14ac:dyDescent="0.35">
      <c r="B19" s="27">
        <v>2037</v>
      </c>
      <c r="C19" s="28">
        <v>0</v>
      </c>
      <c r="D19" s="28">
        <v>711</v>
      </c>
      <c r="E19" s="28">
        <v>0</v>
      </c>
      <c r="F19" s="28">
        <v>1600</v>
      </c>
      <c r="G19" s="28">
        <v>200</v>
      </c>
      <c r="H19" s="28">
        <v>200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796.84999847412109</v>
      </c>
      <c r="O19" s="28">
        <v>0</v>
      </c>
      <c r="P19" s="28">
        <v>0</v>
      </c>
      <c r="Q19" s="28">
        <v>0</v>
      </c>
      <c r="R19" s="28">
        <v>0</v>
      </c>
      <c r="S19" s="28">
        <v>200</v>
      </c>
      <c r="T19" s="28">
        <v>0</v>
      </c>
      <c r="U19" s="28">
        <v>50</v>
      </c>
      <c r="V19" s="28">
        <v>0</v>
      </c>
      <c r="W19" s="28">
        <v>0</v>
      </c>
      <c r="X19" s="28">
        <v>58.759998321533203</v>
      </c>
      <c r="Y19" s="28">
        <v>0</v>
      </c>
      <c r="Z19" s="28">
        <v>0</v>
      </c>
      <c r="AA19" s="28">
        <v>0</v>
      </c>
      <c r="AB19" s="28">
        <v>45</v>
      </c>
      <c r="AC19" s="28">
        <v>0</v>
      </c>
      <c r="AD19" s="28">
        <v>0</v>
      </c>
      <c r="AE19" s="28">
        <v>360</v>
      </c>
      <c r="AF19" s="28">
        <v>18.629999160766602</v>
      </c>
      <c r="AG19" s="28">
        <v>203.74000132083893</v>
      </c>
      <c r="AH19" s="28">
        <v>670.51311338795813</v>
      </c>
      <c r="AI19" s="28">
        <v>455.13238293578956</v>
      </c>
      <c r="AJ19" s="28">
        <v>80.300000935792923</v>
      </c>
      <c r="AK19" s="28">
        <v>25.000000193715096</v>
      </c>
      <c r="AL19" s="30" t="str">
        <f t="shared" si="8"/>
        <v>Suite 1 Least Cost</v>
      </c>
      <c r="AM19" s="27">
        <v>2037</v>
      </c>
      <c r="AN19" s="35">
        <f t="shared" si="9"/>
        <v>1125.6454963237477</v>
      </c>
      <c r="AO19" s="35">
        <f t="shared" si="10"/>
        <v>275.0000001937151</v>
      </c>
      <c r="AP19" s="35">
        <f t="shared" si="11"/>
        <v>440.30000093579292</v>
      </c>
      <c r="AQ19" s="35">
        <f t="shared" si="0"/>
        <v>203.74000132083893</v>
      </c>
      <c r="AR19" s="35">
        <f t="shared" si="1"/>
        <v>77.389997482299805</v>
      </c>
      <c r="AS19" s="35">
        <f t="shared" si="2"/>
        <v>45</v>
      </c>
      <c r="AT19" s="35">
        <f t="shared" si="12"/>
        <v>796.84999847412109</v>
      </c>
      <c r="AU19" s="35">
        <f t="shared" si="3"/>
        <v>2000</v>
      </c>
      <c r="AV19" s="35">
        <f t="shared" si="4"/>
        <v>0</v>
      </c>
      <c r="AW19" s="35">
        <f t="shared" si="5"/>
        <v>0</v>
      </c>
      <c r="AX19" s="35">
        <f t="shared" si="6"/>
        <v>711</v>
      </c>
      <c r="AY19" s="35">
        <f t="shared" si="7"/>
        <v>5674.9254947305153</v>
      </c>
      <c r="BA19" s="27">
        <v>2037</v>
      </c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R19" s="64" t="s">
        <v>48</v>
      </c>
      <c r="BS19" s="62">
        <f>BL7</f>
        <v>0</v>
      </c>
      <c r="BT19" s="62">
        <f>BL12</f>
        <v>474</v>
      </c>
      <c r="BU19" s="62">
        <f>BL27</f>
        <v>474</v>
      </c>
      <c r="BV19" s="62">
        <f t="shared" si="15"/>
        <v>948</v>
      </c>
    </row>
    <row r="20" spans="2:74" x14ac:dyDescent="0.35">
      <c r="B20" s="25">
        <v>2038</v>
      </c>
      <c r="C20" s="26">
        <v>0</v>
      </c>
      <c r="D20" s="26">
        <v>711</v>
      </c>
      <c r="E20" s="26">
        <v>0</v>
      </c>
      <c r="F20" s="26">
        <v>1700</v>
      </c>
      <c r="G20" s="26">
        <v>200</v>
      </c>
      <c r="H20" s="26">
        <v>200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896.44999694824219</v>
      </c>
      <c r="O20" s="26">
        <v>0</v>
      </c>
      <c r="P20" s="26">
        <v>0</v>
      </c>
      <c r="Q20" s="26">
        <v>0</v>
      </c>
      <c r="R20" s="26">
        <v>0</v>
      </c>
      <c r="S20" s="26">
        <v>200</v>
      </c>
      <c r="T20" s="26">
        <v>0</v>
      </c>
      <c r="U20" s="26">
        <v>75</v>
      </c>
      <c r="V20" s="26">
        <v>75</v>
      </c>
      <c r="W20" s="26">
        <v>0</v>
      </c>
      <c r="X20" s="26">
        <v>62.220001220703118</v>
      </c>
      <c r="Y20" s="26">
        <v>0</v>
      </c>
      <c r="Z20" s="26">
        <v>0</v>
      </c>
      <c r="AA20" s="26">
        <v>0</v>
      </c>
      <c r="AB20" s="26">
        <v>45</v>
      </c>
      <c r="AC20" s="26">
        <v>0</v>
      </c>
      <c r="AD20" s="26">
        <v>0</v>
      </c>
      <c r="AE20" s="26">
        <v>390</v>
      </c>
      <c r="AF20" s="26">
        <v>19.729999542236332</v>
      </c>
      <c r="AG20" s="26">
        <v>202.2799990773201</v>
      </c>
      <c r="AH20" s="26">
        <v>699.77322725012084</v>
      </c>
      <c r="AI20" s="26">
        <v>503.62199163829791</v>
      </c>
      <c r="AJ20" s="26">
        <v>80.300000935792923</v>
      </c>
      <c r="AK20" s="26">
        <v>25.000000193715096</v>
      </c>
      <c r="AL20" s="30" t="str">
        <f t="shared" si="8"/>
        <v>Suite 1 Least Cost</v>
      </c>
      <c r="AM20" s="25">
        <v>2038</v>
      </c>
      <c r="AN20" s="34">
        <f t="shared" si="9"/>
        <v>1203.3952188884186</v>
      </c>
      <c r="AO20" s="34">
        <f t="shared" si="10"/>
        <v>375.0000001937151</v>
      </c>
      <c r="AP20" s="34">
        <f t="shared" si="11"/>
        <v>470.30000093579292</v>
      </c>
      <c r="AQ20" s="34">
        <f t="shared" si="0"/>
        <v>202.2799990773201</v>
      </c>
      <c r="AR20" s="34">
        <f t="shared" si="1"/>
        <v>81.950000762939453</v>
      </c>
      <c r="AS20" s="34">
        <f t="shared" si="2"/>
        <v>45</v>
      </c>
      <c r="AT20" s="34">
        <f t="shared" si="12"/>
        <v>896.44999694824219</v>
      </c>
      <c r="AU20" s="34">
        <f t="shared" si="3"/>
        <v>2100</v>
      </c>
      <c r="AV20" s="34">
        <f t="shared" si="4"/>
        <v>0</v>
      </c>
      <c r="AW20" s="34">
        <f t="shared" si="5"/>
        <v>0</v>
      </c>
      <c r="AX20" s="34">
        <f t="shared" si="6"/>
        <v>711</v>
      </c>
      <c r="AY20" s="34">
        <f t="shared" si="7"/>
        <v>6085.3752168064284</v>
      </c>
      <c r="BA20" s="25">
        <v>2038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R20" s="65" t="s">
        <v>43</v>
      </c>
      <c r="BS20" s="66">
        <f>BM7</f>
        <v>1264.8090760132802</v>
      </c>
      <c r="BT20" s="66">
        <f>BM12</f>
        <v>2394.0374511724513</v>
      </c>
      <c r="BU20" s="66">
        <f>BM27</f>
        <v>5745.6060524981149</v>
      </c>
      <c r="BV20" s="66">
        <f>SUM(BS20:BU20)</f>
        <v>9404.4525796838461</v>
      </c>
    </row>
    <row r="21" spans="2:74" x14ac:dyDescent="0.35">
      <c r="B21" s="27">
        <v>2039</v>
      </c>
      <c r="C21" s="28">
        <v>0</v>
      </c>
      <c r="D21" s="28">
        <v>711</v>
      </c>
      <c r="E21" s="28">
        <v>0</v>
      </c>
      <c r="F21" s="28">
        <v>1700</v>
      </c>
      <c r="G21" s="28">
        <v>200</v>
      </c>
      <c r="H21" s="28">
        <v>200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896.00000762939453</v>
      </c>
      <c r="O21" s="28">
        <v>0</v>
      </c>
      <c r="P21" s="28">
        <v>0</v>
      </c>
      <c r="Q21" s="28">
        <v>0</v>
      </c>
      <c r="R21" s="28">
        <v>0</v>
      </c>
      <c r="S21" s="28">
        <v>200</v>
      </c>
      <c r="T21" s="28">
        <v>0</v>
      </c>
      <c r="U21" s="28">
        <v>75</v>
      </c>
      <c r="V21" s="28">
        <v>200</v>
      </c>
      <c r="W21" s="28">
        <v>0</v>
      </c>
      <c r="X21" s="28">
        <v>65.650001525878906</v>
      </c>
      <c r="Y21" s="28">
        <v>0</v>
      </c>
      <c r="Z21" s="28">
        <v>0</v>
      </c>
      <c r="AA21" s="28">
        <v>0</v>
      </c>
      <c r="AB21" s="28">
        <v>75</v>
      </c>
      <c r="AC21" s="28">
        <v>0</v>
      </c>
      <c r="AD21" s="28">
        <v>0</v>
      </c>
      <c r="AE21" s="28">
        <v>420</v>
      </c>
      <c r="AF21" s="28">
        <v>20.819999694824219</v>
      </c>
      <c r="AG21" s="28">
        <v>203.30000323057175</v>
      </c>
      <c r="AH21" s="28">
        <v>729.05334737670728</v>
      </c>
      <c r="AI21" s="28">
        <v>567.04502237397264</v>
      </c>
      <c r="AJ21" s="28">
        <v>80.300000935792923</v>
      </c>
      <c r="AK21" s="28">
        <v>25.000000193715096</v>
      </c>
      <c r="AL21" s="30" t="str">
        <f t="shared" si="8"/>
        <v>Suite 1 Least Cost</v>
      </c>
      <c r="AM21" s="27">
        <v>2039</v>
      </c>
      <c r="AN21" s="35">
        <f t="shared" si="9"/>
        <v>1296.0983697506799</v>
      </c>
      <c r="AO21" s="35">
        <f t="shared" si="10"/>
        <v>500.0000001937151</v>
      </c>
      <c r="AP21" s="35">
        <f t="shared" si="11"/>
        <v>500.30000093579292</v>
      </c>
      <c r="AQ21" s="35">
        <f t="shared" si="0"/>
        <v>203.30000323057175</v>
      </c>
      <c r="AR21" s="35">
        <f t="shared" si="1"/>
        <v>86.470001220703125</v>
      </c>
      <c r="AS21" s="35">
        <f t="shared" si="2"/>
        <v>75</v>
      </c>
      <c r="AT21" s="35">
        <f t="shared" si="12"/>
        <v>896.00000762939453</v>
      </c>
      <c r="AU21" s="35">
        <f t="shared" si="3"/>
        <v>2100</v>
      </c>
      <c r="AV21" s="35">
        <f t="shared" si="4"/>
        <v>0</v>
      </c>
      <c r="AW21" s="35">
        <f t="shared" si="5"/>
        <v>0</v>
      </c>
      <c r="AX21" s="35">
        <f t="shared" si="6"/>
        <v>711</v>
      </c>
      <c r="AY21" s="35">
        <f t="shared" si="7"/>
        <v>6368.1683829608573</v>
      </c>
      <c r="BA21" s="27">
        <v>2039</v>
      </c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</row>
    <row r="22" spans="2:74" x14ac:dyDescent="0.35">
      <c r="B22" s="25">
        <v>2040</v>
      </c>
      <c r="C22" s="26">
        <v>0</v>
      </c>
      <c r="D22" s="26">
        <v>711</v>
      </c>
      <c r="E22" s="26">
        <v>0</v>
      </c>
      <c r="F22" s="26">
        <v>1800</v>
      </c>
      <c r="G22" s="26">
        <v>200</v>
      </c>
      <c r="H22" s="26">
        <v>200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895.54999542236328</v>
      </c>
      <c r="O22" s="26">
        <v>0</v>
      </c>
      <c r="P22" s="26">
        <v>0</v>
      </c>
      <c r="Q22" s="26">
        <v>0</v>
      </c>
      <c r="R22" s="26">
        <v>0</v>
      </c>
      <c r="S22" s="26">
        <v>200</v>
      </c>
      <c r="T22" s="26">
        <v>0</v>
      </c>
      <c r="U22" s="26">
        <v>125</v>
      </c>
      <c r="V22" s="26">
        <v>250</v>
      </c>
      <c r="W22" s="26">
        <v>0</v>
      </c>
      <c r="X22" s="26">
        <v>69.120002746582031</v>
      </c>
      <c r="Y22" s="26">
        <v>0</v>
      </c>
      <c r="Z22" s="26">
        <v>0</v>
      </c>
      <c r="AA22" s="26">
        <v>0</v>
      </c>
      <c r="AB22" s="26">
        <v>90</v>
      </c>
      <c r="AC22" s="26">
        <v>0</v>
      </c>
      <c r="AD22" s="26">
        <v>0</v>
      </c>
      <c r="AE22" s="26">
        <v>450</v>
      </c>
      <c r="AF22" s="26">
        <v>21.920000076293949</v>
      </c>
      <c r="AG22" s="26">
        <v>205.51999998092651</v>
      </c>
      <c r="AH22" s="26">
        <v>755.51243081152279</v>
      </c>
      <c r="AI22" s="26">
        <v>636.13926884471721</v>
      </c>
      <c r="AJ22" s="26">
        <v>80.300000935792923</v>
      </c>
      <c r="AK22" s="26">
        <v>25.000000193715096</v>
      </c>
      <c r="AL22" s="30" t="str">
        <f t="shared" si="8"/>
        <v>Suite 1 Least Cost</v>
      </c>
      <c r="AM22" s="25">
        <v>2040</v>
      </c>
      <c r="AN22" s="34">
        <f t="shared" si="9"/>
        <v>1391.65169965624</v>
      </c>
      <c r="AO22" s="34">
        <f t="shared" si="10"/>
        <v>600.0000001937151</v>
      </c>
      <c r="AP22" s="34">
        <f t="shared" si="11"/>
        <v>530.30000093579292</v>
      </c>
      <c r="AQ22" s="34">
        <f t="shared" si="0"/>
        <v>205.51999998092651</v>
      </c>
      <c r="AR22" s="34">
        <f t="shared" si="1"/>
        <v>91.040002822875977</v>
      </c>
      <c r="AS22" s="34">
        <f t="shared" si="2"/>
        <v>90</v>
      </c>
      <c r="AT22" s="34">
        <f t="shared" si="12"/>
        <v>895.54999542236328</v>
      </c>
      <c r="AU22" s="34">
        <f t="shared" si="3"/>
        <v>2200</v>
      </c>
      <c r="AV22" s="34">
        <f t="shared" si="4"/>
        <v>0</v>
      </c>
      <c r="AW22" s="34">
        <f t="shared" si="5"/>
        <v>0</v>
      </c>
      <c r="AX22" s="34">
        <f t="shared" si="6"/>
        <v>711</v>
      </c>
      <c r="AY22" s="34">
        <f t="shared" si="7"/>
        <v>6715.0616990119142</v>
      </c>
      <c r="BA22" s="25">
        <v>2040</v>
      </c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2:74" x14ac:dyDescent="0.35">
      <c r="B23" s="27">
        <v>2041</v>
      </c>
      <c r="C23" s="28">
        <v>0</v>
      </c>
      <c r="D23" s="28">
        <v>711</v>
      </c>
      <c r="E23" s="28">
        <v>0</v>
      </c>
      <c r="F23" s="28">
        <v>1900</v>
      </c>
      <c r="G23" s="28">
        <v>200</v>
      </c>
      <c r="H23" s="28">
        <v>200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895.09999847412109</v>
      </c>
      <c r="O23" s="28">
        <v>0</v>
      </c>
      <c r="P23" s="28">
        <v>0</v>
      </c>
      <c r="Q23" s="28">
        <v>0</v>
      </c>
      <c r="R23" s="28">
        <v>0</v>
      </c>
      <c r="S23" s="28">
        <v>200</v>
      </c>
      <c r="T23" s="28">
        <v>0</v>
      </c>
      <c r="U23" s="28">
        <v>125</v>
      </c>
      <c r="V23" s="28">
        <v>275</v>
      </c>
      <c r="W23" s="28">
        <v>0</v>
      </c>
      <c r="X23" s="28">
        <v>72.769996643066406</v>
      </c>
      <c r="Y23" s="28">
        <v>0</v>
      </c>
      <c r="Z23" s="28">
        <v>0</v>
      </c>
      <c r="AA23" s="28">
        <v>0</v>
      </c>
      <c r="AB23" s="28">
        <v>105</v>
      </c>
      <c r="AC23" s="28">
        <v>0</v>
      </c>
      <c r="AD23" s="28">
        <v>0</v>
      </c>
      <c r="AE23" s="28">
        <v>480</v>
      </c>
      <c r="AF23" s="28">
        <v>23.079999923706051</v>
      </c>
      <c r="AG23" s="28">
        <v>207.86999678611755</v>
      </c>
      <c r="AH23" s="28">
        <v>778.42247755274707</v>
      </c>
      <c r="AI23" s="28">
        <v>680.74249458323834</v>
      </c>
      <c r="AJ23" s="28">
        <v>80.300000935792923</v>
      </c>
      <c r="AK23" s="28">
        <v>25.000000193715096</v>
      </c>
      <c r="AL23" s="30" t="str">
        <f t="shared" si="8"/>
        <v>Suite 1 Least Cost</v>
      </c>
      <c r="AM23" s="27">
        <v>2041</v>
      </c>
      <c r="AN23" s="35">
        <f t="shared" si="9"/>
        <v>1459.1649721359854</v>
      </c>
      <c r="AO23" s="35">
        <f t="shared" si="10"/>
        <v>625.0000001937151</v>
      </c>
      <c r="AP23" s="35">
        <f t="shared" si="11"/>
        <v>560.30000093579292</v>
      </c>
      <c r="AQ23" s="35">
        <f t="shared" si="0"/>
        <v>207.86999678611755</v>
      </c>
      <c r="AR23" s="35">
        <f t="shared" si="1"/>
        <v>95.849996566772461</v>
      </c>
      <c r="AS23" s="35">
        <f t="shared" si="2"/>
        <v>105</v>
      </c>
      <c r="AT23" s="35">
        <f t="shared" si="12"/>
        <v>895.09999847412109</v>
      </c>
      <c r="AU23" s="35">
        <f t="shared" si="3"/>
        <v>2300</v>
      </c>
      <c r="AV23" s="35">
        <f t="shared" si="4"/>
        <v>0</v>
      </c>
      <c r="AW23" s="35">
        <f t="shared" si="5"/>
        <v>0</v>
      </c>
      <c r="AX23" s="35">
        <f t="shared" si="6"/>
        <v>711</v>
      </c>
      <c r="AY23" s="35">
        <f t="shared" si="7"/>
        <v>6959.2849650925045</v>
      </c>
      <c r="BA23" s="27">
        <v>2041</v>
      </c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74" x14ac:dyDescent="0.35">
      <c r="B24" s="25">
        <v>2042</v>
      </c>
      <c r="C24" s="26">
        <v>0</v>
      </c>
      <c r="D24" s="26">
        <v>711</v>
      </c>
      <c r="E24" s="26">
        <v>0</v>
      </c>
      <c r="F24" s="26">
        <v>1900</v>
      </c>
      <c r="G24" s="26">
        <v>200</v>
      </c>
      <c r="H24" s="26">
        <v>200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1194.6500015258789</v>
      </c>
      <c r="O24" s="26">
        <v>0</v>
      </c>
      <c r="P24" s="26">
        <v>0</v>
      </c>
      <c r="Q24" s="26">
        <v>0</v>
      </c>
      <c r="R24" s="26">
        <v>0</v>
      </c>
      <c r="S24" s="26">
        <v>200</v>
      </c>
      <c r="T24" s="26">
        <v>0</v>
      </c>
      <c r="U24" s="26">
        <v>125</v>
      </c>
      <c r="V24" s="26">
        <v>425</v>
      </c>
      <c r="W24" s="26">
        <v>0</v>
      </c>
      <c r="X24" s="26">
        <v>76.620002746582031</v>
      </c>
      <c r="Y24" s="26">
        <v>0</v>
      </c>
      <c r="Z24" s="26">
        <v>0</v>
      </c>
      <c r="AA24" s="26">
        <v>0</v>
      </c>
      <c r="AB24" s="26">
        <v>120</v>
      </c>
      <c r="AC24" s="26">
        <v>0</v>
      </c>
      <c r="AD24" s="26">
        <v>0</v>
      </c>
      <c r="AE24" s="26">
        <v>510</v>
      </c>
      <c r="AF24" s="26">
        <v>24.29999923706055</v>
      </c>
      <c r="AG24" s="26">
        <v>210.10999846458435</v>
      </c>
      <c r="AH24" s="26">
        <v>799.46679644314816</v>
      </c>
      <c r="AI24" s="26">
        <v>730.24621203573145</v>
      </c>
      <c r="AJ24" s="26">
        <v>80.300000935792923</v>
      </c>
      <c r="AK24" s="26">
        <v>25.000000193715096</v>
      </c>
      <c r="AL24" s="30" t="str">
        <f t="shared" si="8"/>
        <v>Suite 1 Least Cost</v>
      </c>
      <c r="AM24" s="25">
        <v>2042</v>
      </c>
      <c r="AN24" s="34">
        <f t="shared" si="9"/>
        <v>1529.7130084788796</v>
      </c>
      <c r="AO24" s="34">
        <f t="shared" si="10"/>
        <v>775.0000001937151</v>
      </c>
      <c r="AP24" s="34">
        <f t="shared" si="11"/>
        <v>590.30000093579292</v>
      </c>
      <c r="AQ24" s="34">
        <f t="shared" si="0"/>
        <v>210.10999846458435</v>
      </c>
      <c r="AR24" s="34">
        <f t="shared" si="1"/>
        <v>100.92000198364258</v>
      </c>
      <c r="AS24" s="34">
        <f t="shared" si="2"/>
        <v>120</v>
      </c>
      <c r="AT24" s="34">
        <f t="shared" si="12"/>
        <v>1194.6500015258789</v>
      </c>
      <c r="AU24" s="34">
        <f t="shared" si="3"/>
        <v>2300</v>
      </c>
      <c r="AV24" s="34">
        <f t="shared" si="4"/>
        <v>0</v>
      </c>
      <c r="AW24" s="34">
        <f t="shared" si="5"/>
        <v>0</v>
      </c>
      <c r="AX24" s="34">
        <f t="shared" si="6"/>
        <v>711</v>
      </c>
      <c r="AY24" s="34">
        <f t="shared" si="7"/>
        <v>7531.6930115824935</v>
      </c>
      <c r="BA24" s="25">
        <v>2042</v>
      </c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</row>
    <row r="25" spans="2:74" x14ac:dyDescent="0.35">
      <c r="B25" s="27">
        <v>2043</v>
      </c>
      <c r="C25" s="28">
        <v>0</v>
      </c>
      <c r="D25" s="28">
        <v>948</v>
      </c>
      <c r="E25" s="28">
        <v>0</v>
      </c>
      <c r="F25" s="28">
        <v>2200</v>
      </c>
      <c r="G25" s="28">
        <v>200</v>
      </c>
      <c r="H25" s="28">
        <v>200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1194.0499877929688</v>
      </c>
      <c r="O25" s="28">
        <v>0</v>
      </c>
      <c r="P25" s="28">
        <v>0</v>
      </c>
      <c r="Q25" s="28">
        <v>0</v>
      </c>
      <c r="R25" s="28">
        <v>0</v>
      </c>
      <c r="S25" s="28">
        <v>200</v>
      </c>
      <c r="T25" s="28">
        <v>75</v>
      </c>
      <c r="U25" s="28">
        <v>125</v>
      </c>
      <c r="V25" s="28">
        <v>425</v>
      </c>
      <c r="W25" s="28">
        <v>0</v>
      </c>
      <c r="X25" s="28">
        <v>80.669998168945313</v>
      </c>
      <c r="Y25" s="28">
        <v>0</v>
      </c>
      <c r="Z25" s="28">
        <v>0</v>
      </c>
      <c r="AA25" s="28">
        <v>0</v>
      </c>
      <c r="AB25" s="28">
        <v>120</v>
      </c>
      <c r="AC25" s="28">
        <v>0</v>
      </c>
      <c r="AD25" s="28">
        <v>0</v>
      </c>
      <c r="AE25" s="28">
        <v>540</v>
      </c>
      <c r="AF25" s="28">
        <v>25.579999923706051</v>
      </c>
      <c r="AG25" s="28">
        <v>212.35000276565552</v>
      </c>
      <c r="AH25" s="28">
        <v>815.05506987821332</v>
      </c>
      <c r="AI25" s="28">
        <v>798.28595556854293</v>
      </c>
      <c r="AJ25" s="28">
        <v>80.300000935792923</v>
      </c>
      <c r="AK25" s="28">
        <v>25.000000193715096</v>
      </c>
      <c r="AL25" s="30" t="str">
        <f t="shared" si="8"/>
        <v>Suite 1 Least Cost</v>
      </c>
      <c r="AM25" s="27">
        <v>2043</v>
      </c>
      <c r="AN25" s="35">
        <f t="shared" si="9"/>
        <v>1613.3410254467562</v>
      </c>
      <c r="AO25" s="35">
        <f t="shared" si="10"/>
        <v>850.0000001937151</v>
      </c>
      <c r="AP25" s="35">
        <f t="shared" si="11"/>
        <v>620.30000093579292</v>
      </c>
      <c r="AQ25" s="35">
        <f t="shared" si="0"/>
        <v>212.35000276565552</v>
      </c>
      <c r="AR25" s="35">
        <f t="shared" si="1"/>
        <v>106.24999809265137</v>
      </c>
      <c r="AS25" s="35">
        <f t="shared" si="2"/>
        <v>120</v>
      </c>
      <c r="AT25" s="35">
        <f t="shared" si="12"/>
        <v>1194.0499877929688</v>
      </c>
      <c r="AU25" s="35">
        <f t="shared" si="3"/>
        <v>2600</v>
      </c>
      <c r="AV25" s="35">
        <f t="shared" si="4"/>
        <v>0</v>
      </c>
      <c r="AW25" s="35">
        <f t="shared" si="5"/>
        <v>0</v>
      </c>
      <c r="AX25" s="35">
        <f t="shared" si="6"/>
        <v>948</v>
      </c>
      <c r="AY25" s="35">
        <f t="shared" si="7"/>
        <v>8264.2910152275399</v>
      </c>
      <c r="BA25" s="27">
        <v>2043</v>
      </c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</row>
    <row r="26" spans="2:74" x14ac:dyDescent="0.35">
      <c r="B26" s="25">
        <v>2044</v>
      </c>
      <c r="C26" s="26">
        <v>0</v>
      </c>
      <c r="D26" s="26">
        <v>948</v>
      </c>
      <c r="E26" s="26">
        <v>0</v>
      </c>
      <c r="F26" s="26">
        <v>2300</v>
      </c>
      <c r="G26" s="26">
        <v>200</v>
      </c>
      <c r="H26" s="26">
        <v>200</v>
      </c>
      <c r="I26" s="26">
        <v>350</v>
      </c>
      <c r="J26" s="26">
        <v>0</v>
      </c>
      <c r="K26" s="26">
        <v>0</v>
      </c>
      <c r="L26" s="26">
        <v>0</v>
      </c>
      <c r="M26" s="26">
        <v>0</v>
      </c>
      <c r="N26" s="26">
        <v>1293.4500122070313</v>
      </c>
      <c r="O26" s="26">
        <v>0</v>
      </c>
      <c r="P26" s="26">
        <v>0</v>
      </c>
      <c r="Q26" s="26">
        <v>0</v>
      </c>
      <c r="R26" s="26">
        <v>0</v>
      </c>
      <c r="S26" s="26">
        <v>200</v>
      </c>
      <c r="T26" s="26">
        <v>125</v>
      </c>
      <c r="U26" s="26">
        <v>125</v>
      </c>
      <c r="V26" s="26">
        <v>450</v>
      </c>
      <c r="W26" s="26">
        <v>0</v>
      </c>
      <c r="X26" s="26">
        <v>84.930000305175781</v>
      </c>
      <c r="Y26" s="26">
        <v>0</v>
      </c>
      <c r="Z26" s="26">
        <v>0</v>
      </c>
      <c r="AA26" s="26">
        <v>0</v>
      </c>
      <c r="AB26" s="26">
        <v>135</v>
      </c>
      <c r="AC26" s="26">
        <v>0</v>
      </c>
      <c r="AD26" s="26">
        <v>0</v>
      </c>
      <c r="AE26" s="26">
        <v>570</v>
      </c>
      <c r="AF26" s="26">
        <v>26.930000305175781</v>
      </c>
      <c r="AG26" s="26">
        <v>214.45999926328659</v>
      </c>
      <c r="AH26" s="26">
        <v>832.17698303956013</v>
      </c>
      <c r="AI26" s="26">
        <v>882.68142050805454</v>
      </c>
      <c r="AJ26" s="26">
        <v>80.300000935792923</v>
      </c>
      <c r="AK26" s="26">
        <v>25.000000193715096</v>
      </c>
      <c r="AL26" s="30" t="str">
        <f t="shared" si="8"/>
        <v>Suite 1 Least Cost</v>
      </c>
      <c r="AM26" s="25">
        <v>2044</v>
      </c>
      <c r="AN26" s="34">
        <f t="shared" si="9"/>
        <v>1714.8584035476147</v>
      </c>
      <c r="AO26" s="34">
        <f t="shared" si="10"/>
        <v>925.0000001937151</v>
      </c>
      <c r="AP26" s="34">
        <f t="shared" si="11"/>
        <v>650.30000093579292</v>
      </c>
      <c r="AQ26" s="34">
        <f t="shared" si="0"/>
        <v>214.45999926328659</v>
      </c>
      <c r="AR26" s="34">
        <f t="shared" si="1"/>
        <v>111.86000061035156</v>
      </c>
      <c r="AS26" s="34">
        <f t="shared" si="2"/>
        <v>135</v>
      </c>
      <c r="AT26" s="34">
        <f t="shared" si="12"/>
        <v>1293.4500122070313</v>
      </c>
      <c r="AU26" s="34">
        <f t="shared" si="3"/>
        <v>3050</v>
      </c>
      <c r="AV26" s="34">
        <f t="shared" si="4"/>
        <v>0</v>
      </c>
      <c r="AW26" s="34">
        <f t="shared" si="5"/>
        <v>0</v>
      </c>
      <c r="AX26" s="34">
        <f t="shared" si="6"/>
        <v>948</v>
      </c>
      <c r="AY26" s="34">
        <f t="shared" si="7"/>
        <v>9042.9284167577916</v>
      </c>
      <c r="BA26" s="25">
        <v>2044</v>
      </c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</row>
    <row r="27" spans="2:74" x14ac:dyDescent="0.35">
      <c r="B27" s="27">
        <v>2045</v>
      </c>
      <c r="C27" s="28">
        <v>0</v>
      </c>
      <c r="D27" s="28">
        <v>948</v>
      </c>
      <c r="E27" s="28">
        <v>0</v>
      </c>
      <c r="F27" s="28">
        <v>2300</v>
      </c>
      <c r="G27" s="28">
        <v>200</v>
      </c>
      <c r="H27" s="28">
        <v>200</v>
      </c>
      <c r="I27" s="28">
        <v>350</v>
      </c>
      <c r="J27" s="28">
        <v>0</v>
      </c>
      <c r="K27" s="28">
        <v>0</v>
      </c>
      <c r="L27" s="28">
        <v>0</v>
      </c>
      <c r="M27" s="28">
        <v>0</v>
      </c>
      <c r="N27" s="28">
        <v>1292.8199920654297</v>
      </c>
      <c r="O27" s="28">
        <v>0</v>
      </c>
      <c r="P27" s="28">
        <v>0</v>
      </c>
      <c r="Q27" s="28">
        <v>0</v>
      </c>
      <c r="R27" s="28">
        <v>0</v>
      </c>
      <c r="S27" s="28">
        <v>200</v>
      </c>
      <c r="T27" s="28">
        <v>175</v>
      </c>
      <c r="U27" s="28">
        <v>125</v>
      </c>
      <c r="V27" s="28">
        <v>475</v>
      </c>
      <c r="W27" s="28">
        <v>0</v>
      </c>
      <c r="X27" s="28">
        <v>89.410003662109375</v>
      </c>
      <c r="Y27" s="28">
        <v>125</v>
      </c>
      <c r="Z27" s="28">
        <v>0</v>
      </c>
      <c r="AA27" s="28">
        <v>0</v>
      </c>
      <c r="AB27" s="28">
        <v>150</v>
      </c>
      <c r="AC27" s="28">
        <v>0</v>
      </c>
      <c r="AD27" s="28">
        <v>0</v>
      </c>
      <c r="AE27" s="28">
        <v>600</v>
      </c>
      <c r="AF27" s="28">
        <v>28.360000610351559</v>
      </c>
      <c r="AG27" s="28">
        <v>216.68000096082687</v>
      </c>
      <c r="AH27" s="28">
        <v>847.64353959809046</v>
      </c>
      <c r="AI27" s="28">
        <v>976.23904165753038</v>
      </c>
      <c r="AJ27" s="28">
        <v>80.300000935792923</v>
      </c>
      <c r="AK27" s="28">
        <v>25.000000193715096</v>
      </c>
      <c r="AL27" s="30" t="str">
        <f t="shared" si="8"/>
        <v>Suite 1 Least Cost</v>
      </c>
      <c r="AM27" s="27">
        <v>2045</v>
      </c>
      <c r="AN27" s="35">
        <f>SUM(AH27:AI27)</f>
        <v>1823.8825812556208</v>
      </c>
      <c r="AO27" s="35">
        <f t="shared" si="10"/>
        <v>1000.0000001937151</v>
      </c>
      <c r="AP27" s="35">
        <f t="shared" si="11"/>
        <v>680.30000093579292</v>
      </c>
      <c r="AQ27" s="35">
        <f t="shared" si="0"/>
        <v>216.68000096082687</v>
      </c>
      <c r="AR27" s="35">
        <f t="shared" si="1"/>
        <v>117.77000427246094</v>
      </c>
      <c r="AS27" s="35">
        <f t="shared" si="2"/>
        <v>150</v>
      </c>
      <c r="AT27" s="35">
        <f t="shared" si="12"/>
        <v>1292.8199920654297</v>
      </c>
      <c r="AU27" s="35">
        <f t="shared" si="3"/>
        <v>3050</v>
      </c>
      <c r="AV27" s="35">
        <f t="shared" si="4"/>
        <v>125</v>
      </c>
      <c r="AW27" s="35">
        <f t="shared" si="5"/>
        <v>0</v>
      </c>
      <c r="AX27" s="35">
        <f t="shared" si="6"/>
        <v>948</v>
      </c>
      <c r="AY27" s="35">
        <f t="shared" si="7"/>
        <v>9404.4525796838461</v>
      </c>
      <c r="BA27" s="27">
        <v>2045</v>
      </c>
      <c r="BB27" s="35">
        <f t="shared" ref="BB27:BL27" si="18">AN27-AN12</f>
        <v>1196.4760434727798</v>
      </c>
      <c r="BC27" s="35">
        <f t="shared" si="18"/>
        <v>800</v>
      </c>
      <c r="BD27" s="35">
        <f t="shared" si="18"/>
        <v>450</v>
      </c>
      <c r="BE27" s="35">
        <f t="shared" si="18"/>
        <v>34.23000368475914</v>
      </c>
      <c r="BF27" s="35">
        <f t="shared" si="18"/>
        <v>72.080005645751953</v>
      </c>
      <c r="BG27" s="35">
        <f t="shared" si="18"/>
        <v>150</v>
      </c>
      <c r="BH27" s="35">
        <f t="shared" si="18"/>
        <v>893.81999969482422</v>
      </c>
      <c r="BI27" s="35">
        <f t="shared" si="18"/>
        <v>1550</v>
      </c>
      <c r="BJ27" s="35">
        <f t="shared" si="18"/>
        <v>125</v>
      </c>
      <c r="BK27" s="35">
        <f t="shared" si="18"/>
        <v>0</v>
      </c>
      <c r="BL27" s="35">
        <f t="shared" si="18"/>
        <v>474</v>
      </c>
      <c r="BM27" s="35">
        <f t="shared" ref="BM27" si="19">AY27-AY12</f>
        <v>5745.6060524981149</v>
      </c>
    </row>
    <row r="28" spans="2:74" x14ac:dyDescent="0.35">
      <c r="B28" s="146"/>
      <c r="AL28" s="30"/>
      <c r="BA28" s="27" t="s">
        <v>43</v>
      </c>
      <c r="BB28" s="35">
        <f>SUM(BB27,BB12,BB7)</f>
        <v>1823.8825812556208</v>
      </c>
      <c r="BC28" s="35">
        <f t="shared" ref="BC28:BM28" si="20">SUM(BC27,BC12,BC7)</f>
        <v>1000.0000001937151</v>
      </c>
      <c r="BD28" s="35">
        <f t="shared" si="20"/>
        <v>680.30000093579292</v>
      </c>
      <c r="BE28" s="35">
        <f t="shared" si="20"/>
        <v>216.68000096082687</v>
      </c>
      <c r="BF28" s="35">
        <f t="shared" si="20"/>
        <v>117.77000427246094</v>
      </c>
      <c r="BG28" s="35">
        <f t="shared" si="20"/>
        <v>150</v>
      </c>
      <c r="BH28" s="35">
        <f t="shared" si="20"/>
        <v>1292.8199920654297</v>
      </c>
      <c r="BI28" s="35">
        <f t="shared" si="20"/>
        <v>3050</v>
      </c>
      <c r="BJ28" s="35">
        <f t="shared" si="20"/>
        <v>125</v>
      </c>
      <c r="BK28" s="35">
        <f t="shared" si="20"/>
        <v>0</v>
      </c>
      <c r="BL28" s="35">
        <f t="shared" si="20"/>
        <v>948</v>
      </c>
      <c r="BM28" s="35">
        <f t="shared" si="20"/>
        <v>9404.4525796838461</v>
      </c>
    </row>
    <row r="29" spans="2:74" x14ac:dyDescent="0.35">
      <c r="B29" s="146"/>
      <c r="AL29" s="30"/>
    </row>
    <row r="30" spans="2:74" x14ac:dyDescent="0.35">
      <c r="B30" s="1" t="str">
        <f>'RAW DATA INPUTS &gt;&gt;&gt;'!D4</f>
        <v>Suite 2 PSE Only</v>
      </c>
      <c r="AL30" s="30"/>
    </row>
    <row r="31" spans="2:74" ht="72.5" x14ac:dyDescent="0.35">
      <c r="B31" s="16" t="s">
        <v>11</v>
      </c>
      <c r="C31" s="17" t="s">
        <v>12</v>
      </c>
      <c r="D31" s="17" t="s">
        <v>13</v>
      </c>
      <c r="E31" s="17" t="s">
        <v>14</v>
      </c>
      <c r="F31" s="18" t="s">
        <v>15</v>
      </c>
      <c r="G31" s="18" t="s">
        <v>16</v>
      </c>
      <c r="H31" s="18" t="s">
        <v>17</v>
      </c>
      <c r="I31" s="18" t="s">
        <v>135</v>
      </c>
      <c r="J31" s="18" t="s">
        <v>18</v>
      </c>
      <c r="K31" s="18" t="s">
        <v>19</v>
      </c>
      <c r="L31" s="18" t="s">
        <v>20</v>
      </c>
      <c r="M31" s="18" t="s">
        <v>21</v>
      </c>
      <c r="N31" s="19" t="s">
        <v>22</v>
      </c>
      <c r="O31" s="19" t="s">
        <v>23</v>
      </c>
      <c r="P31" s="19" t="s">
        <v>24</v>
      </c>
      <c r="Q31" s="19" t="s">
        <v>25</v>
      </c>
      <c r="R31" s="19" t="s">
        <v>26</v>
      </c>
      <c r="S31" s="20" t="s">
        <v>27</v>
      </c>
      <c r="T31" s="20" t="s">
        <v>28</v>
      </c>
      <c r="U31" s="20" t="s">
        <v>29</v>
      </c>
      <c r="V31" s="20" t="s">
        <v>30</v>
      </c>
      <c r="W31" s="20" t="s">
        <v>31</v>
      </c>
      <c r="X31" s="20" t="s">
        <v>32</v>
      </c>
      <c r="Y31" s="21" t="s">
        <v>33</v>
      </c>
      <c r="Z31" s="21" t="s">
        <v>34</v>
      </c>
      <c r="AA31" s="21" t="s">
        <v>35</v>
      </c>
      <c r="AB31" s="16" t="s">
        <v>36</v>
      </c>
      <c r="AC31" s="16" t="s">
        <v>37</v>
      </c>
      <c r="AD31" s="16" t="s">
        <v>49</v>
      </c>
      <c r="AE31" s="16" t="s">
        <v>39</v>
      </c>
      <c r="AF31" s="16" t="s">
        <v>40</v>
      </c>
      <c r="AG31" s="22" t="s">
        <v>0</v>
      </c>
      <c r="AH31" s="22" t="s">
        <v>41</v>
      </c>
      <c r="AI31" s="22" t="s">
        <v>42</v>
      </c>
      <c r="AJ31" s="159" t="s">
        <v>136</v>
      </c>
      <c r="AK31" s="159" t="s">
        <v>137</v>
      </c>
      <c r="AL31" s="36" t="str">
        <f>B30</f>
        <v>Suite 2 PSE Only</v>
      </c>
      <c r="AM31" s="23" t="s">
        <v>11</v>
      </c>
      <c r="AN31" s="23" t="s">
        <v>55</v>
      </c>
      <c r="AO31" s="23" t="s">
        <v>56</v>
      </c>
      <c r="AP31" s="23" t="s">
        <v>57</v>
      </c>
      <c r="AQ31" s="23" t="s">
        <v>58</v>
      </c>
      <c r="AR31" s="23" t="s">
        <v>59</v>
      </c>
      <c r="AS31" s="24" t="s">
        <v>36</v>
      </c>
      <c r="AT31" s="24" t="s">
        <v>45</v>
      </c>
      <c r="AU31" s="24" t="s">
        <v>50</v>
      </c>
      <c r="AV31" s="24" t="s">
        <v>60</v>
      </c>
      <c r="AW31" s="24" t="s">
        <v>61</v>
      </c>
      <c r="AX31" s="24" t="s">
        <v>48</v>
      </c>
      <c r="AY31" s="24" t="s">
        <v>43</v>
      </c>
      <c r="BA31" s="23" t="s">
        <v>138</v>
      </c>
      <c r="BB31" s="23" t="s">
        <v>55</v>
      </c>
      <c r="BC31" s="23" t="s">
        <v>56</v>
      </c>
      <c r="BD31" s="23" t="s">
        <v>57</v>
      </c>
      <c r="BE31" s="23" t="s">
        <v>58</v>
      </c>
      <c r="BF31" s="23" t="s">
        <v>59</v>
      </c>
      <c r="BG31" s="24" t="s">
        <v>36</v>
      </c>
      <c r="BH31" s="24" t="s">
        <v>45</v>
      </c>
      <c r="BI31" s="24" t="s">
        <v>50</v>
      </c>
      <c r="BJ31" s="24" t="s">
        <v>60</v>
      </c>
      <c r="BK31" s="24" t="s">
        <v>61</v>
      </c>
      <c r="BL31" s="24" t="s">
        <v>48</v>
      </c>
      <c r="BM31" s="24" t="s">
        <v>43</v>
      </c>
    </row>
    <row r="32" spans="2:74" x14ac:dyDescent="0.35">
      <c r="B32" s="25">
        <v>2022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3.2999999523162842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37.531762906349293</v>
      </c>
      <c r="AI32" s="26">
        <v>37.17697845982606</v>
      </c>
      <c r="AJ32" s="26">
        <v>9.9249999523162842</v>
      </c>
      <c r="AK32" s="26">
        <v>2</v>
      </c>
      <c r="AL32" s="30" t="str">
        <f>AL31</f>
        <v>Suite 2 PSE Only</v>
      </c>
      <c r="AM32" s="25">
        <v>2022</v>
      </c>
      <c r="AN32" s="34">
        <f>SUM(AH32:AI32)</f>
        <v>74.70874136617536</v>
      </c>
      <c r="AO32" s="34">
        <f>SUM(S32:V32)+AK32</f>
        <v>2</v>
      </c>
      <c r="AP32" s="34">
        <f>SUM(AD32:AE32)+AJ32</f>
        <v>9.9249999523162842</v>
      </c>
      <c r="AQ32" s="34">
        <f t="shared" ref="AQ32:AQ55" si="21">AG32</f>
        <v>0</v>
      </c>
      <c r="AR32" s="34">
        <f t="shared" ref="AR32:AR55" si="22">X32+AF32</f>
        <v>3.2999999523162842</v>
      </c>
      <c r="AS32" s="34">
        <f t="shared" ref="AS32:AS55" si="23">AB32</f>
        <v>0</v>
      </c>
      <c r="AT32" s="34">
        <f>SUM(N32:R32)</f>
        <v>0</v>
      </c>
      <c r="AU32" s="34">
        <f t="shared" ref="AU32:AU55" si="24">SUM(F32:M32)</f>
        <v>0</v>
      </c>
      <c r="AV32" s="34">
        <f t="shared" ref="AV32:AV55" si="25">SUM(Y32:AA32)</f>
        <v>0</v>
      </c>
      <c r="AW32" s="34">
        <f t="shared" ref="AW32:AW55" si="26">W32</f>
        <v>0</v>
      </c>
      <c r="AX32" s="34">
        <f t="shared" ref="AX32:AX55" si="27">SUM(C32:E32)</f>
        <v>0</v>
      </c>
      <c r="AY32" s="34">
        <f t="shared" ref="AY32:AY55" si="28">SUM(AN32:AX32)</f>
        <v>89.933741270807928</v>
      </c>
      <c r="BA32" s="25">
        <v>2022</v>
      </c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O32" s="41" t="s">
        <v>55</v>
      </c>
      <c r="BP32" s="42">
        <f>BB56</f>
        <v>1823.8825812556208</v>
      </c>
    </row>
    <row r="33" spans="2:68" x14ac:dyDescent="0.35">
      <c r="B33" s="27">
        <v>2023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6.25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3</v>
      </c>
      <c r="AG33" s="28">
        <v>5.0900002401322126</v>
      </c>
      <c r="AH33" s="28">
        <v>77.022225312648928</v>
      </c>
      <c r="AI33" s="28">
        <v>62.011519873947044</v>
      </c>
      <c r="AJ33" s="28">
        <v>31.700000107288361</v>
      </c>
      <c r="AK33" s="28">
        <v>7</v>
      </c>
      <c r="AL33" s="30" t="str">
        <f t="shared" ref="AL33:AL55" si="29">AL32</f>
        <v>Suite 2 PSE Only</v>
      </c>
      <c r="AM33" s="27">
        <v>2023</v>
      </c>
      <c r="AN33" s="35">
        <f t="shared" ref="AN33:AN54" si="30">SUM(AH33:AI33)</f>
        <v>139.03374518659598</v>
      </c>
      <c r="AO33" s="35">
        <f t="shared" ref="AO33:AO55" si="31">SUM(S33:V33)+AK33</f>
        <v>7</v>
      </c>
      <c r="AP33" s="35">
        <f t="shared" ref="AP33:AP55" si="32">SUM(AD33:AE33)+AJ33</f>
        <v>31.700000107288361</v>
      </c>
      <c r="AQ33" s="35">
        <f t="shared" si="21"/>
        <v>5.0900002401322126</v>
      </c>
      <c r="AR33" s="35">
        <f t="shared" si="22"/>
        <v>9.25</v>
      </c>
      <c r="AS33" s="35">
        <f t="shared" si="23"/>
        <v>0</v>
      </c>
      <c r="AT33" s="35">
        <f t="shared" ref="AT33:AT55" si="33">SUM(N33:R33)</f>
        <v>0</v>
      </c>
      <c r="AU33" s="35">
        <f t="shared" si="24"/>
        <v>0</v>
      </c>
      <c r="AV33" s="35">
        <f t="shared" si="25"/>
        <v>0</v>
      </c>
      <c r="AW33" s="35">
        <f t="shared" si="26"/>
        <v>0</v>
      </c>
      <c r="AX33" s="35">
        <f t="shared" si="27"/>
        <v>0</v>
      </c>
      <c r="AY33" s="35">
        <f t="shared" si="28"/>
        <v>192.07374553401655</v>
      </c>
      <c r="BA33" s="27">
        <v>2023</v>
      </c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O33" s="41" t="s">
        <v>56</v>
      </c>
      <c r="BP33" s="42">
        <f>BC56</f>
        <v>1000</v>
      </c>
    </row>
    <row r="34" spans="2:68" x14ac:dyDescent="0.35">
      <c r="B34" s="25">
        <v>2024</v>
      </c>
      <c r="C34" s="26">
        <v>0</v>
      </c>
      <c r="D34" s="26">
        <v>0</v>
      </c>
      <c r="E34" s="26">
        <v>0</v>
      </c>
      <c r="F34" s="26">
        <v>200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200</v>
      </c>
      <c r="O34" s="26">
        <v>0</v>
      </c>
      <c r="P34" s="26">
        <v>0</v>
      </c>
      <c r="Q34" s="26">
        <v>0</v>
      </c>
      <c r="R34" s="26">
        <v>0</v>
      </c>
      <c r="S34" s="26">
        <v>25</v>
      </c>
      <c r="T34" s="26">
        <v>0</v>
      </c>
      <c r="U34" s="26">
        <v>0</v>
      </c>
      <c r="V34" s="26">
        <v>0</v>
      </c>
      <c r="W34" s="26">
        <v>0</v>
      </c>
      <c r="X34" s="26">
        <v>11.89000034332275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6</v>
      </c>
      <c r="AG34" s="26">
        <v>10.999999640509486</v>
      </c>
      <c r="AH34" s="26">
        <v>119.21889568803138</v>
      </c>
      <c r="AI34" s="26">
        <v>81.458078346015782</v>
      </c>
      <c r="AJ34" s="26">
        <v>58.825000315904617</v>
      </c>
      <c r="AK34" s="26">
        <v>13</v>
      </c>
      <c r="AL34" s="30" t="str">
        <f t="shared" si="29"/>
        <v>Suite 2 PSE Only</v>
      </c>
      <c r="AM34" s="25">
        <v>2024</v>
      </c>
      <c r="AN34" s="34">
        <f t="shared" si="30"/>
        <v>200.67697403404716</v>
      </c>
      <c r="AO34" s="34">
        <f t="shared" si="31"/>
        <v>38</v>
      </c>
      <c r="AP34" s="34">
        <f t="shared" si="32"/>
        <v>58.825000315904617</v>
      </c>
      <c r="AQ34" s="34">
        <f t="shared" si="21"/>
        <v>10.999999640509486</v>
      </c>
      <c r="AR34" s="34">
        <f t="shared" si="22"/>
        <v>17.89000034332275</v>
      </c>
      <c r="AS34" s="34">
        <f t="shared" si="23"/>
        <v>0</v>
      </c>
      <c r="AT34" s="34">
        <f t="shared" si="33"/>
        <v>200</v>
      </c>
      <c r="AU34" s="34">
        <f t="shared" si="24"/>
        <v>200</v>
      </c>
      <c r="AV34" s="34">
        <f t="shared" si="25"/>
        <v>0</v>
      </c>
      <c r="AW34" s="34">
        <f t="shared" si="26"/>
        <v>0</v>
      </c>
      <c r="AX34" s="34">
        <f t="shared" si="27"/>
        <v>0</v>
      </c>
      <c r="AY34" s="34">
        <f t="shared" si="28"/>
        <v>726.39197433378399</v>
      </c>
      <c r="BA34" s="25">
        <v>2024</v>
      </c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O34" s="41" t="s">
        <v>57</v>
      </c>
      <c r="BP34" s="42">
        <f>BD56</f>
        <v>683.22500067949295</v>
      </c>
    </row>
    <row r="35" spans="2:68" x14ac:dyDescent="0.35">
      <c r="B35" s="27">
        <v>2025</v>
      </c>
      <c r="C35" s="28">
        <v>0</v>
      </c>
      <c r="D35" s="28">
        <v>0</v>
      </c>
      <c r="E35" s="28">
        <v>0</v>
      </c>
      <c r="F35" s="28">
        <v>500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299.89999389648438</v>
      </c>
      <c r="O35" s="28">
        <v>0</v>
      </c>
      <c r="P35" s="28">
        <v>0</v>
      </c>
      <c r="Q35" s="28">
        <v>0</v>
      </c>
      <c r="R35" s="28">
        <v>0</v>
      </c>
      <c r="S35" s="28">
        <v>50</v>
      </c>
      <c r="T35" s="28">
        <v>0</v>
      </c>
      <c r="U35" s="28">
        <v>0</v>
      </c>
      <c r="V35" s="28">
        <v>0</v>
      </c>
      <c r="W35" s="28">
        <v>0</v>
      </c>
      <c r="X35" s="28">
        <v>16.090000152587891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6</v>
      </c>
      <c r="AG35" s="28">
        <v>28.669999688863754</v>
      </c>
      <c r="AH35" s="28">
        <v>164.24307163826862</v>
      </c>
      <c r="AI35" s="28">
        <v>94.606009507567592</v>
      </c>
      <c r="AJ35" s="28">
        <v>83.22500067949295</v>
      </c>
      <c r="AK35" s="28">
        <v>25</v>
      </c>
      <c r="AL35" s="30" t="str">
        <f t="shared" si="29"/>
        <v>Suite 2 PSE Only</v>
      </c>
      <c r="AM35" s="27">
        <v>2025</v>
      </c>
      <c r="AN35" s="35">
        <f t="shared" si="30"/>
        <v>258.84908114583618</v>
      </c>
      <c r="AO35" s="35">
        <f t="shared" si="31"/>
        <v>75</v>
      </c>
      <c r="AP35" s="35">
        <f t="shared" si="32"/>
        <v>83.22500067949295</v>
      </c>
      <c r="AQ35" s="35">
        <f t="shared" si="21"/>
        <v>28.669999688863754</v>
      </c>
      <c r="AR35" s="35">
        <f t="shared" si="22"/>
        <v>22.090000152587891</v>
      </c>
      <c r="AS35" s="35">
        <f t="shared" si="23"/>
        <v>0</v>
      </c>
      <c r="AT35" s="35">
        <f t="shared" si="33"/>
        <v>299.89999389648438</v>
      </c>
      <c r="AU35" s="35">
        <f t="shared" si="24"/>
        <v>500</v>
      </c>
      <c r="AV35" s="35">
        <f t="shared" si="25"/>
        <v>0</v>
      </c>
      <c r="AW35" s="35">
        <f t="shared" si="26"/>
        <v>0</v>
      </c>
      <c r="AX35" s="35">
        <f t="shared" si="27"/>
        <v>0</v>
      </c>
      <c r="AY35" s="35">
        <f t="shared" si="28"/>
        <v>1267.7340755632652</v>
      </c>
      <c r="BA35" s="27">
        <v>2025</v>
      </c>
      <c r="BB35" s="35">
        <f t="shared" ref="BB35:BL35" si="34">AN35</f>
        <v>258.84908114583618</v>
      </c>
      <c r="BC35" s="35">
        <f t="shared" si="34"/>
        <v>75</v>
      </c>
      <c r="BD35" s="35">
        <f t="shared" si="34"/>
        <v>83.22500067949295</v>
      </c>
      <c r="BE35" s="35">
        <f t="shared" si="34"/>
        <v>28.669999688863754</v>
      </c>
      <c r="BF35" s="35">
        <f t="shared" si="34"/>
        <v>22.090000152587891</v>
      </c>
      <c r="BG35" s="35">
        <f t="shared" si="34"/>
        <v>0</v>
      </c>
      <c r="BH35" s="35">
        <f t="shared" si="34"/>
        <v>299.89999389648438</v>
      </c>
      <c r="BI35" s="35">
        <f t="shared" si="34"/>
        <v>500</v>
      </c>
      <c r="BJ35" s="35">
        <f t="shared" si="34"/>
        <v>0</v>
      </c>
      <c r="BK35" s="35">
        <f t="shared" si="34"/>
        <v>0</v>
      </c>
      <c r="BL35" s="35">
        <f t="shared" si="34"/>
        <v>0</v>
      </c>
      <c r="BM35" s="35">
        <f t="shared" ref="BM35" si="35">AY35</f>
        <v>1267.7340755632652</v>
      </c>
      <c r="BO35" s="41" t="s">
        <v>58</v>
      </c>
      <c r="BP35" s="42">
        <f>BE56</f>
        <v>216.68000096082687</v>
      </c>
    </row>
    <row r="36" spans="2:68" x14ac:dyDescent="0.35">
      <c r="B36" s="25">
        <v>2026</v>
      </c>
      <c r="C36" s="26">
        <v>0</v>
      </c>
      <c r="D36" s="26">
        <v>237</v>
      </c>
      <c r="E36" s="26">
        <v>0</v>
      </c>
      <c r="F36" s="26">
        <v>500</v>
      </c>
      <c r="G36" s="26">
        <v>200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299.75</v>
      </c>
      <c r="O36" s="26">
        <v>0</v>
      </c>
      <c r="P36" s="26">
        <v>0</v>
      </c>
      <c r="Q36" s="26">
        <v>0</v>
      </c>
      <c r="R36" s="26">
        <v>0</v>
      </c>
      <c r="S36" s="26">
        <v>75</v>
      </c>
      <c r="T36" s="26">
        <v>0</v>
      </c>
      <c r="U36" s="26">
        <v>0</v>
      </c>
      <c r="V36" s="26">
        <v>0</v>
      </c>
      <c r="W36" s="26">
        <v>0</v>
      </c>
      <c r="X36" s="26">
        <v>19.389999389648441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30</v>
      </c>
      <c r="AF36" s="26">
        <v>6</v>
      </c>
      <c r="AG36" s="26">
        <v>55.679999426007271</v>
      </c>
      <c r="AH36" s="26">
        <v>211.11938498629223</v>
      </c>
      <c r="AI36" s="26">
        <v>111.62730854200163</v>
      </c>
      <c r="AJ36" s="26">
        <v>83.22500067949295</v>
      </c>
      <c r="AK36" s="26">
        <v>25</v>
      </c>
      <c r="AL36" s="30" t="str">
        <f t="shared" si="29"/>
        <v>Suite 2 PSE Only</v>
      </c>
      <c r="AM36" s="25">
        <v>2026</v>
      </c>
      <c r="AN36" s="34">
        <f t="shared" si="30"/>
        <v>322.74669352829386</v>
      </c>
      <c r="AO36" s="34">
        <f t="shared" si="31"/>
        <v>100</v>
      </c>
      <c r="AP36" s="34">
        <f t="shared" si="32"/>
        <v>113.22500067949295</v>
      </c>
      <c r="AQ36" s="34">
        <f t="shared" si="21"/>
        <v>55.679999426007271</v>
      </c>
      <c r="AR36" s="34">
        <f t="shared" si="22"/>
        <v>25.389999389648441</v>
      </c>
      <c r="AS36" s="34">
        <f t="shared" si="23"/>
        <v>0</v>
      </c>
      <c r="AT36" s="34">
        <f t="shared" si="33"/>
        <v>299.75</v>
      </c>
      <c r="AU36" s="34">
        <f t="shared" si="24"/>
        <v>700</v>
      </c>
      <c r="AV36" s="34">
        <f t="shared" si="25"/>
        <v>0</v>
      </c>
      <c r="AW36" s="34">
        <f t="shared" si="26"/>
        <v>0</v>
      </c>
      <c r="AX36" s="34">
        <f t="shared" si="27"/>
        <v>237</v>
      </c>
      <c r="AY36" s="34">
        <f t="shared" si="28"/>
        <v>1853.7916930234426</v>
      </c>
      <c r="BA36" s="25">
        <v>2026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O36" s="41" t="s">
        <v>59</v>
      </c>
      <c r="BP36" s="42">
        <f>BF56</f>
        <v>117.77000427246094</v>
      </c>
    </row>
    <row r="37" spans="2:68" x14ac:dyDescent="0.35">
      <c r="B37" s="27">
        <v>2027</v>
      </c>
      <c r="C37" s="28">
        <v>0</v>
      </c>
      <c r="D37" s="28">
        <v>474</v>
      </c>
      <c r="E37" s="28">
        <v>0</v>
      </c>
      <c r="F37" s="28">
        <v>500</v>
      </c>
      <c r="G37" s="28">
        <v>200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399.59999847412109</v>
      </c>
      <c r="O37" s="28">
        <v>0</v>
      </c>
      <c r="P37" s="28">
        <v>0</v>
      </c>
      <c r="Q37" s="28">
        <v>0</v>
      </c>
      <c r="R37" s="28">
        <v>0</v>
      </c>
      <c r="S37" s="28">
        <v>100</v>
      </c>
      <c r="T37" s="28">
        <v>0</v>
      </c>
      <c r="U37" s="28">
        <v>0</v>
      </c>
      <c r="V37" s="28">
        <v>0</v>
      </c>
      <c r="W37" s="28">
        <v>0</v>
      </c>
      <c r="X37" s="28">
        <v>24.79000091552734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60</v>
      </c>
      <c r="AF37" s="28">
        <v>6</v>
      </c>
      <c r="AG37" s="28">
        <v>89.340002149343491</v>
      </c>
      <c r="AH37" s="28">
        <v>261.01568218164073</v>
      </c>
      <c r="AI37" s="28">
        <v>129.12423573050444</v>
      </c>
      <c r="AJ37" s="28">
        <v>83.22500067949295</v>
      </c>
      <c r="AK37" s="28">
        <v>25</v>
      </c>
      <c r="AL37" s="30" t="str">
        <f t="shared" si="29"/>
        <v>Suite 2 PSE Only</v>
      </c>
      <c r="AM37" s="27">
        <v>2027</v>
      </c>
      <c r="AN37" s="35">
        <f t="shared" si="30"/>
        <v>390.13991791214517</v>
      </c>
      <c r="AO37" s="35">
        <f t="shared" si="31"/>
        <v>125</v>
      </c>
      <c r="AP37" s="35">
        <f t="shared" si="32"/>
        <v>143.22500067949295</v>
      </c>
      <c r="AQ37" s="35">
        <f t="shared" si="21"/>
        <v>89.340002149343491</v>
      </c>
      <c r="AR37" s="35">
        <f t="shared" si="22"/>
        <v>30.79000091552734</v>
      </c>
      <c r="AS37" s="35">
        <f t="shared" si="23"/>
        <v>0</v>
      </c>
      <c r="AT37" s="35">
        <f t="shared" si="33"/>
        <v>399.59999847412109</v>
      </c>
      <c r="AU37" s="35">
        <f t="shared" si="24"/>
        <v>700</v>
      </c>
      <c r="AV37" s="35">
        <f t="shared" si="25"/>
        <v>0</v>
      </c>
      <c r="AW37" s="35">
        <f t="shared" si="26"/>
        <v>0</v>
      </c>
      <c r="AX37" s="35">
        <f t="shared" si="27"/>
        <v>474</v>
      </c>
      <c r="AY37" s="35">
        <f t="shared" si="28"/>
        <v>2352.0949201306303</v>
      </c>
      <c r="BA37" s="27">
        <v>2027</v>
      </c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O37" s="41" t="s">
        <v>36</v>
      </c>
      <c r="BP37" s="42">
        <f>BG56</f>
        <v>150</v>
      </c>
    </row>
    <row r="38" spans="2:68" x14ac:dyDescent="0.35">
      <c r="B38" s="25">
        <v>2028</v>
      </c>
      <c r="C38" s="26">
        <v>0</v>
      </c>
      <c r="D38" s="26">
        <v>474</v>
      </c>
      <c r="E38" s="26">
        <v>0</v>
      </c>
      <c r="F38" s="26">
        <v>600</v>
      </c>
      <c r="G38" s="26">
        <v>200</v>
      </c>
      <c r="H38" s="26">
        <v>200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399.40000152587891</v>
      </c>
      <c r="O38" s="26">
        <v>0</v>
      </c>
      <c r="P38" s="26">
        <v>0</v>
      </c>
      <c r="Q38" s="26">
        <v>0</v>
      </c>
      <c r="R38" s="26">
        <v>0</v>
      </c>
      <c r="S38" s="26">
        <v>125</v>
      </c>
      <c r="T38" s="26">
        <v>0</v>
      </c>
      <c r="U38" s="26">
        <v>0</v>
      </c>
      <c r="V38" s="26">
        <v>0</v>
      </c>
      <c r="W38" s="26">
        <v>0</v>
      </c>
      <c r="X38" s="26">
        <v>27.79000091552734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90</v>
      </c>
      <c r="AF38" s="26">
        <v>9</v>
      </c>
      <c r="AG38" s="26">
        <v>129.9900014102459</v>
      </c>
      <c r="AH38" s="26">
        <v>313.6421858242357</v>
      </c>
      <c r="AI38" s="26">
        <v>159.94925742822508</v>
      </c>
      <c r="AJ38" s="26">
        <v>83.22500067949295</v>
      </c>
      <c r="AK38" s="26">
        <v>25</v>
      </c>
      <c r="AL38" s="30" t="str">
        <f t="shared" si="29"/>
        <v>Suite 2 PSE Only</v>
      </c>
      <c r="AM38" s="25">
        <v>2028</v>
      </c>
      <c r="AN38" s="34">
        <f t="shared" si="30"/>
        <v>473.59144325246075</v>
      </c>
      <c r="AO38" s="34">
        <f t="shared" si="31"/>
        <v>150</v>
      </c>
      <c r="AP38" s="34">
        <f t="shared" si="32"/>
        <v>173.22500067949295</v>
      </c>
      <c r="AQ38" s="34">
        <f t="shared" si="21"/>
        <v>129.9900014102459</v>
      </c>
      <c r="AR38" s="34">
        <f t="shared" si="22"/>
        <v>36.790000915527344</v>
      </c>
      <c r="AS38" s="34">
        <f t="shared" si="23"/>
        <v>0</v>
      </c>
      <c r="AT38" s="34">
        <f t="shared" si="33"/>
        <v>399.40000152587891</v>
      </c>
      <c r="AU38" s="34">
        <f t="shared" si="24"/>
        <v>1000</v>
      </c>
      <c r="AV38" s="34">
        <f t="shared" si="25"/>
        <v>0</v>
      </c>
      <c r="AW38" s="34">
        <f t="shared" si="26"/>
        <v>0</v>
      </c>
      <c r="AX38" s="34">
        <f t="shared" si="27"/>
        <v>474</v>
      </c>
      <c r="AY38" s="34">
        <f t="shared" si="28"/>
        <v>2836.9964477836056</v>
      </c>
      <c r="BA38" s="25">
        <v>2028</v>
      </c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O38" s="41" t="s">
        <v>45</v>
      </c>
      <c r="BP38" s="42">
        <f>BH56</f>
        <v>1292.8199920654297</v>
      </c>
    </row>
    <row r="39" spans="2:68" x14ac:dyDescent="0.35">
      <c r="B39" s="27">
        <v>2029</v>
      </c>
      <c r="C39" s="28">
        <v>0</v>
      </c>
      <c r="D39" s="28">
        <v>474</v>
      </c>
      <c r="E39" s="28">
        <v>0</v>
      </c>
      <c r="F39" s="28">
        <v>800</v>
      </c>
      <c r="G39" s="28">
        <v>200</v>
      </c>
      <c r="H39" s="28">
        <v>200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399.20000457763672</v>
      </c>
      <c r="O39" s="28">
        <v>0</v>
      </c>
      <c r="P39" s="28">
        <v>0</v>
      </c>
      <c r="Q39" s="28">
        <v>0</v>
      </c>
      <c r="R39" s="28">
        <v>0</v>
      </c>
      <c r="S39" s="28">
        <v>150</v>
      </c>
      <c r="T39" s="28">
        <v>0</v>
      </c>
      <c r="U39" s="28">
        <v>0</v>
      </c>
      <c r="V39" s="28">
        <v>0</v>
      </c>
      <c r="W39" s="28">
        <v>0</v>
      </c>
      <c r="X39" s="28">
        <v>30.489999771118161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120</v>
      </c>
      <c r="AF39" s="28">
        <v>11</v>
      </c>
      <c r="AG39" s="28">
        <v>156.62000143527985</v>
      </c>
      <c r="AH39" s="28">
        <v>367.18174034333236</v>
      </c>
      <c r="AI39" s="28">
        <v>183.18605346904008</v>
      </c>
      <c r="AJ39" s="28">
        <v>83.22500067949295</v>
      </c>
      <c r="AK39" s="28">
        <v>25</v>
      </c>
      <c r="AL39" s="30" t="str">
        <f t="shared" si="29"/>
        <v>Suite 2 PSE Only</v>
      </c>
      <c r="AM39" s="27">
        <v>2029</v>
      </c>
      <c r="AN39" s="35">
        <f t="shared" si="30"/>
        <v>550.36779381237238</v>
      </c>
      <c r="AO39" s="35">
        <f t="shared" si="31"/>
        <v>175</v>
      </c>
      <c r="AP39" s="35">
        <f t="shared" si="32"/>
        <v>203.22500067949295</v>
      </c>
      <c r="AQ39" s="35">
        <f t="shared" si="21"/>
        <v>156.62000143527985</v>
      </c>
      <c r="AR39" s="35">
        <f t="shared" si="22"/>
        <v>41.489999771118164</v>
      </c>
      <c r="AS39" s="35">
        <f t="shared" si="23"/>
        <v>0</v>
      </c>
      <c r="AT39" s="35">
        <f t="shared" si="33"/>
        <v>399.20000457763672</v>
      </c>
      <c r="AU39" s="35">
        <f t="shared" si="24"/>
        <v>1200</v>
      </c>
      <c r="AV39" s="35">
        <f t="shared" si="25"/>
        <v>0</v>
      </c>
      <c r="AW39" s="35">
        <f t="shared" si="26"/>
        <v>0</v>
      </c>
      <c r="AX39" s="35">
        <f t="shared" si="27"/>
        <v>474</v>
      </c>
      <c r="AY39" s="35">
        <f t="shared" si="28"/>
        <v>3199.9028002759001</v>
      </c>
      <c r="BA39" s="27">
        <v>2029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O39" s="41" t="s">
        <v>50</v>
      </c>
      <c r="BP39" s="42">
        <f>BI56</f>
        <v>3050</v>
      </c>
    </row>
    <row r="40" spans="2:68" x14ac:dyDescent="0.35">
      <c r="B40" s="25">
        <v>2030</v>
      </c>
      <c r="C40" s="26">
        <v>0</v>
      </c>
      <c r="D40" s="26">
        <v>474</v>
      </c>
      <c r="E40" s="26">
        <v>0</v>
      </c>
      <c r="F40" s="26">
        <v>1100</v>
      </c>
      <c r="G40" s="26">
        <v>200</v>
      </c>
      <c r="H40" s="26">
        <v>200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398.99999237060547</v>
      </c>
      <c r="O40" s="26"/>
      <c r="P40" s="26">
        <v>0</v>
      </c>
      <c r="Q40" s="26">
        <v>0</v>
      </c>
      <c r="R40" s="26">
        <v>0</v>
      </c>
      <c r="S40" s="26">
        <v>175</v>
      </c>
      <c r="T40" s="26">
        <v>0</v>
      </c>
      <c r="U40" s="26">
        <v>0</v>
      </c>
      <c r="V40" s="26">
        <v>0</v>
      </c>
      <c r="W40" s="26">
        <v>0</v>
      </c>
      <c r="X40" s="26">
        <v>34.689998626708977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150</v>
      </c>
      <c r="AF40" s="26">
        <v>11</v>
      </c>
      <c r="AG40" s="26">
        <v>182.44999727606773</v>
      </c>
      <c r="AH40" s="26">
        <v>424.23807204277659</v>
      </c>
      <c r="AI40" s="26">
        <v>203.16846574006445</v>
      </c>
      <c r="AJ40" s="26">
        <v>83.22500067949295</v>
      </c>
      <c r="AK40" s="26">
        <v>25</v>
      </c>
      <c r="AL40" s="30" t="str">
        <f t="shared" si="29"/>
        <v>Suite 2 PSE Only</v>
      </c>
      <c r="AM40" s="25">
        <v>2030</v>
      </c>
      <c r="AN40" s="34">
        <f t="shared" si="30"/>
        <v>627.40653778284104</v>
      </c>
      <c r="AO40" s="34">
        <f t="shared" si="31"/>
        <v>200</v>
      </c>
      <c r="AP40" s="34">
        <f t="shared" si="32"/>
        <v>233.22500067949295</v>
      </c>
      <c r="AQ40" s="34">
        <f t="shared" si="21"/>
        <v>182.44999727606773</v>
      </c>
      <c r="AR40" s="34">
        <f t="shared" si="22"/>
        <v>45.689998626708977</v>
      </c>
      <c r="AS40" s="34">
        <f t="shared" si="23"/>
        <v>0</v>
      </c>
      <c r="AT40" s="34">
        <f t="shared" si="33"/>
        <v>398.99999237060547</v>
      </c>
      <c r="AU40" s="34">
        <f t="shared" si="24"/>
        <v>1500</v>
      </c>
      <c r="AV40" s="34">
        <f t="shared" si="25"/>
        <v>0</v>
      </c>
      <c r="AW40" s="34">
        <f t="shared" si="26"/>
        <v>0</v>
      </c>
      <c r="AX40" s="34">
        <f t="shared" si="27"/>
        <v>474</v>
      </c>
      <c r="AY40" s="34">
        <f t="shared" si="28"/>
        <v>3661.7715267357162</v>
      </c>
      <c r="BA40" s="25">
        <v>2030</v>
      </c>
      <c r="BB40" s="34">
        <f t="shared" ref="BB40:BL40" si="36">AN40-BB35</f>
        <v>368.55745663700486</v>
      </c>
      <c r="BC40" s="34">
        <f t="shared" si="36"/>
        <v>125</v>
      </c>
      <c r="BD40" s="34">
        <f t="shared" si="36"/>
        <v>150</v>
      </c>
      <c r="BE40" s="34">
        <f t="shared" si="36"/>
        <v>153.77999758720398</v>
      </c>
      <c r="BF40" s="34">
        <f t="shared" si="36"/>
        <v>23.599998474121087</v>
      </c>
      <c r="BG40" s="34">
        <f t="shared" si="36"/>
        <v>0</v>
      </c>
      <c r="BH40" s="34">
        <f t="shared" si="36"/>
        <v>99.099998474121094</v>
      </c>
      <c r="BI40" s="34">
        <f t="shared" si="36"/>
        <v>1000</v>
      </c>
      <c r="BJ40" s="34">
        <f t="shared" si="36"/>
        <v>0</v>
      </c>
      <c r="BK40" s="34">
        <f t="shared" si="36"/>
        <v>0</v>
      </c>
      <c r="BL40" s="34">
        <f t="shared" si="36"/>
        <v>474</v>
      </c>
      <c r="BM40" s="34">
        <f t="shared" ref="BM40" si="37">AY40-BM35</f>
        <v>2394.0374511724513</v>
      </c>
      <c r="BO40" s="41" t="s">
        <v>60</v>
      </c>
      <c r="BP40" s="42">
        <f>BJ56</f>
        <v>125</v>
      </c>
    </row>
    <row r="41" spans="2:68" x14ac:dyDescent="0.35">
      <c r="B41" s="27">
        <v>2031</v>
      </c>
      <c r="C41" s="28">
        <v>0</v>
      </c>
      <c r="D41" s="28">
        <v>474</v>
      </c>
      <c r="E41" s="28">
        <v>0</v>
      </c>
      <c r="F41" s="28">
        <v>1100</v>
      </c>
      <c r="G41" s="28">
        <v>200</v>
      </c>
      <c r="H41" s="28">
        <v>200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498.80000305175781</v>
      </c>
      <c r="O41" s="28">
        <v>0</v>
      </c>
      <c r="P41" s="28">
        <v>0</v>
      </c>
      <c r="Q41" s="28">
        <v>0</v>
      </c>
      <c r="R41" s="28">
        <v>0</v>
      </c>
      <c r="S41" s="28">
        <v>200</v>
      </c>
      <c r="T41" s="28">
        <v>0</v>
      </c>
      <c r="U41" s="28">
        <v>0</v>
      </c>
      <c r="V41" s="28">
        <v>0</v>
      </c>
      <c r="W41" s="28">
        <v>0</v>
      </c>
      <c r="X41" s="28">
        <v>38.060001373291023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180</v>
      </c>
      <c r="AF41" s="28">
        <v>12.069999694824221</v>
      </c>
      <c r="AG41" s="28">
        <v>195.28000086545944</v>
      </c>
      <c r="AH41" s="28">
        <v>483.53367705803515</v>
      </c>
      <c r="AI41" s="28">
        <v>226.96260138154966</v>
      </c>
      <c r="AJ41" s="28">
        <v>83.22500067949295</v>
      </c>
      <c r="AK41" s="28">
        <v>25</v>
      </c>
      <c r="AL41" s="30" t="str">
        <f t="shared" si="29"/>
        <v>Suite 2 PSE Only</v>
      </c>
      <c r="AM41" s="27">
        <v>2031</v>
      </c>
      <c r="AN41" s="35">
        <f t="shared" si="30"/>
        <v>710.49627843958478</v>
      </c>
      <c r="AO41" s="35">
        <f t="shared" si="31"/>
        <v>225</v>
      </c>
      <c r="AP41" s="35">
        <f t="shared" si="32"/>
        <v>263.22500067949295</v>
      </c>
      <c r="AQ41" s="35">
        <f t="shared" si="21"/>
        <v>195.28000086545944</v>
      </c>
      <c r="AR41" s="35">
        <f t="shared" si="22"/>
        <v>50.130001068115241</v>
      </c>
      <c r="AS41" s="35">
        <f t="shared" si="23"/>
        <v>0</v>
      </c>
      <c r="AT41" s="35">
        <f t="shared" si="33"/>
        <v>498.80000305175781</v>
      </c>
      <c r="AU41" s="35">
        <f t="shared" si="24"/>
        <v>1500</v>
      </c>
      <c r="AV41" s="35">
        <f t="shared" si="25"/>
        <v>0</v>
      </c>
      <c r="AW41" s="35">
        <f t="shared" si="26"/>
        <v>0</v>
      </c>
      <c r="AX41" s="35">
        <f t="shared" si="27"/>
        <v>474</v>
      </c>
      <c r="AY41" s="35">
        <f t="shared" si="28"/>
        <v>3916.9312841044102</v>
      </c>
      <c r="BA41" s="27">
        <v>2031</v>
      </c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O41" s="41" t="s">
        <v>61</v>
      </c>
      <c r="BP41" s="42">
        <f>BK56</f>
        <v>0</v>
      </c>
    </row>
    <row r="42" spans="2:68" x14ac:dyDescent="0.35">
      <c r="B42" s="25">
        <v>2032</v>
      </c>
      <c r="C42" s="26">
        <v>0</v>
      </c>
      <c r="D42" s="26">
        <v>474</v>
      </c>
      <c r="E42" s="26">
        <v>0</v>
      </c>
      <c r="F42" s="26">
        <v>1200</v>
      </c>
      <c r="G42" s="26">
        <v>200</v>
      </c>
      <c r="H42" s="26">
        <v>200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598.54999542236328</v>
      </c>
      <c r="O42" s="26">
        <v>0</v>
      </c>
      <c r="P42" s="26">
        <v>0</v>
      </c>
      <c r="Q42" s="26">
        <v>0</v>
      </c>
      <c r="R42" s="26">
        <v>0</v>
      </c>
      <c r="S42" s="26">
        <v>200</v>
      </c>
      <c r="T42" s="26">
        <v>0</v>
      </c>
      <c r="U42" s="26">
        <v>0</v>
      </c>
      <c r="V42" s="26">
        <v>0</v>
      </c>
      <c r="W42" s="26">
        <v>0</v>
      </c>
      <c r="X42" s="26">
        <v>41.630001068115227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210</v>
      </c>
      <c r="AF42" s="26">
        <v>13.19999980926514</v>
      </c>
      <c r="AG42" s="26">
        <v>197.81999689340591</v>
      </c>
      <c r="AH42" s="26">
        <v>513.42269833523756</v>
      </c>
      <c r="AI42" s="26">
        <v>259.04094554525142</v>
      </c>
      <c r="AJ42" s="26">
        <v>83.22500067949295</v>
      </c>
      <c r="AK42" s="26">
        <v>25</v>
      </c>
      <c r="AL42" s="30" t="str">
        <f t="shared" si="29"/>
        <v>Suite 2 PSE Only</v>
      </c>
      <c r="AM42" s="25">
        <v>2032</v>
      </c>
      <c r="AN42" s="34">
        <f t="shared" si="30"/>
        <v>772.46364388048892</v>
      </c>
      <c r="AO42" s="34">
        <f t="shared" si="31"/>
        <v>225</v>
      </c>
      <c r="AP42" s="34">
        <f t="shared" si="32"/>
        <v>293.22500067949295</v>
      </c>
      <c r="AQ42" s="34">
        <f t="shared" si="21"/>
        <v>197.81999689340591</v>
      </c>
      <c r="AR42" s="34">
        <f t="shared" si="22"/>
        <v>54.830000877380371</v>
      </c>
      <c r="AS42" s="34">
        <f t="shared" si="23"/>
        <v>0</v>
      </c>
      <c r="AT42" s="34">
        <f t="shared" si="33"/>
        <v>598.54999542236328</v>
      </c>
      <c r="AU42" s="34">
        <f t="shared" si="24"/>
        <v>1600</v>
      </c>
      <c r="AV42" s="34">
        <f t="shared" si="25"/>
        <v>0</v>
      </c>
      <c r="AW42" s="34">
        <f t="shared" si="26"/>
        <v>0</v>
      </c>
      <c r="AX42" s="34">
        <f t="shared" si="27"/>
        <v>474</v>
      </c>
      <c r="AY42" s="34">
        <f t="shared" si="28"/>
        <v>4215.8886377531317</v>
      </c>
      <c r="BA42" s="25">
        <v>2032</v>
      </c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O42" s="41" t="s">
        <v>48</v>
      </c>
      <c r="BP42" s="42">
        <f>BL56</f>
        <v>948</v>
      </c>
    </row>
    <row r="43" spans="2:68" x14ac:dyDescent="0.35">
      <c r="B43" s="27">
        <v>2033</v>
      </c>
      <c r="C43" s="28">
        <v>0</v>
      </c>
      <c r="D43" s="28">
        <v>474</v>
      </c>
      <c r="E43" s="28">
        <v>0</v>
      </c>
      <c r="F43" s="28">
        <v>1300</v>
      </c>
      <c r="G43" s="28">
        <v>200</v>
      </c>
      <c r="H43" s="28">
        <v>200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598.25</v>
      </c>
      <c r="O43" s="28">
        <v>0</v>
      </c>
      <c r="P43" s="28">
        <v>0</v>
      </c>
      <c r="Q43" s="28">
        <v>0</v>
      </c>
      <c r="R43" s="28">
        <v>0</v>
      </c>
      <c r="S43" s="28">
        <v>200</v>
      </c>
      <c r="T43" s="28">
        <v>0</v>
      </c>
      <c r="U43" s="28">
        <v>0</v>
      </c>
      <c r="V43" s="28">
        <v>0</v>
      </c>
      <c r="W43" s="28">
        <v>0</v>
      </c>
      <c r="X43" s="28">
        <v>44.919998168945313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240</v>
      </c>
      <c r="AF43" s="28">
        <v>14.25</v>
      </c>
      <c r="AG43" s="28">
        <v>200.250004529953</v>
      </c>
      <c r="AH43" s="28">
        <v>543.82508783715195</v>
      </c>
      <c r="AI43" s="28">
        <v>299.97382252740357</v>
      </c>
      <c r="AJ43" s="28">
        <v>83.22500067949295</v>
      </c>
      <c r="AK43" s="28">
        <v>25</v>
      </c>
      <c r="AL43" s="30" t="str">
        <f t="shared" si="29"/>
        <v>Suite 2 PSE Only</v>
      </c>
      <c r="AM43" s="27">
        <v>2033</v>
      </c>
      <c r="AN43" s="35">
        <f t="shared" si="30"/>
        <v>843.79891036455547</v>
      </c>
      <c r="AO43" s="35">
        <f t="shared" si="31"/>
        <v>225</v>
      </c>
      <c r="AP43" s="35">
        <f t="shared" si="32"/>
        <v>323.22500067949295</v>
      </c>
      <c r="AQ43" s="35">
        <f t="shared" si="21"/>
        <v>200.250004529953</v>
      </c>
      <c r="AR43" s="35">
        <f t="shared" si="22"/>
        <v>59.169998168945313</v>
      </c>
      <c r="AS43" s="35">
        <f t="shared" si="23"/>
        <v>0</v>
      </c>
      <c r="AT43" s="35">
        <f t="shared" si="33"/>
        <v>598.25</v>
      </c>
      <c r="AU43" s="35">
        <f t="shared" si="24"/>
        <v>1700</v>
      </c>
      <c r="AV43" s="35">
        <f t="shared" si="25"/>
        <v>0</v>
      </c>
      <c r="AW43" s="35">
        <f t="shared" si="26"/>
        <v>0</v>
      </c>
      <c r="AX43" s="35">
        <f t="shared" si="27"/>
        <v>474</v>
      </c>
      <c r="AY43" s="35">
        <f t="shared" si="28"/>
        <v>4423.6939137429472</v>
      </c>
      <c r="BA43" s="27">
        <v>2033</v>
      </c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</row>
    <row r="44" spans="2:68" x14ac:dyDescent="0.35">
      <c r="B44" s="25">
        <v>2034</v>
      </c>
      <c r="C44" s="26">
        <v>0</v>
      </c>
      <c r="D44" s="26">
        <v>474</v>
      </c>
      <c r="E44" s="26">
        <v>0</v>
      </c>
      <c r="F44" s="26">
        <v>1400</v>
      </c>
      <c r="G44" s="26">
        <v>200</v>
      </c>
      <c r="H44" s="26">
        <v>200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597.95000457763672</v>
      </c>
      <c r="O44" s="26">
        <v>0</v>
      </c>
      <c r="P44" s="26">
        <v>0</v>
      </c>
      <c r="Q44" s="26">
        <v>0</v>
      </c>
      <c r="R44" s="26">
        <v>0</v>
      </c>
      <c r="S44" s="26">
        <v>200</v>
      </c>
      <c r="T44" s="26">
        <v>0</v>
      </c>
      <c r="U44" s="26">
        <v>0</v>
      </c>
      <c r="V44" s="26">
        <v>0</v>
      </c>
      <c r="W44" s="26">
        <v>0</v>
      </c>
      <c r="X44" s="26">
        <v>48.389999389648438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270</v>
      </c>
      <c r="AF44" s="26">
        <v>15.340000152587891</v>
      </c>
      <c r="AG44" s="26">
        <v>202.68000251054764</v>
      </c>
      <c r="AH44" s="26">
        <v>577.0647340499753</v>
      </c>
      <c r="AI44" s="26">
        <v>348.29111263068853</v>
      </c>
      <c r="AJ44" s="26">
        <v>83.22500067949295</v>
      </c>
      <c r="AK44" s="26">
        <v>25</v>
      </c>
      <c r="AL44" s="30" t="str">
        <f t="shared" si="29"/>
        <v>Suite 2 PSE Only</v>
      </c>
      <c r="AM44" s="25">
        <v>2034</v>
      </c>
      <c r="AN44" s="34">
        <f t="shared" si="30"/>
        <v>925.35584668066383</v>
      </c>
      <c r="AO44" s="34">
        <f t="shared" si="31"/>
        <v>225</v>
      </c>
      <c r="AP44" s="34">
        <f t="shared" si="32"/>
        <v>353.22500067949295</v>
      </c>
      <c r="AQ44" s="34">
        <f t="shared" si="21"/>
        <v>202.68000251054764</v>
      </c>
      <c r="AR44" s="34">
        <f t="shared" si="22"/>
        <v>63.729999542236328</v>
      </c>
      <c r="AS44" s="34">
        <f t="shared" si="23"/>
        <v>0</v>
      </c>
      <c r="AT44" s="34">
        <f t="shared" si="33"/>
        <v>597.95000457763672</v>
      </c>
      <c r="AU44" s="34">
        <f t="shared" si="24"/>
        <v>1800</v>
      </c>
      <c r="AV44" s="34">
        <f t="shared" si="25"/>
        <v>0</v>
      </c>
      <c r="AW44" s="34">
        <f t="shared" si="26"/>
        <v>0</v>
      </c>
      <c r="AX44" s="34">
        <f t="shared" si="27"/>
        <v>474</v>
      </c>
      <c r="AY44" s="34">
        <f t="shared" si="28"/>
        <v>4641.940853990578</v>
      </c>
      <c r="BA44" s="25">
        <v>2034</v>
      </c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</row>
    <row r="45" spans="2:68" x14ac:dyDescent="0.35">
      <c r="B45" s="27">
        <v>2035</v>
      </c>
      <c r="C45" s="28">
        <v>0</v>
      </c>
      <c r="D45" s="28">
        <v>474</v>
      </c>
      <c r="E45" s="28">
        <v>0</v>
      </c>
      <c r="F45" s="28">
        <v>1400</v>
      </c>
      <c r="G45" s="28">
        <v>200</v>
      </c>
      <c r="H45" s="28">
        <v>200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797.64999389648438</v>
      </c>
      <c r="O45" s="28">
        <v>0</v>
      </c>
      <c r="P45" s="28">
        <v>0</v>
      </c>
      <c r="Q45" s="28">
        <v>0</v>
      </c>
      <c r="R45" s="28">
        <v>0</v>
      </c>
      <c r="S45" s="28">
        <v>200</v>
      </c>
      <c r="T45" s="28">
        <v>0</v>
      </c>
      <c r="U45" s="28">
        <v>50</v>
      </c>
      <c r="V45" s="28">
        <v>0</v>
      </c>
      <c r="W45" s="28">
        <v>0</v>
      </c>
      <c r="X45" s="28">
        <v>51.919998168945313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300</v>
      </c>
      <c r="AF45" s="28">
        <v>16.469999313354489</v>
      </c>
      <c r="AG45" s="28">
        <v>205.21999967098236</v>
      </c>
      <c r="AH45" s="28">
        <v>607.87923046160427</v>
      </c>
      <c r="AI45" s="28">
        <v>390.7691705807274</v>
      </c>
      <c r="AJ45" s="28">
        <v>83.22500067949295</v>
      </c>
      <c r="AK45" s="28">
        <v>25</v>
      </c>
      <c r="AL45" s="30" t="str">
        <f t="shared" si="29"/>
        <v>Suite 2 PSE Only</v>
      </c>
      <c r="AM45" s="27">
        <v>2035</v>
      </c>
      <c r="AN45" s="35">
        <f t="shared" si="30"/>
        <v>998.64840104233167</v>
      </c>
      <c r="AO45" s="35">
        <f t="shared" si="31"/>
        <v>275</v>
      </c>
      <c r="AP45" s="35">
        <f t="shared" si="32"/>
        <v>383.22500067949295</v>
      </c>
      <c r="AQ45" s="35">
        <f t="shared" si="21"/>
        <v>205.21999967098236</v>
      </c>
      <c r="AR45" s="35">
        <f t="shared" si="22"/>
        <v>68.389997482299805</v>
      </c>
      <c r="AS45" s="35">
        <f t="shared" si="23"/>
        <v>0</v>
      </c>
      <c r="AT45" s="35">
        <f t="shared" si="33"/>
        <v>797.64999389648438</v>
      </c>
      <c r="AU45" s="35">
        <f t="shared" si="24"/>
        <v>1800</v>
      </c>
      <c r="AV45" s="35">
        <f t="shared" si="25"/>
        <v>0</v>
      </c>
      <c r="AW45" s="35">
        <f t="shared" si="26"/>
        <v>0</v>
      </c>
      <c r="AX45" s="35">
        <f t="shared" si="27"/>
        <v>474</v>
      </c>
      <c r="AY45" s="35">
        <f t="shared" si="28"/>
        <v>5002.1333927715914</v>
      </c>
      <c r="BA45" s="27">
        <v>2035</v>
      </c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</row>
    <row r="46" spans="2:68" x14ac:dyDescent="0.35">
      <c r="B46" s="25">
        <v>2036</v>
      </c>
      <c r="C46" s="26">
        <v>0</v>
      </c>
      <c r="D46" s="26">
        <v>711</v>
      </c>
      <c r="E46" s="26">
        <v>0</v>
      </c>
      <c r="F46" s="26">
        <v>1500</v>
      </c>
      <c r="G46" s="26">
        <v>200</v>
      </c>
      <c r="H46" s="26">
        <v>200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797.25</v>
      </c>
      <c r="O46" s="26">
        <v>0</v>
      </c>
      <c r="P46" s="26">
        <v>0</v>
      </c>
      <c r="Q46" s="26">
        <v>0</v>
      </c>
      <c r="R46" s="26">
        <v>0</v>
      </c>
      <c r="S46" s="26">
        <v>200</v>
      </c>
      <c r="T46" s="26">
        <v>0</v>
      </c>
      <c r="U46" s="26">
        <v>50</v>
      </c>
      <c r="V46" s="26">
        <v>0</v>
      </c>
      <c r="W46" s="26">
        <v>0</v>
      </c>
      <c r="X46" s="26">
        <v>55.459999084472663</v>
      </c>
      <c r="Y46" s="26">
        <v>0</v>
      </c>
      <c r="Z46" s="26">
        <v>0</v>
      </c>
      <c r="AA46" s="26">
        <v>0</v>
      </c>
      <c r="AB46" s="26">
        <v>15</v>
      </c>
      <c r="AC46" s="26">
        <v>0</v>
      </c>
      <c r="AD46" s="26">
        <v>0</v>
      </c>
      <c r="AE46" s="26">
        <v>330</v>
      </c>
      <c r="AF46" s="26">
        <v>17.590000152587891</v>
      </c>
      <c r="AG46" s="26">
        <v>205.11000263690948</v>
      </c>
      <c r="AH46" s="26">
        <v>639.68753957211959</v>
      </c>
      <c r="AI46" s="26">
        <v>409.22194948772494</v>
      </c>
      <c r="AJ46" s="26">
        <v>83.22500067949295</v>
      </c>
      <c r="AK46" s="26">
        <v>25</v>
      </c>
      <c r="AL46" s="30" t="str">
        <f t="shared" si="29"/>
        <v>Suite 2 PSE Only</v>
      </c>
      <c r="AM46" s="25">
        <v>2036</v>
      </c>
      <c r="AN46" s="34">
        <f t="shared" si="30"/>
        <v>1048.9094890598444</v>
      </c>
      <c r="AO46" s="34">
        <f t="shared" si="31"/>
        <v>275</v>
      </c>
      <c r="AP46" s="34">
        <f t="shared" si="32"/>
        <v>413.22500067949295</v>
      </c>
      <c r="AQ46" s="34">
        <f t="shared" si="21"/>
        <v>205.11000263690948</v>
      </c>
      <c r="AR46" s="34">
        <f t="shared" si="22"/>
        <v>73.049999237060547</v>
      </c>
      <c r="AS46" s="34">
        <f t="shared" si="23"/>
        <v>15</v>
      </c>
      <c r="AT46" s="34">
        <f t="shared" si="33"/>
        <v>797.25</v>
      </c>
      <c r="AU46" s="34">
        <f t="shared" si="24"/>
        <v>1900</v>
      </c>
      <c r="AV46" s="34">
        <f t="shared" si="25"/>
        <v>0</v>
      </c>
      <c r="AW46" s="34">
        <f t="shared" si="26"/>
        <v>0</v>
      </c>
      <c r="AX46" s="34">
        <f t="shared" si="27"/>
        <v>711</v>
      </c>
      <c r="AY46" s="34">
        <f t="shared" si="28"/>
        <v>5438.5444916133074</v>
      </c>
      <c r="BA46" s="25">
        <v>2036</v>
      </c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</row>
    <row r="47" spans="2:68" x14ac:dyDescent="0.35">
      <c r="B47" s="27">
        <v>2037</v>
      </c>
      <c r="C47" s="28">
        <v>0</v>
      </c>
      <c r="D47" s="28">
        <v>711</v>
      </c>
      <c r="E47" s="28">
        <v>0</v>
      </c>
      <c r="F47" s="28">
        <v>1600</v>
      </c>
      <c r="G47" s="28">
        <v>200</v>
      </c>
      <c r="H47" s="28">
        <v>200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796.84999847412109</v>
      </c>
      <c r="O47" s="28">
        <v>0</v>
      </c>
      <c r="P47" s="28">
        <v>0</v>
      </c>
      <c r="Q47" s="28">
        <v>0</v>
      </c>
      <c r="R47" s="28">
        <v>0</v>
      </c>
      <c r="S47" s="28">
        <v>200</v>
      </c>
      <c r="T47" s="28">
        <v>0</v>
      </c>
      <c r="U47" s="28">
        <v>50</v>
      </c>
      <c r="V47" s="28">
        <v>0</v>
      </c>
      <c r="W47" s="28">
        <v>0</v>
      </c>
      <c r="X47" s="28">
        <v>58.759998321533203</v>
      </c>
      <c r="Y47" s="28">
        <v>0</v>
      </c>
      <c r="Z47" s="28">
        <v>0</v>
      </c>
      <c r="AA47" s="28">
        <v>0</v>
      </c>
      <c r="AB47" s="28">
        <v>45</v>
      </c>
      <c r="AC47" s="28">
        <v>0</v>
      </c>
      <c r="AD47" s="28">
        <v>0</v>
      </c>
      <c r="AE47" s="28">
        <v>360</v>
      </c>
      <c r="AF47" s="28">
        <v>18.629999160766602</v>
      </c>
      <c r="AG47" s="28">
        <v>203.74000132083893</v>
      </c>
      <c r="AH47" s="28">
        <v>670.51311338795813</v>
      </c>
      <c r="AI47" s="28">
        <v>455.13238293578956</v>
      </c>
      <c r="AJ47" s="28">
        <v>83.22500067949295</v>
      </c>
      <c r="AK47" s="28">
        <v>25</v>
      </c>
      <c r="AL47" s="30" t="str">
        <f t="shared" si="29"/>
        <v>Suite 2 PSE Only</v>
      </c>
      <c r="AM47" s="27">
        <v>2037</v>
      </c>
      <c r="AN47" s="35">
        <f t="shared" si="30"/>
        <v>1125.6454963237477</v>
      </c>
      <c r="AO47" s="35">
        <f t="shared" si="31"/>
        <v>275</v>
      </c>
      <c r="AP47" s="35">
        <f t="shared" si="32"/>
        <v>443.22500067949295</v>
      </c>
      <c r="AQ47" s="35">
        <f t="shared" si="21"/>
        <v>203.74000132083893</v>
      </c>
      <c r="AR47" s="35">
        <f t="shared" si="22"/>
        <v>77.389997482299805</v>
      </c>
      <c r="AS47" s="35">
        <f t="shared" si="23"/>
        <v>45</v>
      </c>
      <c r="AT47" s="35">
        <f t="shared" si="33"/>
        <v>796.84999847412109</v>
      </c>
      <c r="AU47" s="35">
        <f t="shared" si="24"/>
        <v>2000</v>
      </c>
      <c r="AV47" s="35">
        <f t="shared" si="25"/>
        <v>0</v>
      </c>
      <c r="AW47" s="35">
        <f t="shared" si="26"/>
        <v>0</v>
      </c>
      <c r="AX47" s="35">
        <f t="shared" si="27"/>
        <v>711</v>
      </c>
      <c r="AY47" s="35">
        <f t="shared" si="28"/>
        <v>5677.8504942805002</v>
      </c>
      <c r="BA47" s="27">
        <v>2037</v>
      </c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</row>
    <row r="48" spans="2:68" x14ac:dyDescent="0.35">
      <c r="B48" s="25">
        <v>2038</v>
      </c>
      <c r="C48" s="26">
        <v>0</v>
      </c>
      <c r="D48" s="26">
        <v>711</v>
      </c>
      <c r="E48" s="26">
        <v>0</v>
      </c>
      <c r="F48" s="26">
        <v>1700</v>
      </c>
      <c r="G48" s="26">
        <v>200</v>
      </c>
      <c r="H48" s="26">
        <v>200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896.44999694824219</v>
      </c>
      <c r="O48" s="26">
        <v>0</v>
      </c>
      <c r="P48" s="26">
        <v>0</v>
      </c>
      <c r="Q48" s="26">
        <v>0</v>
      </c>
      <c r="R48" s="26">
        <v>0</v>
      </c>
      <c r="S48" s="26">
        <v>200</v>
      </c>
      <c r="T48" s="26">
        <v>0</v>
      </c>
      <c r="U48" s="26">
        <v>75</v>
      </c>
      <c r="V48" s="26">
        <v>75</v>
      </c>
      <c r="W48" s="26">
        <v>0</v>
      </c>
      <c r="X48" s="26">
        <v>62.220001220703118</v>
      </c>
      <c r="Y48" s="26">
        <v>0</v>
      </c>
      <c r="Z48" s="26">
        <v>0</v>
      </c>
      <c r="AA48" s="26">
        <v>0</v>
      </c>
      <c r="AB48" s="26">
        <v>45</v>
      </c>
      <c r="AC48" s="26">
        <v>0</v>
      </c>
      <c r="AD48" s="26">
        <v>0</v>
      </c>
      <c r="AE48" s="26">
        <v>390</v>
      </c>
      <c r="AF48" s="26">
        <v>19.729999542236332</v>
      </c>
      <c r="AG48" s="26">
        <v>202.2799990773201</v>
      </c>
      <c r="AH48" s="26">
        <v>699.77322725012084</v>
      </c>
      <c r="AI48" s="26">
        <v>503.62199163829791</v>
      </c>
      <c r="AJ48" s="26">
        <v>83.22500067949295</v>
      </c>
      <c r="AK48" s="26">
        <v>25</v>
      </c>
      <c r="AL48" s="30" t="str">
        <f t="shared" si="29"/>
        <v>Suite 2 PSE Only</v>
      </c>
      <c r="AM48" s="25">
        <v>2038</v>
      </c>
      <c r="AN48" s="34">
        <f t="shared" si="30"/>
        <v>1203.3952188884186</v>
      </c>
      <c r="AO48" s="34">
        <f t="shared" si="31"/>
        <v>375</v>
      </c>
      <c r="AP48" s="34">
        <f t="shared" si="32"/>
        <v>473.22500067949295</v>
      </c>
      <c r="AQ48" s="34">
        <f t="shared" si="21"/>
        <v>202.2799990773201</v>
      </c>
      <c r="AR48" s="34">
        <f t="shared" si="22"/>
        <v>81.950000762939453</v>
      </c>
      <c r="AS48" s="34">
        <f t="shared" si="23"/>
        <v>45</v>
      </c>
      <c r="AT48" s="34">
        <f t="shared" si="33"/>
        <v>896.44999694824219</v>
      </c>
      <c r="AU48" s="34">
        <f t="shared" si="24"/>
        <v>2100</v>
      </c>
      <c r="AV48" s="34">
        <f t="shared" si="25"/>
        <v>0</v>
      </c>
      <c r="AW48" s="34">
        <f t="shared" si="26"/>
        <v>0</v>
      </c>
      <c r="AX48" s="34">
        <f t="shared" si="27"/>
        <v>711</v>
      </c>
      <c r="AY48" s="34">
        <f t="shared" si="28"/>
        <v>6088.3002163564133</v>
      </c>
      <c r="BA48" s="25">
        <v>2038</v>
      </c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2:68" x14ac:dyDescent="0.35">
      <c r="B49" s="27">
        <v>2039</v>
      </c>
      <c r="C49" s="28">
        <v>0</v>
      </c>
      <c r="D49" s="28">
        <v>711</v>
      </c>
      <c r="E49" s="28">
        <v>0</v>
      </c>
      <c r="F49" s="28">
        <v>1700</v>
      </c>
      <c r="G49" s="28">
        <v>200</v>
      </c>
      <c r="H49" s="28">
        <v>200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896.00000762939453</v>
      </c>
      <c r="O49" s="28">
        <v>0</v>
      </c>
      <c r="P49" s="28">
        <v>0</v>
      </c>
      <c r="Q49" s="28">
        <v>0</v>
      </c>
      <c r="R49" s="28">
        <v>0</v>
      </c>
      <c r="S49" s="28">
        <v>200</v>
      </c>
      <c r="T49" s="28">
        <v>0</v>
      </c>
      <c r="U49" s="28">
        <v>75</v>
      </c>
      <c r="V49" s="28">
        <v>200</v>
      </c>
      <c r="W49" s="28">
        <v>0</v>
      </c>
      <c r="X49" s="28">
        <v>65.650001525878906</v>
      </c>
      <c r="Y49" s="28">
        <v>0</v>
      </c>
      <c r="Z49" s="28">
        <v>0</v>
      </c>
      <c r="AA49" s="28">
        <v>0</v>
      </c>
      <c r="AB49" s="28">
        <v>75</v>
      </c>
      <c r="AC49" s="28">
        <v>0</v>
      </c>
      <c r="AD49" s="28">
        <v>0</v>
      </c>
      <c r="AE49" s="28">
        <v>420</v>
      </c>
      <c r="AF49" s="28">
        <v>20.819999694824219</v>
      </c>
      <c r="AG49" s="28">
        <v>203.30000323057175</v>
      </c>
      <c r="AH49" s="28">
        <v>729.05334737670728</v>
      </c>
      <c r="AI49" s="28">
        <v>567.04502237397264</v>
      </c>
      <c r="AJ49" s="28">
        <v>83.22500067949295</v>
      </c>
      <c r="AK49" s="28">
        <v>25</v>
      </c>
      <c r="AL49" s="30" t="str">
        <f t="shared" si="29"/>
        <v>Suite 2 PSE Only</v>
      </c>
      <c r="AM49" s="27">
        <v>2039</v>
      </c>
      <c r="AN49" s="35">
        <f t="shared" si="30"/>
        <v>1296.0983697506799</v>
      </c>
      <c r="AO49" s="35">
        <f t="shared" si="31"/>
        <v>500</v>
      </c>
      <c r="AP49" s="35">
        <f t="shared" si="32"/>
        <v>503.22500067949295</v>
      </c>
      <c r="AQ49" s="35">
        <f t="shared" si="21"/>
        <v>203.30000323057175</v>
      </c>
      <c r="AR49" s="35">
        <f t="shared" si="22"/>
        <v>86.470001220703125</v>
      </c>
      <c r="AS49" s="35">
        <f t="shared" si="23"/>
        <v>75</v>
      </c>
      <c r="AT49" s="35">
        <f t="shared" si="33"/>
        <v>896.00000762939453</v>
      </c>
      <c r="AU49" s="35">
        <f t="shared" si="24"/>
        <v>2100</v>
      </c>
      <c r="AV49" s="35">
        <f t="shared" si="25"/>
        <v>0</v>
      </c>
      <c r="AW49" s="35">
        <f t="shared" si="26"/>
        <v>0</v>
      </c>
      <c r="AX49" s="35">
        <f t="shared" si="27"/>
        <v>711</v>
      </c>
      <c r="AY49" s="35">
        <f t="shared" si="28"/>
        <v>6371.0933825108423</v>
      </c>
      <c r="BA49" s="27">
        <v>2039</v>
      </c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</row>
    <row r="50" spans="2:68" x14ac:dyDescent="0.35">
      <c r="B50" s="25">
        <v>2040</v>
      </c>
      <c r="C50" s="26">
        <v>0</v>
      </c>
      <c r="D50" s="26">
        <v>711</v>
      </c>
      <c r="E50" s="26">
        <v>0</v>
      </c>
      <c r="F50" s="26">
        <v>1800</v>
      </c>
      <c r="G50" s="26">
        <v>200</v>
      </c>
      <c r="H50" s="26">
        <v>200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895.54999542236328</v>
      </c>
      <c r="O50" s="26">
        <v>0</v>
      </c>
      <c r="P50" s="26">
        <v>0</v>
      </c>
      <c r="Q50" s="26">
        <v>0</v>
      </c>
      <c r="R50" s="26">
        <v>0</v>
      </c>
      <c r="S50" s="26">
        <v>200</v>
      </c>
      <c r="T50" s="26">
        <v>0</v>
      </c>
      <c r="U50" s="26">
        <v>125</v>
      </c>
      <c r="V50" s="26">
        <v>250</v>
      </c>
      <c r="W50" s="26">
        <v>0</v>
      </c>
      <c r="X50" s="26">
        <v>69.120002746582031</v>
      </c>
      <c r="Y50" s="26">
        <v>0</v>
      </c>
      <c r="Z50" s="26">
        <v>0</v>
      </c>
      <c r="AA50" s="26">
        <v>0</v>
      </c>
      <c r="AB50" s="26">
        <v>90</v>
      </c>
      <c r="AC50" s="26">
        <v>0</v>
      </c>
      <c r="AD50" s="26">
        <v>0</v>
      </c>
      <c r="AE50" s="26">
        <v>450</v>
      </c>
      <c r="AF50" s="26">
        <v>21.920000076293949</v>
      </c>
      <c r="AG50" s="26">
        <v>205.51999998092651</v>
      </c>
      <c r="AH50" s="26">
        <v>755.51243081152279</v>
      </c>
      <c r="AI50" s="26">
        <v>636.13926884471721</v>
      </c>
      <c r="AJ50" s="26">
        <v>83.22500067949295</v>
      </c>
      <c r="AK50" s="26">
        <v>25</v>
      </c>
      <c r="AL50" s="30" t="str">
        <f t="shared" si="29"/>
        <v>Suite 2 PSE Only</v>
      </c>
      <c r="AM50" s="25">
        <v>2040</v>
      </c>
      <c r="AN50" s="34">
        <f t="shared" si="30"/>
        <v>1391.65169965624</v>
      </c>
      <c r="AO50" s="34">
        <f t="shared" si="31"/>
        <v>600</v>
      </c>
      <c r="AP50" s="34">
        <f t="shared" si="32"/>
        <v>533.22500067949295</v>
      </c>
      <c r="AQ50" s="34">
        <f t="shared" si="21"/>
        <v>205.51999998092651</v>
      </c>
      <c r="AR50" s="34">
        <f t="shared" si="22"/>
        <v>91.040002822875977</v>
      </c>
      <c r="AS50" s="34">
        <f t="shared" si="23"/>
        <v>90</v>
      </c>
      <c r="AT50" s="34">
        <f t="shared" si="33"/>
        <v>895.54999542236328</v>
      </c>
      <c r="AU50" s="34">
        <f t="shared" si="24"/>
        <v>2200</v>
      </c>
      <c r="AV50" s="34">
        <f t="shared" si="25"/>
        <v>0</v>
      </c>
      <c r="AW50" s="34">
        <f t="shared" si="26"/>
        <v>0</v>
      </c>
      <c r="AX50" s="34">
        <f t="shared" si="27"/>
        <v>711</v>
      </c>
      <c r="AY50" s="34">
        <f t="shared" si="28"/>
        <v>6717.9866985618992</v>
      </c>
      <c r="BA50" s="25">
        <v>2040</v>
      </c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2:68" x14ac:dyDescent="0.35">
      <c r="B51" s="27">
        <v>2041</v>
      </c>
      <c r="C51" s="28">
        <v>0</v>
      </c>
      <c r="D51" s="28">
        <v>711</v>
      </c>
      <c r="E51" s="28">
        <v>0</v>
      </c>
      <c r="F51" s="28">
        <v>1900</v>
      </c>
      <c r="G51" s="28">
        <v>200</v>
      </c>
      <c r="H51" s="28">
        <v>200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895.09999847412109</v>
      </c>
      <c r="O51" s="28">
        <v>0</v>
      </c>
      <c r="P51" s="28">
        <v>0</v>
      </c>
      <c r="Q51" s="28">
        <v>0</v>
      </c>
      <c r="R51" s="28">
        <v>0</v>
      </c>
      <c r="S51" s="28">
        <v>200</v>
      </c>
      <c r="T51" s="28">
        <v>0</v>
      </c>
      <c r="U51" s="28">
        <v>125</v>
      </c>
      <c r="V51" s="28">
        <v>275</v>
      </c>
      <c r="W51" s="28">
        <v>0</v>
      </c>
      <c r="X51" s="28">
        <v>72.769996643066406</v>
      </c>
      <c r="Y51" s="28">
        <v>0</v>
      </c>
      <c r="Z51" s="28">
        <v>0</v>
      </c>
      <c r="AA51" s="28">
        <v>0</v>
      </c>
      <c r="AB51" s="28">
        <v>105</v>
      </c>
      <c r="AC51" s="28">
        <v>0</v>
      </c>
      <c r="AD51" s="28">
        <v>0</v>
      </c>
      <c r="AE51" s="28">
        <v>480</v>
      </c>
      <c r="AF51" s="28">
        <v>23.079999923706051</v>
      </c>
      <c r="AG51" s="28">
        <v>207.86999678611755</v>
      </c>
      <c r="AH51" s="28">
        <v>778.42247755274707</v>
      </c>
      <c r="AI51" s="28">
        <v>680.74249458323834</v>
      </c>
      <c r="AJ51" s="28">
        <v>83.22500067949295</v>
      </c>
      <c r="AK51" s="28">
        <v>25</v>
      </c>
      <c r="AL51" s="30" t="str">
        <f t="shared" si="29"/>
        <v>Suite 2 PSE Only</v>
      </c>
      <c r="AM51" s="27">
        <v>2041</v>
      </c>
      <c r="AN51" s="35">
        <f t="shared" si="30"/>
        <v>1459.1649721359854</v>
      </c>
      <c r="AO51" s="35">
        <f t="shared" si="31"/>
        <v>625</v>
      </c>
      <c r="AP51" s="35">
        <f t="shared" si="32"/>
        <v>563.22500067949295</v>
      </c>
      <c r="AQ51" s="35">
        <f t="shared" si="21"/>
        <v>207.86999678611755</v>
      </c>
      <c r="AR51" s="35">
        <f t="shared" si="22"/>
        <v>95.849996566772461</v>
      </c>
      <c r="AS51" s="35">
        <f t="shared" si="23"/>
        <v>105</v>
      </c>
      <c r="AT51" s="35">
        <f t="shared" si="33"/>
        <v>895.09999847412109</v>
      </c>
      <c r="AU51" s="35">
        <f t="shared" si="24"/>
        <v>2300</v>
      </c>
      <c r="AV51" s="35">
        <f t="shared" si="25"/>
        <v>0</v>
      </c>
      <c r="AW51" s="35">
        <f t="shared" si="26"/>
        <v>0</v>
      </c>
      <c r="AX51" s="35">
        <f t="shared" si="27"/>
        <v>711</v>
      </c>
      <c r="AY51" s="35">
        <f t="shared" si="28"/>
        <v>6962.2099646424895</v>
      </c>
      <c r="BA51" s="27">
        <v>2041</v>
      </c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</row>
    <row r="52" spans="2:68" x14ac:dyDescent="0.35">
      <c r="B52" s="25">
        <v>2042</v>
      </c>
      <c r="C52" s="26">
        <v>0</v>
      </c>
      <c r="D52" s="26">
        <v>711</v>
      </c>
      <c r="E52" s="26">
        <v>0</v>
      </c>
      <c r="F52" s="26">
        <v>1900</v>
      </c>
      <c r="G52" s="26">
        <v>200</v>
      </c>
      <c r="H52" s="26">
        <v>200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1194.6500015258789</v>
      </c>
      <c r="O52" s="26">
        <v>0</v>
      </c>
      <c r="P52" s="26">
        <v>0</v>
      </c>
      <c r="Q52" s="26">
        <v>0</v>
      </c>
      <c r="R52" s="26">
        <v>0</v>
      </c>
      <c r="S52" s="26">
        <v>200</v>
      </c>
      <c r="T52" s="26">
        <v>0</v>
      </c>
      <c r="U52" s="26">
        <v>125</v>
      </c>
      <c r="V52" s="26">
        <v>425</v>
      </c>
      <c r="W52" s="26">
        <v>0</v>
      </c>
      <c r="X52" s="26">
        <v>76.620002746582031</v>
      </c>
      <c r="Y52" s="26">
        <v>0</v>
      </c>
      <c r="Z52" s="26">
        <v>0</v>
      </c>
      <c r="AA52" s="26">
        <v>0</v>
      </c>
      <c r="AB52" s="26">
        <v>120</v>
      </c>
      <c r="AC52" s="26">
        <v>0</v>
      </c>
      <c r="AD52" s="26">
        <v>0</v>
      </c>
      <c r="AE52" s="26">
        <v>510</v>
      </c>
      <c r="AF52" s="26">
        <v>24.29999923706055</v>
      </c>
      <c r="AG52" s="26">
        <v>210.10999846458435</v>
      </c>
      <c r="AH52" s="26">
        <v>799.46679644314816</v>
      </c>
      <c r="AI52" s="26">
        <v>730.24621203573145</v>
      </c>
      <c r="AJ52" s="26">
        <v>83.22500067949295</v>
      </c>
      <c r="AK52" s="26">
        <v>25</v>
      </c>
      <c r="AL52" s="30" t="str">
        <f t="shared" si="29"/>
        <v>Suite 2 PSE Only</v>
      </c>
      <c r="AM52" s="25">
        <v>2042</v>
      </c>
      <c r="AN52" s="34">
        <f t="shared" si="30"/>
        <v>1529.7130084788796</v>
      </c>
      <c r="AO52" s="34">
        <f t="shared" si="31"/>
        <v>775</v>
      </c>
      <c r="AP52" s="34">
        <f t="shared" si="32"/>
        <v>593.22500067949295</v>
      </c>
      <c r="AQ52" s="34">
        <f t="shared" si="21"/>
        <v>210.10999846458435</v>
      </c>
      <c r="AR52" s="34">
        <f t="shared" si="22"/>
        <v>100.92000198364258</v>
      </c>
      <c r="AS52" s="34">
        <f t="shared" si="23"/>
        <v>120</v>
      </c>
      <c r="AT52" s="34">
        <f t="shared" si="33"/>
        <v>1194.6500015258789</v>
      </c>
      <c r="AU52" s="34">
        <f t="shared" si="24"/>
        <v>2300</v>
      </c>
      <c r="AV52" s="34">
        <f t="shared" si="25"/>
        <v>0</v>
      </c>
      <c r="AW52" s="34">
        <f t="shared" si="26"/>
        <v>0</v>
      </c>
      <c r="AX52" s="34">
        <f t="shared" si="27"/>
        <v>711</v>
      </c>
      <c r="AY52" s="34">
        <f t="shared" si="28"/>
        <v>7534.6180111324784</v>
      </c>
      <c r="BA52" s="25">
        <v>2042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2:68" x14ac:dyDescent="0.35">
      <c r="B53" s="27">
        <v>2043</v>
      </c>
      <c r="C53" s="28">
        <v>0</v>
      </c>
      <c r="D53" s="28">
        <v>948</v>
      </c>
      <c r="E53" s="28">
        <v>0</v>
      </c>
      <c r="F53" s="28">
        <v>2200</v>
      </c>
      <c r="G53" s="28">
        <v>200</v>
      </c>
      <c r="H53" s="28">
        <v>200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1194.0499877929688</v>
      </c>
      <c r="O53" s="28">
        <v>0</v>
      </c>
      <c r="P53" s="28">
        <v>0</v>
      </c>
      <c r="Q53" s="28">
        <v>0</v>
      </c>
      <c r="R53" s="28">
        <v>0</v>
      </c>
      <c r="S53" s="28">
        <v>200</v>
      </c>
      <c r="T53" s="28">
        <v>75</v>
      </c>
      <c r="U53" s="28">
        <v>125</v>
      </c>
      <c r="V53" s="28">
        <v>425</v>
      </c>
      <c r="W53" s="28">
        <v>0</v>
      </c>
      <c r="X53" s="28">
        <v>80.669998168945313</v>
      </c>
      <c r="Y53" s="28">
        <v>0</v>
      </c>
      <c r="Z53" s="28">
        <v>0</v>
      </c>
      <c r="AA53" s="28">
        <v>0</v>
      </c>
      <c r="AB53" s="28">
        <v>120</v>
      </c>
      <c r="AC53" s="28">
        <v>0</v>
      </c>
      <c r="AD53" s="28">
        <v>0</v>
      </c>
      <c r="AE53" s="28">
        <v>540</v>
      </c>
      <c r="AF53" s="28">
        <v>25.579999923706051</v>
      </c>
      <c r="AG53" s="28">
        <v>212.35000276565552</v>
      </c>
      <c r="AH53" s="28">
        <v>815.05506987821332</v>
      </c>
      <c r="AI53" s="28">
        <v>798.28595556854293</v>
      </c>
      <c r="AJ53" s="28">
        <v>83.22500067949295</v>
      </c>
      <c r="AK53" s="28">
        <v>25</v>
      </c>
      <c r="AL53" s="30" t="str">
        <f t="shared" si="29"/>
        <v>Suite 2 PSE Only</v>
      </c>
      <c r="AM53" s="27">
        <v>2043</v>
      </c>
      <c r="AN53" s="35">
        <f t="shared" si="30"/>
        <v>1613.3410254467562</v>
      </c>
      <c r="AO53" s="35">
        <f t="shared" si="31"/>
        <v>850</v>
      </c>
      <c r="AP53" s="35">
        <f t="shared" si="32"/>
        <v>623.22500067949295</v>
      </c>
      <c r="AQ53" s="35">
        <f t="shared" si="21"/>
        <v>212.35000276565552</v>
      </c>
      <c r="AR53" s="35">
        <f t="shared" si="22"/>
        <v>106.24999809265137</v>
      </c>
      <c r="AS53" s="35">
        <f t="shared" si="23"/>
        <v>120</v>
      </c>
      <c r="AT53" s="35">
        <f t="shared" si="33"/>
        <v>1194.0499877929688</v>
      </c>
      <c r="AU53" s="35">
        <f t="shared" si="24"/>
        <v>2600</v>
      </c>
      <c r="AV53" s="35">
        <f t="shared" si="25"/>
        <v>0</v>
      </c>
      <c r="AW53" s="35">
        <f t="shared" si="26"/>
        <v>0</v>
      </c>
      <c r="AX53" s="35">
        <f t="shared" si="27"/>
        <v>948</v>
      </c>
      <c r="AY53" s="35">
        <f t="shared" si="28"/>
        <v>8267.2160147775248</v>
      </c>
      <c r="BA53" s="27">
        <v>2043</v>
      </c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</row>
    <row r="54" spans="2:68" x14ac:dyDescent="0.35">
      <c r="B54" s="25">
        <v>2044</v>
      </c>
      <c r="C54" s="26">
        <v>0</v>
      </c>
      <c r="D54" s="26">
        <v>948</v>
      </c>
      <c r="E54" s="26">
        <v>0</v>
      </c>
      <c r="F54" s="26">
        <v>2300</v>
      </c>
      <c r="G54" s="26">
        <v>200</v>
      </c>
      <c r="H54" s="26">
        <v>200</v>
      </c>
      <c r="I54" s="26">
        <v>350</v>
      </c>
      <c r="J54" s="26">
        <v>0</v>
      </c>
      <c r="K54" s="26">
        <v>0</v>
      </c>
      <c r="L54" s="26">
        <v>0</v>
      </c>
      <c r="M54" s="26">
        <v>0</v>
      </c>
      <c r="N54" s="26">
        <v>1293.4500122070313</v>
      </c>
      <c r="O54" s="26">
        <v>0</v>
      </c>
      <c r="P54" s="26">
        <v>0</v>
      </c>
      <c r="Q54" s="26">
        <v>0</v>
      </c>
      <c r="R54" s="26">
        <v>0</v>
      </c>
      <c r="S54" s="26">
        <v>200</v>
      </c>
      <c r="T54" s="26">
        <v>125</v>
      </c>
      <c r="U54" s="26">
        <v>125</v>
      </c>
      <c r="V54" s="26">
        <v>450</v>
      </c>
      <c r="W54" s="26">
        <v>0</v>
      </c>
      <c r="X54" s="26">
        <v>84.930000305175781</v>
      </c>
      <c r="Y54" s="26">
        <v>0</v>
      </c>
      <c r="Z54" s="26">
        <v>0</v>
      </c>
      <c r="AA54" s="26">
        <v>0</v>
      </c>
      <c r="AB54" s="26">
        <v>135</v>
      </c>
      <c r="AC54" s="26">
        <v>0</v>
      </c>
      <c r="AD54" s="26">
        <v>0</v>
      </c>
      <c r="AE54" s="26">
        <v>570</v>
      </c>
      <c r="AF54" s="26">
        <v>26.930000305175781</v>
      </c>
      <c r="AG54" s="26">
        <v>214.45999926328659</v>
      </c>
      <c r="AH54" s="26">
        <v>832.17698303956013</v>
      </c>
      <c r="AI54" s="26">
        <v>882.68142050805454</v>
      </c>
      <c r="AJ54" s="26">
        <v>83.22500067949295</v>
      </c>
      <c r="AK54" s="26">
        <v>25</v>
      </c>
      <c r="AL54" s="30" t="str">
        <f t="shared" si="29"/>
        <v>Suite 2 PSE Only</v>
      </c>
      <c r="AM54" s="25">
        <v>2044</v>
      </c>
      <c r="AN54" s="34">
        <f t="shared" si="30"/>
        <v>1714.8584035476147</v>
      </c>
      <c r="AO54" s="34">
        <f t="shared" si="31"/>
        <v>925</v>
      </c>
      <c r="AP54" s="34">
        <f t="shared" si="32"/>
        <v>653.22500067949295</v>
      </c>
      <c r="AQ54" s="34">
        <f t="shared" si="21"/>
        <v>214.45999926328659</v>
      </c>
      <c r="AR54" s="34">
        <f t="shared" si="22"/>
        <v>111.86000061035156</v>
      </c>
      <c r="AS54" s="34">
        <f t="shared" si="23"/>
        <v>135</v>
      </c>
      <c r="AT54" s="34">
        <f t="shared" si="33"/>
        <v>1293.4500122070313</v>
      </c>
      <c r="AU54" s="34">
        <f t="shared" si="24"/>
        <v>3050</v>
      </c>
      <c r="AV54" s="34">
        <f t="shared" si="25"/>
        <v>0</v>
      </c>
      <c r="AW54" s="34">
        <f t="shared" si="26"/>
        <v>0</v>
      </c>
      <c r="AX54" s="34">
        <f t="shared" si="27"/>
        <v>948</v>
      </c>
      <c r="AY54" s="34">
        <f t="shared" si="28"/>
        <v>9045.8534163077766</v>
      </c>
      <c r="BA54" s="25">
        <v>2044</v>
      </c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2:68" x14ac:dyDescent="0.35">
      <c r="B55" s="27">
        <v>2045</v>
      </c>
      <c r="C55" s="28">
        <v>0</v>
      </c>
      <c r="D55" s="28">
        <v>948</v>
      </c>
      <c r="E55" s="28">
        <v>0</v>
      </c>
      <c r="F55" s="28">
        <v>2300</v>
      </c>
      <c r="G55" s="28">
        <v>200</v>
      </c>
      <c r="H55" s="28">
        <v>200</v>
      </c>
      <c r="I55" s="28">
        <v>350</v>
      </c>
      <c r="J55" s="28">
        <v>0</v>
      </c>
      <c r="K55" s="28">
        <v>0</v>
      </c>
      <c r="L55" s="28">
        <v>0</v>
      </c>
      <c r="M55" s="28">
        <v>0</v>
      </c>
      <c r="N55" s="28">
        <v>1292.8199920654297</v>
      </c>
      <c r="O55" s="28">
        <v>0</v>
      </c>
      <c r="P55" s="28">
        <v>0</v>
      </c>
      <c r="Q55" s="28">
        <v>0</v>
      </c>
      <c r="R55" s="28">
        <v>0</v>
      </c>
      <c r="S55" s="28">
        <v>200</v>
      </c>
      <c r="T55" s="28">
        <v>175</v>
      </c>
      <c r="U55" s="28">
        <v>125</v>
      </c>
      <c r="V55" s="28">
        <v>475</v>
      </c>
      <c r="W55" s="28">
        <v>0</v>
      </c>
      <c r="X55" s="28">
        <v>89.410003662109375</v>
      </c>
      <c r="Y55" s="28">
        <v>125</v>
      </c>
      <c r="Z55" s="28">
        <v>0</v>
      </c>
      <c r="AA55" s="28">
        <v>0</v>
      </c>
      <c r="AB55" s="28">
        <v>150</v>
      </c>
      <c r="AC55" s="28">
        <v>0</v>
      </c>
      <c r="AD55" s="28">
        <v>0</v>
      </c>
      <c r="AE55" s="28">
        <v>600</v>
      </c>
      <c r="AF55" s="28">
        <v>28.360000610351559</v>
      </c>
      <c r="AG55" s="28">
        <v>216.68000096082687</v>
      </c>
      <c r="AH55" s="28">
        <v>847.64353959809046</v>
      </c>
      <c r="AI55" s="28">
        <v>976.23904165753038</v>
      </c>
      <c r="AJ55" s="28">
        <v>83.22500067949295</v>
      </c>
      <c r="AK55" s="28">
        <v>25</v>
      </c>
      <c r="AL55" s="30" t="str">
        <f t="shared" si="29"/>
        <v>Suite 2 PSE Only</v>
      </c>
      <c r="AM55" s="27">
        <v>2045</v>
      </c>
      <c r="AN55" s="35">
        <f>SUM(AH55:AI55)</f>
        <v>1823.8825812556208</v>
      </c>
      <c r="AO55" s="35">
        <f t="shared" si="31"/>
        <v>1000</v>
      </c>
      <c r="AP55" s="35">
        <f t="shared" si="32"/>
        <v>683.22500067949295</v>
      </c>
      <c r="AQ55" s="35">
        <f t="shared" si="21"/>
        <v>216.68000096082687</v>
      </c>
      <c r="AR55" s="35">
        <f t="shared" si="22"/>
        <v>117.77000427246094</v>
      </c>
      <c r="AS55" s="35">
        <f t="shared" si="23"/>
        <v>150</v>
      </c>
      <c r="AT55" s="35">
        <f t="shared" si="33"/>
        <v>1292.8199920654297</v>
      </c>
      <c r="AU55" s="35">
        <f t="shared" si="24"/>
        <v>3050</v>
      </c>
      <c r="AV55" s="35">
        <f t="shared" si="25"/>
        <v>125</v>
      </c>
      <c r="AW55" s="35">
        <f t="shared" si="26"/>
        <v>0</v>
      </c>
      <c r="AX55" s="35">
        <f t="shared" si="27"/>
        <v>948</v>
      </c>
      <c r="AY55" s="35">
        <f t="shared" si="28"/>
        <v>9407.3775792338311</v>
      </c>
      <c r="BA55" s="27">
        <v>2045</v>
      </c>
      <c r="BB55" s="35">
        <f t="shared" ref="BB55:BL55" si="38">AN55-AN40</f>
        <v>1196.4760434727798</v>
      </c>
      <c r="BC55" s="35">
        <f t="shared" si="38"/>
        <v>800</v>
      </c>
      <c r="BD55" s="35">
        <f t="shared" si="38"/>
        <v>450</v>
      </c>
      <c r="BE55" s="35">
        <f t="shared" si="38"/>
        <v>34.23000368475914</v>
      </c>
      <c r="BF55" s="35">
        <f t="shared" si="38"/>
        <v>72.080005645751953</v>
      </c>
      <c r="BG55" s="35">
        <f t="shared" si="38"/>
        <v>150</v>
      </c>
      <c r="BH55" s="35">
        <f t="shared" si="38"/>
        <v>893.81999969482422</v>
      </c>
      <c r="BI55" s="35">
        <f t="shared" si="38"/>
        <v>1550</v>
      </c>
      <c r="BJ55" s="35">
        <f t="shared" si="38"/>
        <v>125</v>
      </c>
      <c r="BK55" s="35">
        <f t="shared" si="38"/>
        <v>0</v>
      </c>
      <c r="BL55" s="35">
        <f t="shared" si="38"/>
        <v>474</v>
      </c>
      <c r="BM55" s="35">
        <f t="shared" ref="BM55" si="39">AY55-AY40</f>
        <v>5745.6060524981149</v>
      </c>
    </row>
    <row r="56" spans="2:68" x14ac:dyDescent="0.35">
      <c r="B56" s="146"/>
      <c r="AL56" s="30"/>
      <c r="BA56" s="27" t="s">
        <v>43</v>
      </c>
      <c r="BB56" s="35">
        <f>SUM(BB55,BB40,BB35)</f>
        <v>1823.8825812556208</v>
      </c>
      <c r="BC56" s="35">
        <f t="shared" ref="BC56:BM56" si="40">SUM(BC55,BC40,BC35)</f>
        <v>1000</v>
      </c>
      <c r="BD56" s="35">
        <f t="shared" si="40"/>
        <v>683.22500067949295</v>
      </c>
      <c r="BE56" s="35">
        <f t="shared" si="40"/>
        <v>216.68000096082687</v>
      </c>
      <c r="BF56" s="35">
        <f t="shared" si="40"/>
        <v>117.77000427246094</v>
      </c>
      <c r="BG56" s="35">
        <f t="shared" si="40"/>
        <v>150</v>
      </c>
      <c r="BH56" s="35">
        <f t="shared" si="40"/>
        <v>1292.8199920654297</v>
      </c>
      <c r="BI56" s="35">
        <f t="shared" si="40"/>
        <v>3050</v>
      </c>
      <c r="BJ56" s="35">
        <f t="shared" si="40"/>
        <v>125</v>
      </c>
      <c r="BK56" s="35">
        <f t="shared" si="40"/>
        <v>0</v>
      </c>
      <c r="BL56" s="35">
        <f t="shared" si="40"/>
        <v>948</v>
      </c>
      <c r="BM56" s="35">
        <f t="shared" si="40"/>
        <v>9407.3775792338311</v>
      </c>
    </row>
    <row r="57" spans="2:68" x14ac:dyDescent="0.35">
      <c r="B57" s="146"/>
      <c r="AL57" s="30"/>
    </row>
    <row r="58" spans="2:68" x14ac:dyDescent="0.35">
      <c r="B58" s="1" t="str">
        <f>'RAW DATA INPUTS &gt;&gt;&gt;'!D5</f>
        <v>Suite 3 Customer Only</v>
      </c>
      <c r="AL58" s="30"/>
    </row>
    <row r="59" spans="2:68" ht="72.5" x14ac:dyDescent="0.35">
      <c r="B59" s="16" t="s">
        <v>11</v>
      </c>
      <c r="C59" s="17" t="s">
        <v>12</v>
      </c>
      <c r="D59" s="17" t="s">
        <v>13</v>
      </c>
      <c r="E59" s="17" t="s">
        <v>14</v>
      </c>
      <c r="F59" s="18" t="s">
        <v>15</v>
      </c>
      <c r="G59" s="18" t="s">
        <v>16</v>
      </c>
      <c r="H59" s="18" t="s">
        <v>17</v>
      </c>
      <c r="I59" s="18" t="s">
        <v>135</v>
      </c>
      <c r="J59" s="18" t="s">
        <v>18</v>
      </c>
      <c r="K59" s="18" t="s">
        <v>19</v>
      </c>
      <c r="L59" s="18" t="s">
        <v>20</v>
      </c>
      <c r="M59" s="18" t="s">
        <v>21</v>
      </c>
      <c r="N59" s="19" t="s">
        <v>22</v>
      </c>
      <c r="O59" s="19" t="s">
        <v>23</v>
      </c>
      <c r="P59" s="19" t="s">
        <v>24</v>
      </c>
      <c r="Q59" s="19" t="s">
        <v>25</v>
      </c>
      <c r="R59" s="19" t="s">
        <v>26</v>
      </c>
      <c r="S59" s="20" t="s">
        <v>27</v>
      </c>
      <c r="T59" s="20" t="s">
        <v>28</v>
      </c>
      <c r="U59" s="20" t="s">
        <v>29</v>
      </c>
      <c r="V59" s="20" t="s">
        <v>30</v>
      </c>
      <c r="W59" s="20" t="s">
        <v>31</v>
      </c>
      <c r="X59" s="20" t="s">
        <v>32</v>
      </c>
      <c r="Y59" s="21" t="s">
        <v>33</v>
      </c>
      <c r="Z59" s="21" t="s">
        <v>34</v>
      </c>
      <c r="AA59" s="21" t="s">
        <v>35</v>
      </c>
      <c r="AB59" s="16" t="s">
        <v>36</v>
      </c>
      <c r="AC59" s="16" t="s">
        <v>37</v>
      </c>
      <c r="AD59" s="16" t="s">
        <v>49</v>
      </c>
      <c r="AE59" s="16" t="s">
        <v>39</v>
      </c>
      <c r="AF59" s="16" t="s">
        <v>40</v>
      </c>
      <c r="AG59" s="22" t="s">
        <v>0</v>
      </c>
      <c r="AH59" s="22" t="s">
        <v>41</v>
      </c>
      <c r="AI59" s="22" t="s">
        <v>42</v>
      </c>
      <c r="AJ59" s="159" t="s">
        <v>136</v>
      </c>
      <c r="AK59" s="159" t="s">
        <v>137</v>
      </c>
      <c r="AL59" s="36" t="str">
        <f>B58</f>
        <v>Suite 3 Customer Only</v>
      </c>
      <c r="AM59" s="23" t="s">
        <v>11</v>
      </c>
      <c r="AN59" s="23" t="s">
        <v>55</v>
      </c>
      <c r="AO59" s="23" t="s">
        <v>56</v>
      </c>
      <c r="AP59" s="23" t="s">
        <v>57</v>
      </c>
      <c r="AQ59" s="23" t="s">
        <v>58</v>
      </c>
      <c r="AR59" s="23" t="s">
        <v>59</v>
      </c>
      <c r="AS59" s="24" t="s">
        <v>36</v>
      </c>
      <c r="AT59" s="24" t="s">
        <v>45</v>
      </c>
      <c r="AU59" s="24" t="s">
        <v>50</v>
      </c>
      <c r="AV59" s="24" t="s">
        <v>60</v>
      </c>
      <c r="AW59" s="24" t="s">
        <v>61</v>
      </c>
      <c r="AX59" s="24" t="s">
        <v>48</v>
      </c>
      <c r="AY59" s="24" t="s">
        <v>43</v>
      </c>
      <c r="BA59" s="23" t="s">
        <v>138</v>
      </c>
      <c r="BB59" s="23" t="s">
        <v>55</v>
      </c>
      <c r="BC59" s="23" t="s">
        <v>56</v>
      </c>
      <c r="BD59" s="23" t="s">
        <v>57</v>
      </c>
      <c r="BE59" s="23" t="s">
        <v>58</v>
      </c>
      <c r="BF59" s="23" t="s">
        <v>59</v>
      </c>
      <c r="BG59" s="24" t="s">
        <v>36</v>
      </c>
      <c r="BH59" s="24" t="s">
        <v>45</v>
      </c>
      <c r="BI59" s="24" t="s">
        <v>50</v>
      </c>
      <c r="BJ59" s="24" t="s">
        <v>60</v>
      </c>
      <c r="BK59" s="24" t="s">
        <v>61</v>
      </c>
      <c r="BL59" s="24" t="s">
        <v>48</v>
      </c>
      <c r="BM59" s="24" t="s">
        <v>43</v>
      </c>
    </row>
    <row r="60" spans="2:68" x14ac:dyDescent="0.35">
      <c r="B60" s="25">
        <v>2022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3.2999999523162842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37.531762906349293</v>
      </c>
      <c r="AI60" s="26">
        <v>37.17697845982606</v>
      </c>
      <c r="AJ60" s="26">
        <v>15.622999921441078</v>
      </c>
      <c r="AK60" s="26">
        <v>4.1000000238418579</v>
      </c>
      <c r="AL60" s="30" t="str">
        <f>AL59</f>
        <v>Suite 3 Customer Only</v>
      </c>
      <c r="AM60" s="25">
        <v>2022</v>
      </c>
      <c r="AN60" s="34">
        <f>SUM(AH60:AI60)</f>
        <v>74.70874136617536</v>
      </c>
      <c r="AO60" s="34">
        <f>SUM(S60:V60)+AK60</f>
        <v>4.1000000238418579</v>
      </c>
      <c r="AP60" s="34">
        <f>SUM(AD60:AE60)+AJ60</f>
        <v>15.622999921441078</v>
      </c>
      <c r="AQ60" s="34">
        <f t="shared" ref="AQ60:AQ83" si="41">AG60</f>
        <v>0</v>
      </c>
      <c r="AR60" s="34">
        <f t="shared" ref="AR60:AR83" si="42">X60+AF60</f>
        <v>3.2999999523162842</v>
      </c>
      <c r="AS60" s="34">
        <f t="shared" ref="AS60:AS83" si="43">AB60</f>
        <v>0</v>
      </c>
      <c r="AT60" s="34">
        <f>SUM(N60:R60)</f>
        <v>0</v>
      </c>
      <c r="AU60" s="34">
        <f t="shared" ref="AU60:AU83" si="44">SUM(F60:M60)</f>
        <v>0</v>
      </c>
      <c r="AV60" s="34">
        <f t="shared" ref="AV60:AV83" si="45">SUM(Y60:AA60)</f>
        <v>0</v>
      </c>
      <c r="AW60" s="34">
        <f t="shared" ref="AW60:AW83" si="46">W60</f>
        <v>0</v>
      </c>
      <c r="AX60" s="34">
        <f t="shared" ref="AX60:AX83" si="47">SUM(C60:E60)</f>
        <v>0</v>
      </c>
      <c r="AY60" s="34">
        <f t="shared" ref="AY60:AY83" si="48">SUM(AN60:AX60)</f>
        <v>97.73174126377458</v>
      </c>
      <c r="BA60" s="25">
        <v>2022</v>
      </c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O60" s="41" t="s">
        <v>55</v>
      </c>
      <c r="BP60" s="42">
        <f>BB84</f>
        <v>1823.8825812556208</v>
      </c>
    </row>
    <row r="61" spans="2:68" x14ac:dyDescent="0.35">
      <c r="B61" s="27">
        <v>2023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6.25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3</v>
      </c>
      <c r="AG61" s="28">
        <v>5.0900002401322126</v>
      </c>
      <c r="AH61" s="28">
        <v>77.022225312648928</v>
      </c>
      <c r="AI61" s="28">
        <v>62.011519873947044</v>
      </c>
      <c r="AJ61" s="28">
        <v>30.995999842882156</v>
      </c>
      <c r="AK61" s="28">
        <v>8.9000000506639481</v>
      </c>
      <c r="AL61" s="30" t="str">
        <f t="shared" ref="AL61:AL83" si="49">AL60</f>
        <v>Suite 3 Customer Only</v>
      </c>
      <c r="AM61" s="27">
        <v>2023</v>
      </c>
      <c r="AN61" s="35">
        <f t="shared" ref="AN61:AN82" si="50">SUM(AH61:AI61)</f>
        <v>139.03374518659598</v>
      </c>
      <c r="AO61" s="35">
        <f t="shared" ref="AO61:AO83" si="51">SUM(S61:V61)+AK61</f>
        <v>8.9000000506639481</v>
      </c>
      <c r="AP61" s="35">
        <f t="shared" ref="AP61:AP83" si="52">SUM(AD61:AE61)+AJ61</f>
        <v>30.995999842882156</v>
      </c>
      <c r="AQ61" s="35">
        <f t="shared" si="41"/>
        <v>5.0900002401322126</v>
      </c>
      <c r="AR61" s="35">
        <f t="shared" si="42"/>
        <v>9.25</v>
      </c>
      <c r="AS61" s="35">
        <f t="shared" si="43"/>
        <v>0</v>
      </c>
      <c r="AT61" s="35">
        <f t="shared" ref="AT61:AT83" si="53">SUM(N61:R61)</f>
        <v>0</v>
      </c>
      <c r="AU61" s="35">
        <f t="shared" si="44"/>
        <v>0</v>
      </c>
      <c r="AV61" s="35">
        <f t="shared" si="45"/>
        <v>0</v>
      </c>
      <c r="AW61" s="35">
        <f t="shared" si="46"/>
        <v>0</v>
      </c>
      <c r="AX61" s="35">
        <f t="shared" si="47"/>
        <v>0</v>
      </c>
      <c r="AY61" s="35">
        <f t="shared" si="48"/>
        <v>193.2697453202743</v>
      </c>
      <c r="BA61" s="27">
        <v>2023</v>
      </c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O61" s="41" t="s">
        <v>56</v>
      </c>
      <c r="BP61" s="42">
        <f>BC84</f>
        <v>996.70000012218952</v>
      </c>
    </row>
    <row r="62" spans="2:68" x14ac:dyDescent="0.35">
      <c r="B62" s="25">
        <v>2024</v>
      </c>
      <c r="C62" s="26">
        <v>0</v>
      </c>
      <c r="D62" s="26">
        <v>0</v>
      </c>
      <c r="E62" s="26">
        <v>0</v>
      </c>
      <c r="F62" s="26">
        <v>200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200</v>
      </c>
      <c r="O62" s="26">
        <v>0</v>
      </c>
      <c r="P62" s="26">
        <v>0</v>
      </c>
      <c r="Q62" s="26">
        <v>0</v>
      </c>
      <c r="R62" s="26">
        <v>0</v>
      </c>
      <c r="S62" s="26">
        <v>25</v>
      </c>
      <c r="T62" s="26">
        <v>0</v>
      </c>
      <c r="U62" s="26">
        <v>0</v>
      </c>
      <c r="V62" s="26">
        <v>0</v>
      </c>
      <c r="W62" s="26">
        <v>0</v>
      </c>
      <c r="X62" s="26">
        <v>11.89000034332275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6</v>
      </c>
      <c r="AG62" s="26">
        <v>10.999999640509486</v>
      </c>
      <c r="AH62" s="26">
        <v>119.21889568803138</v>
      </c>
      <c r="AI62" s="26">
        <v>81.458078346015782</v>
      </c>
      <c r="AJ62" s="26">
        <v>48.018999740481377</v>
      </c>
      <c r="AK62" s="26">
        <v>14.850000083446503</v>
      </c>
      <c r="AL62" s="30" t="str">
        <f t="shared" si="49"/>
        <v>Suite 3 Customer Only</v>
      </c>
      <c r="AM62" s="25">
        <v>2024</v>
      </c>
      <c r="AN62" s="34">
        <f t="shared" si="50"/>
        <v>200.67697403404716</v>
      </c>
      <c r="AO62" s="34">
        <f t="shared" si="51"/>
        <v>39.850000083446503</v>
      </c>
      <c r="AP62" s="34">
        <f t="shared" si="52"/>
        <v>48.018999740481377</v>
      </c>
      <c r="AQ62" s="34">
        <f t="shared" si="41"/>
        <v>10.999999640509486</v>
      </c>
      <c r="AR62" s="34">
        <f t="shared" si="42"/>
        <v>17.89000034332275</v>
      </c>
      <c r="AS62" s="34">
        <f t="shared" si="43"/>
        <v>0</v>
      </c>
      <c r="AT62" s="34">
        <f t="shared" si="53"/>
        <v>200</v>
      </c>
      <c r="AU62" s="34">
        <f t="shared" si="44"/>
        <v>200</v>
      </c>
      <c r="AV62" s="34">
        <f t="shared" si="45"/>
        <v>0</v>
      </c>
      <c r="AW62" s="34">
        <f t="shared" si="46"/>
        <v>0</v>
      </c>
      <c r="AX62" s="34">
        <f t="shared" si="47"/>
        <v>0</v>
      </c>
      <c r="AY62" s="34">
        <f t="shared" si="48"/>
        <v>717.43597384180725</v>
      </c>
      <c r="BA62" s="25">
        <v>2024</v>
      </c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O62" s="41" t="s">
        <v>57</v>
      </c>
      <c r="BP62" s="42">
        <f>BD84</f>
        <v>658.61699971556664</v>
      </c>
    </row>
    <row r="63" spans="2:68" x14ac:dyDescent="0.35">
      <c r="B63" s="27">
        <v>2025</v>
      </c>
      <c r="C63" s="28">
        <v>0</v>
      </c>
      <c r="D63" s="28">
        <v>0</v>
      </c>
      <c r="E63" s="28">
        <v>0</v>
      </c>
      <c r="F63" s="28">
        <v>500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299.89999389648438</v>
      </c>
      <c r="O63" s="28">
        <v>0</v>
      </c>
      <c r="P63" s="28">
        <v>0</v>
      </c>
      <c r="Q63" s="28">
        <v>0</v>
      </c>
      <c r="R63" s="28">
        <v>0</v>
      </c>
      <c r="S63" s="28">
        <v>50</v>
      </c>
      <c r="T63" s="28">
        <v>0</v>
      </c>
      <c r="U63" s="28">
        <v>0</v>
      </c>
      <c r="V63" s="28">
        <v>0</v>
      </c>
      <c r="W63" s="28">
        <v>0</v>
      </c>
      <c r="X63" s="28">
        <v>16.090000152587891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6</v>
      </c>
      <c r="AG63" s="28">
        <v>28.669999688863754</v>
      </c>
      <c r="AH63" s="28">
        <v>164.24307163826862</v>
      </c>
      <c r="AI63" s="28">
        <v>94.606009507567592</v>
      </c>
      <c r="AJ63" s="28">
        <v>58.616999715566635</v>
      </c>
      <c r="AK63" s="28">
        <v>21.700000122189522</v>
      </c>
      <c r="AL63" s="30" t="str">
        <f t="shared" si="49"/>
        <v>Suite 3 Customer Only</v>
      </c>
      <c r="AM63" s="27">
        <v>2025</v>
      </c>
      <c r="AN63" s="35">
        <f t="shared" si="50"/>
        <v>258.84908114583618</v>
      </c>
      <c r="AO63" s="35">
        <f t="shared" si="51"/>
        <v>71.700000122189522</v>
      </c>
      <c r="AP63" s="35">
        <f t="shared" si="52"/>
        <v>58.616999715566635</v>
      </c>
      <c r="AQ63" s="35">
        <f t="shared" si="41"/>
        <v>28.669999688863754</v>
      </c>
      <c r="AR63" s="35">
        <f t="shared" si="42"/>
        <v>22.090000152587891</v>
      </c>
      <c r="AS63" s="35">
        <f t="shared" si="43"/>
        <v>0</v>
      </c>
      <c r="AT63" s="35">
        <f t="shared" si="53"/>
        <v>299.89999389648438</v>
      </c>
      <c r="AU63" s="35">
        <f t="shared" si="44"/>
        <v>500</v>
      </c>
      <c r="AV63" s="35">
        <f t="shared" si="45"/>
        <v>0</v>
      </c>
      <c r="AW63" s="35">
        <f t="shared" si="46"/>
        <v>0</v>
      </c>
      <c r="AX63" s="35">
        <f t="shared" si="47"/>
        <v>0</v>
      </c>
      <c r="AY63" s="35">
        <f t="shared" si="48"/>
        <v>1239.8260747215284</v>
      </c>
      <c r="BA63" s="27">
        <v>2025</v>
      </c>
      <c r="BB63" s="35">
        <f t="shared" ref="BB63:BL63" si="54">AN63</f>
        <v>258.84908114583618</v>
      </c>
      <c r="BC63" s="35">
        <f t="shared" si="54"/>
        <v>71.700000122189522</v>
      </c>
      <c r="BD63" s="35">
        <f t="shared" si="54"/>
        <v>58.616999715566635</v>
      </c>
      <c r="BE63" s="35">
        <f t="shared" si="54"/>
        <v>28.669999688863754</v>
      </c>
      <c r="BF63" s="35">
        <f t="shared" si="54"/>
        <v>22.090000152587891</v>
      </c>
      <c r="BG63" s="35">
        <f t="shared" si="54"/>
        <v>0</v>
      </c>
      <c r="BH63" s="35">
        <f t="shared" si="54"/>
        <v>299.89999389648438</v>
      </c>
      <c r="BI63" s="35">
        <f t="shared" si="54"/>
        <v>500</v>
      </c>
      <c r="BJ63" s="35">
        <f t="shared" si="54"/>
        <v>0</v>
      </c>
      <c r="BK63" s="35">
        <f t="shared" si="54"/>
        <v>0</v>
      </c>
      <c r="BL63" s="35">
        <f t="shared" si="54"/>
        <v>0</v>
      </c>
      <c r="BM63" s="35">
        <f t="shared" ref="BM63" si="55">AY63</f>
        <v>1239.8260747215284</v>
      </c>
      <c r="BO63" s="41" t="s">
        <v>58</v>
      </c>
      <c r="BP63" s="42">
        <f>BE84</f>
        <v>216.68000096082687</v>
      </c>
    </row>
    <row r="64" spans="2:68" x14ac:dyDescent="0.35">
      <c r="B64" s="25">
        <v>2026</v>
      </c>
      <c r="C64" s="26">
        <v>0</v>
      </c>
      <c r="D64" s="26">
        <v>237</v>
      </c>
      <c r="E64" s="26">
        <v>0</v>
      </c>
      <c r="F64" s="26">
        <v>500</v>
      </c>
      <c r="G64" s="26">
        <v>200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299.75</v>
      </c>
      <c r="O64" s="26">
        <v>0</v>
      </c>
      <c r="P64" s="26">
        <v>0</v>
      </c>
      <c r="Q64" s="26">
        <v>0</v>
      </c>
      <c r="R64" s="26">
        <v>0</v>
      </c>
      <c r="S64" s="26">
        <v>75</v>
      </c>
      <c r="T64" s="26">
        <v>0</v>
      </c>
      <c r="U64" s="26">
        <v>0</v>
      </c>
      <c r="V64" s="26">
        <v>0</v>
      </c>
      <c r="W64" s="26">
        <v>0</v>
      </c>
      <c r="X64" s="26">
        <v>19.389999389648441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30</v>
      </c>
      <c r="AF64" s="26">
        <v>6</v>
      </c>
      <c r="AG64" s="26">
        <v>55.679999426007271</v>
      </c>
      <c r="AH64" s="26">
        <v>211.11938498629223</v>
      </c>
      <c r="AI64" s="26">
        <v>111.62730854200163</v>
      </c>
      <c r="AJ64" s="26">
        <v>58.616999715566635</v>
      </c>
      <c r="AK64" s="26">
        <v>21.700000122189522</v>
      </c>
      <c r="AL64" s="30" t="str">
        <f t="shared" si="49"/>
        <v>Suite 3 Customer Only</v>
      </c>
      <c r="AM64" s="25">
        <v>2026</v>
      </c>
      <c r="AN64" s="34">
        <f t="shared" si="50"/>
        <v>322.74669352829386</v>
      </c>
      <c r="AO64" s="34">
        <f t="shared" si="51"/>
        <v>96.700000122189522</v>
      </c>
      <c r="AP64" s="34">
        <f t="shared" si="52"/>
        <v>88.616999715566635</v>
      </c>
      <c r="AQ64" s="34">
        <f t="shared" si="41"/>
        <v>55.679999426007271</v>
      </c>
      <c r="AR64" s="34">
        <f t="shared" si="42"/>
        <v>25.389999389648441</v>
      </c>
      <c r="AS64" s="34">
        <f t="shared" si="43"/>
        <v>0</v>
      </c>
      <c r="AT64" s="34">
        <f t="shared" si="53"/>
        <v>299.75</v>
      </c>
      <c r="AU64" s="34">
        <f t="shared" si="44"/>
        <v>700</v>
      </c>
      <c r="AV64" s="34">
        <f t="shared" si="45"/>
        <v>0</v>
      </c>
      <c r="AW64" s="34">
        <f t="shared" si="46"/>
        <v>0</v>
      </c>
      <c r="AX64" s="34">
        <f t="shared" si="47"/>
        <v>237</v>
      </c>
      <c r="AY64" s="34">
        <f t="shared" si="48"/>
        <v>1825.8836921817058</v>
      </c>
      <c r="BA64" s="25">
        <v>2026</v>
      </c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O64" s="41" t="s">
        <v>59</v>
      </c>
      <c r="BP64" s="42">
        <f>BF84</f>
        <v>117.77000427246094</v>
      </c>
    </row>
    <row r="65" spans="2:68" x14ac:dyDescent="0.35">
      <c r="B65" s="27">
        <v>2027</v>
      </c>
      <c r="C65" s="28">
        <v>0</v>
      </c>
      <c r="D65" s="28">
        <v>474</v>
      </c>
      <c r="E65" s="28">
        <v>0</v>
      </c>
      <c r="F65" s="28">
        <v>500</v>
      </c>
      <c r="G65" s="28">
        <v>200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399.59999847412109</v>
      </c>
      <c r="O65" s="28">
        <v>0</v>
      </c>
      <c r="P65" s="28">
        <v>0</v>
      </c>
      <c r="Q65" s="28">
        <v>0</v>
      </c>
      <c r="R65" s="28">
        <v>0</v>
      </c>
      <c r="S65" s="28">
        <v>100</v>
      </c>
      <c r="T65" s="28">
        <v>0</v>
      </c>
      <c r="U65" s="28">
        <v>0</v>
      </c>
      <c r="V65" s="28">
        <v>0</v>
      </c>
      <c r="W65" s="28">
        <v>0</v>
      </c>
      <c r="X65" s="28">
        <v>24.79000091552734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60</v>
      </c>
      <c r="AF65" s="28">
        <v>6</v>
      </c>
      <c r="AG65" s="28">
        <v>89.340002149343491</v>
      </c>
      <c r="AH65" s="28">
        <v>261.01568218164073</v>
      </c>
      <c r="AI65" s="28">
        <v>129.12423573050444</v>
      </c>
      <c r="AJ65" s="28">
        <v>58.616999715566635</v>
      </c>
      <c r="AK65" s="28">
        <v>21.700000122189522</v>
      </c>
      <c r="AL65" s="30" t="str">
        <f t="shared" si="49"/>
        <v>Suite 3 Customer Only</v>
      </c>
      <c r="AM65" s="27">
        <v>2027</v>
      </c>
      <c r="AN65" s="35">
        <f t="shared" si="50"/>
        <v>390.13991791214517</v>
      </c>
      <c r="AO65" s="35">
        <f t="shared" si="51"/>
        <v>121.70000012218952</v>
      </c>
      <c r="AP65" s="35">
        <f t="shared" si="52"/>
        <v>118.61699971556664</v>
      </c>
      <c r="AQ65" s="35">
        <f t="shared" si="41"/>
        <v>89.340002149343491</v>
      </c>
      <c r="AR65" s="35">
        <f t="shared" si="42"/>
        <v>30.79000091552734</v>
      </c>
      <c r="AS65" s="35">
        <f t="shared" si="43"/>
        <v>0</v>
      </c>
      <c r="AT65" s="35">
        <f t="shared" si="53"/>
        <v>399.59999847412109</v>
      </c>
      <c r="AU65" s="35">
        <f t="shared" si="44"/>
        <v>700</v>
      </c>
      <c r="AV65" s="35">
        <f t="shared" si="45"/>
        <v>0</v>
      </c>
      <c r="AW65" s="35">
        <f t="shared" si="46"/>
        <v>0</v>
      </c>
      <c r="AX65" s="35">
        <f t="shared" si="47"/>
        <v>474</v>
      </c>
      <c r="AY65" s="35">
        <f t="shared" si="48"/>
        <v>2324.1869192888935</v>
      </c>
      <c r="BA65" s="27">
        <v>2027</v>
      </c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O65" s="41" t="s">
        <v>36</v>
      </c>
      <c r="BP65" s="42">
        <f>BG84</f>
        <v>150</v>
      </c>
    </row>
    <row r="66" spans="2:68" x14ac:dyDescent="0.35">
      <c r="B66" s="25">
        <v>2028</v>
      </c>
      <c r="C66" s="26">
        <v>0</v>
      </c>
      <c r="D66" s="26">
        <v>474</v>
      </c>
      <c r="E66" s="26">
        <v>0</v>
      </c>
      <c r="F66" s="26">
        <v>600</v>
      </c>
      <c r="G66" s="26">
        <v>200</v>
      </c>
      <c r="H66" s="26">
        <v>200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399.40000152587891</v>
      </c>
      <c r="O66" s="26">
        <v>0</v>
      </c>
      <c r="P66" s="26">
        <v>0</v>
      </c>
      <c r="Q66" s="26">
        <v>0</v>
      </c>
      <c r="R66" s="26">
        <v>0</v>
      </c>
      <c r="S66" s="26">
        <v>125</v>
      </c>
      <c r="T66" s="26">
        <v>0</v>
      </c>
      <c r="U66" s="26">
        <v>0</v>
      </c>
      <c r="V66" s="26">
        <v>0</v>
      </c>
      <c r="W66" s="26">
        <v>0</v>
      </c>
      <c r="X66" s="26">
        <v>27.79000091552734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90</v>
      </c>
      <c r="AF66" s="26">
        <v>9</v>
      </c>
      <c r="AG66" s="26">
        <v>129.9900014102459</v>
      </c>
      <c r="AH66" s="26">
        <v>313.6421858242357</v>
      </c>
      <c r="AI66" s="26">
        <v>159.94925742822508</v>
      </c>
      <c r="AJ66" s="26">
        <v>58.616999715566635</v>
      </c>
      <c r="AK66" s="26">
        <v>21.700000122189522</v>
      </c>
      <c r="AL66" s="30" t="str">
        <f t="shared" si="49"/>
        <v>Suite 3 Customer Only</v>
      </c>
      <c r="AM66" s="25">
        <v>2028</v>
      </c>
      <c r="AN66" s="34">
        <f t="shared" si="50"/>
        <v>473.59144325246075</v>
      </c>
      <c r="AO66" s="34">
        <f t="shared" si="51"/>
        <v>146.70000012218952</v>
      </c>
      <c r="AP66" s="34">
        <f t="shared" si="52"/>
        <v>148.61699971556664</v>
      </c>
      <c r="AQ66" s="34">
        <f t="shared" si="41"/>
        <v>129.9900014102459</v>
      </c>
      <c r="AR66" s="34">
        <f t="shared" si="42"/>
        <v>36.790000915527344</v>
      </c>
      <c r="AS66" s="34">
        <f t="shared" si="43"/>
        <v>0</v>
      </c>
      <c r="AT66" s="34">
        <f t="shared" si="53"/>
        <v>399.40000152587891</v>
      </c>
      <c r="AU66" s="34">
        <f t="shared" si="44"/>
        <v>1000</v>
      </c>
      <c r="AV66" s="34">
        <f t="shared" si="45"/>
        <v>0</v>
      </c>
      <c r="AW66" s="34">
        <f t="shared" si="46"/>
        <v>0</v>
      </c>
      <c r="AX66" s="34">
        <f t="shared" si="47"/>
        <v>474</v>
      </c>
      <c r="AY66" s="34">
        <f t="shared" si="48"/>
        <v>2809.0884469418688</v>
      </c>
      <c r="BA66" s="25">
        <v>2028</v>
      </c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O66" s="41" t="s">
        <v>45</v>
      </c>
      <c r="BP66" s="42">
        <f>BH84</f>
        <v>1292.8199920654297</v>
      </c>
    </row>
    <row r="67" spans="2:68" x14ac:dyDescent="0.35">
      <c r="B67" s="27">
        <v>2029</v>
      </c>
      <c r="C67" s="28">
        <v>0</v>
      </c>
      <c r="D67" s="28">
        <v>474</v>
      </c>
      <c r="E67" s="28">
        <v>0</v>
      </c>
      <c r="F67" s="28">
        <v>800</v>
      </c>
      <c r="G67" s="28">
        <v>200</v>
      </c>
      <c r="H67" s="28">
        <v>200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399.20000457763672</v>
      </c>
      <c r="O67" s="28">
        <v>0</v>
      </c>
      <c r="P67" s="28">
        <v>0</v>
      </c>
      <c r="Q67" s="28">
        <v>0</v>
      </c>
      <c r="R67" s="28">
        <v>0</v>
      </c>
      <c r="S67" s="28">
        <v>150</v>
      </c>
      <c r="T67" s="28">
        <v>0</v>
      </c>
      <c r="U67" s="28">
        <v>0</v>
      </c>
      <c r="V67" s="28">
        <v>0</v>
      </c>
      <c r="W67" s="28">
        <v>0</v>
      </c>
      <c r="X67" s="28">
        <v>30.489999771118161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120</v>
      </c>
      <c r="AF67" s="28">
        <v>11</v>
      </c>
      <c r="AG67" s="28">
        <v>156.62000143527985</v>
      </c>
      <c r="AH67" s="28">
        <v>367.18174034333236</v>
      </c>
      <c r="AI67" s="28">
        <v>183.18605346904008</v>
      </c>
      <c r="AJ67" s="28">
        <v>58.616999715566635</v>
      </c>
      <c r="AK67" s="28">
        <v>21.700000122189522</v>
      </c>
      <c r="AL67" s="30" t="str">
        <f t="shared" si="49"/>
        <v>Suite 3 Customer Only</v>
      </c>
      <c r="AM67" s="27">
        <v>2029</v>
      </c>
      <c r="AN67" s="35">
        <f t="shared" si="50"/>
        <v>550.36779381237238</v>
      </c>
      <c r="AO67" s="35">
        <f t="shared" si="51"/>
        <v>171.70000012218952</v>
      </c>
      <c r="AP67" s="35">
        <f t="shared" si="52"/>
        <v>178.61699971556664</v>
      </c>
      <c r="AQ67" s="35">
        <f t="shared" si="41"/>
        <v>156.62000143527985</v>
      </c>
      <c r="AR67" s="35">
        <f t="shared" si="42"/>
        <v>41.489999771118164</v>
      </c>
      <c r="AS67" s="35">
        <f t="shared" si="43"/>
        <v>0</v>
      </c>
      <c r="AT67" s="35">
        <f t="shared" si="53"/>
        <v>399.20000457763672</v>
      </c>
      <c r="AU67" s="35">
        <f t="shared" si="44"/>
        <v>1200</v>
      </c>
      <c r="AV67" s="35">
        <f t="shared" si="45"/>
        <v>0</v>
      </c>
      <c r="AW67" s="35">
        <f t="shared" si="46"/>
        <v>0</v>
      </c>
      <c r="AX67" s="35">
        <f t="shared" si="47"/>
        <v>474</v>
      </c>
      <c r="AY67" s="35">
        <f t="shared" si="48"/>
        <v>3171.9947994341633</v>
      </c>
      <c r="BA67" s="27">
        <v>2029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O67" s="41" t="s">
        <v>50</v>
      </c>
      <c r="BP67" s="42">
        <f>BI84</f>
        <v>3050</v>
      </c>
    </row>
    <row r="68" spans="2:68" x14ac:dyDescent="0.35">
      <c r="B68" s="25">
        <v>2030</v>
      </c>
      <c r="C68" s="26">
        <v>0</v>
      </c>
      <c r="D68" s="26">
        <v>474</v>
      </c>
      <c r="E68" s="26">
        <v>0</v>
      </c>
      <c r="F68" s="26">
        <v>1100</v>
      </c>
      <c r="G68" s="26">
        <v>200</v>
      </c>
      <c r="H68" s="26">
        <v>200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398.99999237060547</v>
      </c>
      <c r="O68" s="26"/>
      <c r="P68" s="26">
        <v>0</v>
      </c>
      <c r="Q68" s="26">
        <v>0</v>
      </c>
      <c r="R68" s="26">
        <v>0</v>
      </c>
      <c r="S68" s="26">
        <v>175</v>
      </c>
      <c r="T68" s="26">
        <v>0</v>
      </c>
      <c r="U68" s="26">
        <v>0</v>
      </c>
      <c r="V68" s="26">
        <v>0</v>
      </c>
      <c r="W68" s="26">
        <v>0</v>
      </c>
      <c r="X68" s="26">
        <v>34.689998626708977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150</v>
      </c>
      <c r="AF68" s="26">
        <v>11</v>
      </c>
      <c r="AG68" s="26">
        <v>182.44999727606773</v>
      </c>
      <c r="AH68" s="26">
        <v>424.23807204277659</v>
      </c>
      <c r="AI68" s="26">
        <v>203.16846574006445</v>
      </c>
      <c r="AJ68" s="26">
        <v>58.616999715566635</v>
      </c>
      <c r="AK68" s="26">
        <v>21.700000122189522</v>
      </c>
      <c r="AL68" s="30" t="str">
        <f t="shared" si="49"/>
        <v>Suite 3 Customer Only</v>
      </c>
      <c r="AM68" s="25">
        <v>2030</v>
      </c>
      <c r="AN68" s="34">
        <f t="shared" si="50"/>
        <v>627.40653778284104</v>
      </c>
      <c r="AO68" s="34">
        <f t="shared" si="51"/>
        <v>196.70000012218952</v>
      </c>
      <c r="AP68" s="34">
        <f t="shared" si="52"/>
        <v>208.61699971556664</v>
      </c>
      <c r="AQ68" s="34">
        <f t="shared" si="41"/>
        <v>182.44999727606773</v>
      </c>
      <c r="AR68" s="34">
        <f t="shared" si="42"/>
        <v>45.689998626708977</v>
      </c>
      <c r="AS68" s="34">
        <f t="shared" si="43"/>
        <v>0</v>
      </c>
      <c r="AT68" s="34">
        <f t="shared" si="53"/>
        <v>398.99999237060547</v>
      </c>
      <c r="AU68" s="34">
        <f t="shared" si="44"/>
        <v>1500</v>
      </c>
      <c r="AV68" s="34">
        <f t="shared" si="45"/>
        <v>0</v>
      </c>
      <c r="AW68" s="34">
        <f t="shared" si="46"/>
        <v>0</v>
      </c>
      <c r="AX68" s="34">
        <f t="shared" si="47"/>
        <v>474</v>
      </c>
      <c r="AY68" s="34">
        <f t="shared" si="48"/>
        <v>3633.8635258939794</v>
      </c>
      <c r="BA68" s="25">
        <v>2030</v>
      </c>
      <c r="BB68" s="34">
        <f t="shared" ref="BB68:BL68" si="56">AN68-BB63</f>
        <v>368.55745663700486</v>
      </c>
      <c r="BC68" s="34">
        <f t="shared" si="56"/>
        <v>125</v>
      </c>
      <c r="BD68" s="34">
        <f t="shared" si="56"/>
        <v>150</v>
      </c>
      <c r="BE68" s="34">
        <f t="shared" si="56"/>
        <v>153.77999758720398</v>
      </c>
      <c r="BF68" s="34">
        <f t="shared" si="56"/>
        <v>23.599998474121087</v>
      </c>
      <c r="BG68" s="34">
        <f t="shared" si="56"/>
        <v>0</v>
      </c>
      <c r="BH68" s="34">
        <f t="shared" si="56"/>
        <v>99.099998474121094</v>
      </c>
      <c r="BI68" s="34">
        <f t="shared" si="56"/>
        <v>1000</v>
      </c>
      <c r="BJ68" s="34">
        <f t="shared" si="56"/>
        <v>0</v>
      </c>
      <c r="BK68" s="34">
        <f t="shared" si="56"/>
        <v>0</v>
      </c>
      <c r="BL68" s="34">
        <f t="shared" si="56"/>
        <v>474</v>
      </c>
      <c r="BM68" s="34">
        <f t="shared" ref="BM68" si="57">AY68-BM63</f>
        <v>2394.0374511724513</v>
      </c>
      <c r="BO68" s="41" t="s">
        <v>60</v>
      </c>
      <c r="BP68" s="42">
        <f>BJ84</f>
        <v>125</v>
      </c>
    </row>
    <row r="69" spans="2:68" x14ac:dyDescent="0.35">
      <c r="B69" s="27">
        <v>2031</v>
      </c>
      <c r="C69" s="28">
        <v>0</v>
      </c>
      <c r="D69" s="28">
        <v>474</v>
      </c>
      <c r="E69" s="28">
        <v>0</v>
      </c>
      <c r="F69" s="28">
        <v>1100</v>
      </c>
      <c r="G69" s="28">
        <v>200</v>
      </c>
      <c r="H69" s="28">
        <v>200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498.80000305175781</v>
      </c>
      <c r="O69" s="28">
        <v>0</v>
      </c>
      <c r="P69" s="28">
        <v>0</v>
      </c>
      <c r="Q69" s="28">
        <v>0</v>
      </c>
      <c r="R69" s="28">
        <v>0</v>
      </c>
      <c r="S69" s="28">
        <v>200</v>
      </c>
      <c r="T69" s="28">
        <v>0</v>
      </c>
      <c r="U69" s="28">
        <v>0</v>
      </c>
      <c r="V69" s="28">
        <v>0</v>
      </c>
      <c r="W69" s="28">
        <v>0</v>
      </c>
      <c r="X69" s="28">
        <v>38.060001373291023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180</v>
      </c>
      <c r="AF69" s="28">
        <v>12.069999694824221</v>
      </c>
      <c r="AG69" s="28">
        <v>195.28000086545944</v>
      </c>
      <c r="AH69" s="28">
        <v>483.53367705803515</v>
      </c>
      <c r="AI69" s="28">
        <v>226.96260138154966</v>
      </c>
      <c r="AJ69" s="28">
        <v>58.616999715566635</v>
      </c>
      <c r="AK69" s="28">
        <v>21.700000122189522</v>
      </c>
      <c r="AL69" s="30" t="str">
        <f t="shared" si="49"/>
        <v>Suite 3 Customer Only</v>
      </c>
      <c r="AM69" s="27">
        <v>2031</v>
      </c>
      <c r="AN69" s="35">
        <f t="shared" si="50"/>
        <v>710.49627843958478</v>
      </c>
      <c r="AO69" s="35">
        <f t="shared" si="51"/>
        <v>221.70000012218952</v>
      </c>
      <c r="AP69" s="35">
        <f t="shared" si="52"/>
        <v>238.61699971556664</v>
      </c>
      <c r="AQ69" s="35">
        <f t="shared" si="41"/>
        <v>195.28000086545944</v>
      </c>
      <c r="AR69" s="35">
        <f t="shared" si="42"/>
        <v>50.130001068115241</v>
      </c>
      <c r="AS69" s="35">
        <f t="shared" si="43"/>
        <v>0</v>
      </c>
      <c r="AT69" s="35">
        <f t="shared" si="53"/>
        <v>498.80000305175781</v>
      </c>
      <c r="AU69" s="35">
        <f t="shared" si="44"/>
        <v>1500</v>
      </c>
      <c r="AV69" s="35">
        <f t="shared" si="45"/>
        <v>0</v>
      </c>
      <c r="AW69" s="35">
        <f t="shared" si="46"/>
        <v>0</v>
      </c>
      <c r="AX69" s="35">
        <f t="shared" si="47"/>
        <v>474</v>
      </c>
      <c r="AY69" s="35">
        <f t="shared" si="48"/>
        <v>3889.0232832626734</v>
      </c>
      <c r="BA69" s="27">
        <v>2031</v>
      </c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O69" s="41" t="s">
        <v>61</v>
      </c>
      <c r="BP69" s="42">
        <f>BK84</f>
        <v>0</v>
      </c>
    </row>
    <row r="70" spans="2:68" x14ac:dyDescent="0.35">
      <c r="B70" s="25">
        <v>2032</v>
      </c>
      <c r="C70" s="26">
        <v>0</v>
      </c>
      <c r="D70" s="26">
        <v>474</v>
      </c>
      <c r="E70" s="26">
        <v>0</v>
      </c>
      <c r="F70" s="26">
        <v>1200</v>
      </c>
      <c r="G70" s="26">
        <v>200</v>
      </c>
      <c r="H70" s="26">
        <v>200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598.54999542236328</v>
      </c>
      <c r="O70" s="26">
        <v>0</v>
      </c>
      <c r="P70" s="26">
        <v>0</v>
      </c>
      <c r="Q70" s="26">
        <v>0</v>
      </c>
      <c r="R70" s="26">
        <v>0</v>
      </c>
      <c r="S70" s="26">
        <v>200</v>
      </c>
      <c r="T70" s="26">
        <v>0</v>
      </c>
      <c r="U70" s="26">
        <v>0</v>
      </c>
      <c r="V70" s="26">
        <v>0</v>
      </c>
      <c r="W70" s="26">
        <v>0</v>
      </c>
      <c r="X70" s="26">
        <v>41.630001068115227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210</v>
      </c>
      <c r="AF70" s="26">
        <v>13.19999980926514</v>
      </c>
      <c r="AG70" s="26">
        <v>197.81999689340591</v>
      </c>
      <c r="AH70" s="26">
        <v>513.42269833523756</v>
      </c>
      <c r="AI70" s="26">
        <v>259.04094554525142</v>
      </c>
      <c r="AJ70" s="26">
        <v>58.616999715566635</v>
      </c>
      <c r="AK70" s="26">
        <v>21.700000122189522</v>
      </c>
      <c r="AL70" s="30" t="str">
        <f t="shared" si="49"/>
        <v>Suite 3 Customer Only</v>
      </c>
      <c r="AM70" s="25">
        <v>2032</v>
      </c>
      <c r="AN70" s="34">
        <f t="shared" si="50"/>
        <v>772.46364388048892</v>
      </c>
      <c r="AO70" s="34">
        <f t="shared" si="51"/>
        <v>221.70000012218952</v>
      </c>
      <c r="AP70" s="34">
        <f t="shared" si="52"/>
        <v>268.61699971556664</v>
      </c>
      <c r="AQ70" s="34">
        <f t="shared" si="41"/>
        <v>197.81999689340591</v>
      </c>
      <c r="AR70" s="34">
        <f t="shared" si="42"/>
        <v>54.830000877380371</v>
      </c>
      <c r="AS70" s="34">
        <f t="shared" si="43"/>
        <v>0</v>
      </c>
      <c r="AT70" s="34">
        <f t="shared" si="53"/>
        <v>598.54999542236328</v>
      </c>
      <c r="AU70" s="34">
        <f t="shared" si="44"/>
        <v>1600</v>
      </c>
      <c r="AV70" s="34">
        <f t="shared" si="45"/>
        <v>0</v>
      </c>
      <c r="AW70" s="34">
        <f t="shared" si="46"/>
        <v>0</v>
      </c>
      <c r="AX70" s="34">
        <f t="shared" si="47"/>
        <v>474</v>
      </c>
      <c r="AY70" s="34">
        <f t="shared" si="48"/>
        <v>4187.9806369113949</v>
      </c>
      <c r="BA70" s="25">
        <v>2032</v>
      </c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O70" s="41" t="s">
        <v>48</v>
      </c>
      <c r="BP70" s="42">
        <f>BL84</f>
        <v>948</v>
      </c>
    </row>
    <row r="71" spans="2:68" x14ac:dyDescent="0.35">
      <c r="B71" s="27">
        <v>2033</v>
      </c>
      <c r="C71" s="28">
        <v>0</v>
      </c>
      <c r="D71" s="28">
        <v>474</v>
      </c>
      <c r="E71" s="28">
        <v>0</v>
      </c>
      <c r="F71" s="28">
        <v>1300</v>
      </c>
      <c r="G71" s="28">
        <v>200</v>
      </c>
      <c r="H71" s="28">
        <v>200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598.25</v>
      </c>
      <c r="O71" s="28">
        <v>0</v>
      </c>
      <c r="P71" s="28">
        <v>0</v>
      </c>
      <c r="Q71" s="28">
        <v>0</v>
      </c>
      <c r="R71" s="28">
        <v>0</v>
      </c>
      <c r="S71" s="28">
        <v>200</v>
      </c>
      <c r="T71" s="28">
        <v>0</v>
      </c>
      <c r="U71" s="28">
        <v>0</v>
      </c>
      <c r="V71" s="28">
        <v>0</v>
      </c>
      <c r="W71" s="28">
        <v>0</v>
      </c>
      <c r="X71" s="28">
        <v>44.919998168945313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240</v>
      </c>
      <c r="AF71" s="28">
        <v>14.25</v>
      </c>
      <c r="AG71" s="28">
        <v>200.250004529953</v>
      </c>
      <c r="AH71" s="28">
        <v>543.82508783715195</v>
      </c>
      <c r="AI71" s="28">
        <v>299.97382252740357</v>
      </c>
      <c r="AJ71" s="28">
        <v>58.616999715566635</v>
      </c>
      <c r="AK71" s="28">
        <v>21.700000122189522</v>
      </c>
      <c r="AL71" s="30" t="str">
        <f t="shared" si="49"/>
        <v>Suite 3 Customer Only</v>
      </c>
      <c r="AM71" s="27">
        <v>2033</v>
      </c>
      <c r="AN71" s="35">
        <f t="shared" si="50"/>
        <v>843.79891036455547</v>
      </c>
      <c r="AO71" s="35">
        <f t="shared" si="51"/>
        <v>221.70000012218952</v>
      </c>
      <c r="AP71" s="35">
        <f t="shared" si="52"/>
        <v>298.61699971556664</v>
      </c>
      <c r="AQ71" s="35">
        <f t="shared" si="41"/>
        <v>200.250004529953</v>
      </c>
      <c r="AR71" s="35">
        <f t="shared" si="42"/>
        <v>59.169998168945313</v>
      </c>
      <c r="AS71" s="35">
        <f t="shared" si="43"/>
        <v>0</v>
      </c>
      <c r="AT71" s="35">
        <f t="shared" si="53"/>
        <v>598.25</v>
      </c>
      <c r="AU71" s="35">
        <f t="shared" si="44"/>
        <v>1700</v>
      </c>
      <c r="AV71" s="35">
        <f t="shared" si="45"/>
        <v>0</v>
      </c>
      <c r="AW71" s="35">
        <f t="shared" si="46"/>
        <v>0</v>
      </c>
      <c r="AX71" s="35">
        <f t="shared" si="47"/>
        <v>474</v>
      </c>
      <c r="AY71" s="35">
        <f t="shared" si="48"/>
        <v>4395.7859129012104</v>
      </c>
      <c r="BA71" s="27">
        <v>2033</v>
      </c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</row>
    <row r="72" spans="2:68" x14ac:dyDescent="0.35">
      <c r="B72" s="25">
        <v>2034</v>
      </c>
      <c r="C72" s="26">
        <v>0</v>
      </c>
      <c r="D72" s="26">
        <v>474</v>
      </c>
      <c r="E72" s="26">
        <v>0</v>
      </c>
      <c r="F72" s="26">
        <v>1400</v>
      </c>
      <c r="G72" s="26">
        <v>200</v>
      </c>
      <c r="H72" s="26">
        <v>200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597.95000457763672</v>
      </c>
      <c r="O72" s="26">
        <v>0</v>
      </c>
      <c r="P72" s="26">
        <v>0</v>
      </c>
      <c r="Q72" s="26">
        <v>0</v>
      </c>
      <c r="R72" s="26">
        <v>0</v>
      </c>
      <c r="S72" s="26">
        <v>200</v>
      </c>
      <c r="T72" s="26">
        <v>0</v>
      </c>
      <c r="U72" s="26">
        <v>0</v>
      </c>
      <c r="V72" s="26">
        <v>0</v>
      </c>
      <c r="W72" s="26">
        <v>0</v>
      </c>
      <c r="X72" s="26">
        <v>48.389999389648438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270</v>
      </c>
      <c r="AF72" s="26">
        <v>15.340000152587891</v>
      </c>
      <c r="AG72" s="26">
        <v>202.68000251054764</v>
      </c>
      <c r="AH72" s="26">
        <v>577.0647340499753</v>
      </c>
      <c r="AI72" s="26">
        <v>348.29111263068853</v>
      </c>
      <c r="AJ72" s="26">
        <v>58.616999715566635</v>
      </c>
      <c r="AK72" s="26">
        <v>21.700000122189522</v>
      </c>
      <c r="AL72" s="30" t="str">
        <f t="shared" si="49"/>
        <v>Suite 3 Customer Only</v>
      </c>
      <c r="AM72" s="25">
        <v>2034</v>
      </c>
      <c r="AN72" s="34">
        <f t="shared" si="50"/>
        <v>925.35584668066383</v>
      </c>
      <c r="AO72" s="34">
        <f t="shared" si="51"/>
        <v>221.70000012218952</v>
      </c>
      <c r="AP72" s="34">
        <f t="shared" si="52"/>
        <v>328.61699971556664</v>
      </c>
      <c r="AQ72" s="34">
        <f t="shared" si="41"/>
        <v>202.68000251054764</v>
      </c>
      <c r="AR72" s="34">
        <f t="shared" si="42"/>
        <v>63.729999542236328</v>
      </c>
      <c r="AS72" s="34">
        <f t="shared" si="43"/>
        <v>0</v>
      </c>
      <c r="AT72" s="34">
        <f t="shared" si="53"/>
        <v>597.95000457763672</v>
      </c>
      <c r="AU72" s="34">
        <f t="shared" si="44"/>
        <v>1800</v>
      </c>
      <c r="AV72" s="34">
        <f t="shared" si="45"/>
        <v>0</v>
      </c>
      <c r="AW72" s="34">
        <f t="shared" si="46"/>
        <v>0</v>
      </c>
      <c r="AX72" s="34">
        <f t="shared" si="47"/>
        <v>474</v>
      </c>
      <c r="AY72" s="34">
        <f t="shared" si="48"/>
        <v>4614.0328531488412</v>
      </c>
      <c r="BA72" s="25">
        <v>2034</v>
      </c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2:68" x14ac:dyDescent="0.35">
      <c r="B73" s="27">
        <v>2035</v>
      </c>
      <c r="C73" s="28">
        <v>0</v>
      </c>
      <c r="D73" s="28">
        <v>474</v>
      </c>
      <c r="E73" s="28">
        <v>0</v>
      </c>
      <c r="F73" s="28">
        <v>1400</v>
      </c>
      <c r="G73" s="28">
        <v>200</v>
      </c>
      <c r="H73" s="28">
        <v>200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797.64999389648438</v>
      </c>
      <c r="O73" s="28">
        <v>0</v>
      </c>
      <c r="P73" s="28">
        <v>0</v>
      </c>
      <c r="Q73" s="28">
        <v>0</v>
      </c>
      <c r="R73" s="28">
        <v>0</v>
      </c>
      <c r="S73" s="28">
        <v>200</v>
      </c>
      <c r="T73" s="28">
        <v>0</v>
      </c>
      <c r="U73" s="28">
        <v>50</v>
      </c>
      <c r="V73" s="28">
        <v>0</v>
      </c>
      <c r="W73" s="28">
        <v>0</v>
      </c>
      <c r="X73" s="28">
        <v>51.919998168945313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300</v>
      </c>
      <c r="AF73" s="28">
        <v>16.469999313354489</v>
      </c>
      <c r="AG73" s="28">
        <v>205.21999967098236</v>
      </c>
      <c r="AH73" s="28">
        <v>607.87923046160427</v>
      </c>
      <c r="AI73" s="28">
        <v>390.7691705807274</v>
      </c>
      <c r="AJ73" s="28">
        <v>58.616999715566635</v>
      </c>
      <c r="AK73" s="28">
        <v>21.700000122189522</v>
      </c>
      <c r="AL73" s="30" t="str">
        <f t="shared" si="49"/>
        <v>Suite 3 Customer Only</v>
      </c>
      <c r="AM73" s="27">
        <v>2035</v>
      </c>
      <c r="AN73" s="35">
        <f t="shared" si="50"/>
        <v>998.64840104233167</v>
      </c>
      <c r="AO73" s="35">
        <f t="shared" si="51"/>
        <v>271.70000012218952</v>
      </c>
      <c r="AP73" s="35">
        <f t="shared" si="52"/>
        <v>358.61699971556664</v>
      </c>
      <c r="AQ73" s="35">
        <f t="shared" si="41"/>
        <v>205.21999967098236</v>
      </c>
      <c r="AR73" s="35">
        <f t="shared" si="42"/>
        <v>68.389997482299805</v>
      </c>
      <c r="AS73" s="35">
        <f t="shared" si="43"/>
        <v>0</v>
      </c>
      <c r="AT73" s="35">
        <f t="shared" si="53"/>
        <v>797.64999389648438</v>
      </c>
      <c r="AU73" s="35">
        <f t="shared" si="44"/>
        <v>1800</v>
      </c>
      <c r="AV73" s="35">
        <f t="shared" si="45"/>
        <v>0</v>
      </c>
      <c r="AW73" s="35">
        <f t="shared" si="46"/>
        <v>0</v>
      </c>
      <c r="AX73" s="35">
        <f t="shared" si="47"/>
        <v>474</v>
      </c>
      <c r="AY73" s="35">
        <f t="shared" si="48"/>
        <v>4974.2253919298546</v>
      </c>
      <c r="BA73" s="27">
        <v>2035</v>
      </c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</row>
    <row r="74" spans="2:68" x14ac:dyDescent="0.35">
      <c r="B74" s="25">
        <v>2036</v>
      </c>
      <c r="C74" s="26">
        <v>0</v>
      </c>
      <c r="D74" s="26">
        <v>711</v>
      </c>
      <c r="E74" s="26">
        <v>0</v>
      </c>
      <c r="F74" s="26">
        <v>1500</v>
      </c>
      <c r="G74" s="26">
        <v>200</v>
      </c>
      <c r="H74" s="26">
        <v>200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797.25</v>
      </c>
      <c r="O74" s="26">
        <v>0</v>
      </c>
      <c r="P74" s="26">
        <v>0</v>
      </c>
      <c r="Q74" s="26">
        <v>0</v>
      </c>
      <c r="R74" s="26">
        <v>0</v>
      </c>
      <c r="S74" s="26">
        <v>200</v>
      </c>
      <c r="T74" s="26">
        <v>0</v>
      </c>
      <c r="U74" s="26">
        <v>50</v>
      </c>
      <c r="V74" s="26">
        <v>0</v>
      </c>
      <c r="W74" s="26">
        <v>0</v>
      </c>
      <c r="X74" s="26">
        <v>55.459999084472663</v>
      </c>
      <c r="Y74" s="26">
        <v>0</v>
      </c>
      <c r="Z74" s="26">
        <v>0</v>
      </c>
      <c r="AA74" s="26">
        <v>0</v>
      </c>
      <c r="AB74" s="26">
        <v>15</v>
      </c>
      <c r="AC74" s="26">
        <v>0</v>
      </c>
      <c r="AD74" s="26">
        <v>0</v>
      </c>
      <c r="AE74" s="26">
        <v>330</v>
      </c>
      <c r="AF74" s="26">
        <v>17.590000152587891</v>
      </c>
      <c r="AG74" s="26">
        <v>205.11000263690948</v>
      </c>
      <c r="AH74" s="26">
        <v>639.68753957211959</v>
      </c>
      <c r="AI74" s="26">
        <v>409.22194948772494</v>
      </c>
      <c r="AJ74" s="26">
        <v>58.616999715566635</v>
      </c>
      <c r="AK74" s="26">
        <v>21.700000122189522</v>
      </c>
      <c r="AL74" s="30" t="str">
        <f t="shared" si="49"/>
        <v>Suite 3 Customer Only</v>
      </c>
      <c r="AM74" s="25">
        <v>2036</v>
      </c>
      <c r="AN74" s="34">
        <f t="shared" si="50"/>
        <v>1048.9094890598444</v>
      </c>
      <c r="AO74" s="34">
        <f t="shared" si="51"/>
        <v>271.70000012218952</v>
      </c>
      <c r="AP74" s="34">
        <f t="shared" si="52"/>
        <v>388.61699971556664</v>
      </c>
      <c r="AQ74" s="34">
        <f t="shared" si="41"/>
        <v>205.11000263690948</v>
      </c>
      <c r="AR74" s="34">
        <f t="shared" si="42"/>
        <v>73.049999237060547</v>
      </c>
      <c r="AS74" s="34">
        <f t="shared" si="43"/>
        <v>15</v>
      </c>
      <c r="AT74" s="34">
        <f t="shared" si="53"/>
        <v>797.25</v>
      </c>
      <c r="AU74" s="34">
        <f t="shared" si="44"/>
        <v>1900</v>
      </c>
      <c r="AV74" s="34">
        <f t="shared" si="45"/>
        <v>0</v>
      </c>
      <c r="AW74" s="34">
        <f t="shared" si="46"/>
        <v>0</v>
      </c>
      <c r="AX74" s="34">
        <f t="shared" si="47"/>
        <v>711</v>
      </c>
      <c r="AY74" s="34">
        <f t="shared" si="48"/>
        <v>5410.6364907715706</v>
      </c>
      <c r="BA74" s="25">
        <v>2036</v>
      </c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2:68" x14ac:dyDescent="0.35">
      <c r="B75" s="27">
        <v>2037</v>
      </c>
      <c r="C75" s="28">
        <v>0</v>
      </c>
      <c r="D75" s="28">
        <v>711</v>
      </c>
      <c r="E75" s="28">
        <v>0</v>
      </c>
      <c r="F75" s="28">
        <v>1600</v>
      </c>
      <c r="G75" s="28">
        <v>200</v>
      </c>
      <c r="H75" s="28">
        <v>200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796.84999847412109</v>
      </c>
      <c r="O75" s="28">
        <v>0</v>
      </c>
      <c r="P75" s="28">
        <v>0</v>
      </c>
      <c r="Q75" s="28">
        <v>0</v>
      </c>
      <c r="R75" s="28">
        <v>0</v>
      </c>
      <c r="S75" s="28">
        <v>200</v>
      </c>
      <c r="T75" s="28">
        <v>0</v>
      </c>
      <c r="U75" s="28">
        <v>50</v>
      </c>
      <c r="V75" s="28">
        <v>0</v>
      </c>
      <c r="W75" s="28">
        <v>0</v>
      </c>
      <c r="X75" s="28">
        <v>58.759998321533203</v>
      </c>
      <c r="Y75" s="28">
        <v>0</v>
      </c>
      <c r="Z75" s="28">
        <v>0</v>
      </c>
      <c r="AA75" s="28">
        <v>0</v>
      </c>
      <c r="AB75" s="28">
        <v>45</v>
      </c>
      <c r="AC75" s="28">
        <v>0</v>
      </c>
      <c r="AD75" s="28">
        <v>0</v>
      </c>
      <c r="AE75" s="28">
        <v>360</v>
      </c>
      <c r="AF75" s="28">
        <v>18.629999160766602</v>
      </c>
      <c r="AG75" s="28">
        <v>203.74000132083893</v>
      </c>
      <c r="AH75" s="28">
        <v>670.51311338795813</v>
      </c>
      <c r="AI75" s="28">
        <v>455.13238293578956</v>
      </c>
      <c r="AJ75" s="28">
        <v>58.616999715566635</v>
      </c>
      <c r="AK75" s="28">
        <v>21.700000122189522</v>
      </c>
      <c r="AL75" s="30" t="str">
        <f t="shared" si="49"/>
        <v>Suite 3 Customer Only</v>
      </c>
      <c r="AM75" s="27">
        <v>2037</v>
      </c>
      <c r="AN75" s="35">
        <f t="shared" si="50"/>
        <v>1125.6454963237477</v>
      </c>
      <c r="AO75" s="35">
        <f t="shared" si="51"/>
        <v>271.70000012218952</v>
      </c>
      <c r="AP75" s="35">
        <f t="shared" si="52"/>
        <v>418.61699971556664</v>
      </c>
      <c r="AQ75" s="35">
        <f t="shared" si="41"/>
        <v>203.74000132083893</v>
      </c>
      <c r="AR75" s="35">
        <f t="shared" si="42"/>
        <v>77.389997482299805</v>
      </c>
      <c r="AS75" s="35">
        <f t="shared" si="43"/>
        <v>45</v>
      </c>
      <c r="AT75" s="35">
        <f t="shared" si="53"/>
        <v>796.84999847412109</v>
      </c>
      <c r="AU75" s="35">
        <f t="shared" si="44"/>
        <v>2000</v>
      </c>
      <c r="AV75" s="35">
        <f t="shared" si="45"/>
        <v>0</v>
      </c>
      <c r="AW75" s="35">
        <f t="shared" si="46"/>
        <v>0</v>
      </c>
      <c r="AX75" s="35">
        <f t="shared" si="47"/>
        <v>711</v>
      </c>
      <c r="AY75" s="35">
        <f t="shared" si="48"/>
        <v>5649.9424934387634</v>
      </c>
      <c r="BA75" s="27">
        <v>2037</v>
      </c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</row>
    <row r="76" spans="2:68" x14ac:dyDescent="0.35">
      <c r="B76" s="25">
        <v>2038</v>
      </c>
      <c r="C76" s="26">
        <v>0</v>
      </c>
      <c r="D76" s="26">
        <v>711</v>
      </c>
      <c r="E76" s="26">
        <v>0</v>
      </c>
      <c r="F76" s="26">
        <v>1700</v>
      </c>
      <c r="G76" s="26">
        <v>200</v>
      </c>
      <c r="H76" s="26">
        <v>200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896.44999694824219</v>
      </c>
      <c r="O76" s="26">
        <v>0</v>
      </c>
      <c r="P76" s="26">
        <v>0</v>
      </c>
      <c r="Q76" s="26">
        <v>0</v>
      </c>
      <c r="R76" s="26">
        <v>0</v>
      </c>
      <c r="S76" s="26">
        <v>200</v>
      </c>
      <c r="T76" s="26">
        <v>0</v>
      </c>
      <c r="U76" s="26">
        <v>75</v>
      </c>
      <c r="V76" s="26">
        <v>75</v>
      </c>
      <c r="W76" s="26">
        <v>0</v>
      </c>
      <c r="X76" s="26">
        <v>62.220001220703118</v>
      </c>
      <c r="Y76" s="26">
        <v>0</v>
      </c>
      <c r="Z76" s="26">
        <v>0</v>
      </c>
      <c r="AA76" s="26">
        <v>0</v>
      </c>
      <c r="AB76" s="26">
        <v>45</v>
      </c>
      <c r="AC76" s="26">
        <v>0</v>
      </c>
      <c r="AD76" s="26">
        <v>0</v>
      </c>
      <c r="AE76" s="26">
        <v>390</v>
      </c>
      <c r="AF76" s="26">
        <v>19.729999542236332</v>
      </c>
      <c r="AG76" s="26">
        <v>202.2799990773201</v>
      </c>
      <c r="AH76" s="26">
        <v>699.77322725012084</v>
      </c>
      <c r="AI76" s="26">
        <v>503.62199163829791</v>
      </c>
      <c r="AJ76" s="26">
        <v>58.616999715566635</v>
      </c>
      <c r="AK76" s="26">
        <v>21.700000122189522</v>
      </c>
      <c r="AL76" s="30" t="str">
        <f t="shared" si="49"/>
        <v>Suite 3 Customer Only</v>
      </c>
      <c r="AM76" s="25">
        <v>2038</v>
      </c>
      <c r="AN76" s="34">
        <f t="shared" si="50"/>
        <v>1203.3952188884186</v>
      </c>
      <c r="AO76" s="34">
        <f t="shared" si="51"/>
        <v>371.70000012218952</v>
      </c>
      <c r="AP76" s="34">
        <f t="shared" si="52"/>
        <v>448.61699971556664</v>
      </c>
      <c r="AQ76" s="34">
        <f t="shared" si="41"/>
        <v>202.2799990773201</v>
      </c>
      <c r="AR76" s="34">
        <f t="shared" si="42"/>
        <v>81.950000762939453</v>
      </c>
      <c r="AS76" s="34">
        <f t="shared" si="43"/>
        <v>45</v>
      </c>
      <c r="AT76" s="34">
        <f t="shared" si="53"/>
        <v>896.44999694824219</v>
      </c>
      <c r="AU76" s="34">
        <f t="shared" si="44"/>
        <v>2100</v>
      </c>
      <c r="AV76" s="34">
        <f t="shared" si="45"/>
        <v>0</v>
      </c>
      <c r="AW76" s="34">
        <f t="shared" si="46"/>
        <v>0</v>
      </c>
      <c r="AX76" s="34">
        <f t="shared" si="47"/>
        <v>711</v>
      </c>
      <c r="AY76" s="34">
        <f t="shared" si="48"/>
        <v>6060.3922155146765</v>
      </c>
      <c r="BA76" s="25">
        <v>2038</v>
      </c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2:68" x14ac:dyDescent="0.35">
      <c r="B77" s="27">
        <v>2039</v>
      </c>
      <c r="C77" s="28">
        <v>0</v>
      </c>
      <c r="D77" s="28">
        <v>711</v>
      </c>
      <c r="E77" s="28">
        <v>0</v>
      </c>
      <c r="F77" s="28">
        <v>1700</v>
      </c>
      <c r="G77" s="28">
        <v>200</v>
      </c>
      <c r="H77" s="28">
        <v>200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896.00000762939453</v>
      </c>
      <c r="O77" s="28">
        <v>0</v>
      </c>
      <c r="P77" s="28">
        <v>0</v>
      </c>
      <c r="Q77" s="28">
        <v>0</v>
      </c>
      <c r="R77" s="28">
        <v>0</v>
      </c>
      <c r="S77" s="28">
        <v>200</v>
      </c>
      <c r="T77" s="28">
        <v>0</v>
      </c>
      <c r="U77" s="28">
        <v>75</v>
      </c>
      <c r="V77" s="28">
        <v>200</v>
      </c>
      <c r="W77" s="28">
        <v>0</v>
      </c>
      <c r="X77" s="28">
        <v>65.650001525878906</v>
      </c>
      <c r="Y77" s="28">
        <v>0</v>
      </c>
      <c r="Z77" s="28">
        <v>0</v>
      </c>
      <c r="AA77" s="28">
        <v>0</v>
      </c>
      <c r="AB77" s="28">
        <v>75</v>
      </c>
      <c r="AC77" s="28">
        <v>0</v>
      </c>
      <c r="AD77" s="28">
        <v>0</v>
      </c>
      <c r="AE77" s="28">
        <v>420</v>
      </c>
      <c r="AF77" s="28">
        <v>20.819999694824219</v>
      </c>
      <c r="AG77" s="28">
        <v>203.30000323057175</v>
      </c>
      <c r="AH77" s="28">
        <v>729.05334737670728</v>
      </c>
      <c r="AI77" s="28">
        <v>567.04502237397264</v>
      </c>
      <c r="AJ77" s="28">
        <v>58.616999715566635</v>
      </c>
      <c r="AK77" s="28">
        <v>21.700000122189522</v>
      </c>
      <c r="AL77" s="30" t="str">
        <f t="shared" si="49"/>
        <v>Suite 3 Customer Only</v>
      </c>
      <c r="AM77" s="27">
        <v>2039</v>
      </c>
      <c r="AN77" s="35">
        <f t="shared" si="50"/>
        <v>1296.0983697506799</v>
      </c>
      <c r="AO77" s="35">
        <f t="shared" si="51"/>
        <v>496.70000012218952</v>
      </c>
      <c r="AP77" s="35">
        <f t="shared" si="52"/>
        <v>478.61699971556664</v>
      </c>
      <c r="AQ77" s="35">
        <f t="shared" si="41"/>
        <v>203.30000323057175</v>
      </c>
      <c r="AR77" s="35">
        <f t="shared" si="42"/>
        <v>86.470001220703125</v>
      </c>
      <c r="AS77" s="35">
        <f t="shared" si="43"/>
        <v>75</v>
      </c>
      <c r="AT77" s="35">
        <f t="shared" si="53"/>
        <v>896.00000762939453</v>
      </c>
      <c r="AU77" s="35">
        <f t="shared" si="44"/>
        <v>2100</v>
      </c>
      <c r="AV77" s="35">
        <f t="shared" si="45"/>
        <v>0</v>
      </c>
      <c r="AW77" s="35">
        <f t="shared" si="46"/>
        <v>0</v>
      </c>
      <c r="AX77" s="35">
        <f t="shared" si="47"/>
        <v>711</v>
      </c>
      <c r="AY77" s="35">
        <f t="shared" si="48"/>
        <v>6343.1853816691055</v>
      </c>
      <c r="BA77" s="27">
        <v>2039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</row>
    <row r="78" spans="2:68" x14ac:dyDescent="0.35">
      <c r="B78" s="25">
        <v>2040</v>
      </c>
      <c r="C78" s="26">
        <v>0</v>
      </c>
      <c r="D78" s="26">
        <v>711</v>
      </c>
      <c r="E78" s="26">
        <v>0</v>
      </c>
      <c r="F78" s="26">
        <v>1800</v>
      </c>
      <c r="G78" s="26">
        <v>200</v>
      </c>
      <c r="H78" s="26">
        <v>200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895.54999542236328</v>
      </c>
      <c r="O78" s="26">
        <v>0</v>
      </c>
      <c r="P78" s="26">
        <v>0</v>
      </c>
      <c r="Q78" s="26">
        <v>0</v>
      </c>
      <c r="R78" s="26">
        <v>0</v>
      </c>
      <c r="S78" s="26">
        <v>200</v>
      </c>
      <c r="T78" s="26">
        <v>0</v>
      </c>
      <c r="U78" s="26">
        <v>125</v>
      </c>
      <c r="V78" s="26">
        <v>250</v>
      </c>
      <c r="W78" s="26">
        <v>0</v>
      </c>
      <c r="X78" s="26">
        <v>69.120002746582031</v>
      </c>
      <c r="Y78" s="26">
        <v>0</v>
      </c>
      <c r="Z78" s="26">
        <v>0</v>
      </c>
      <c r="AA78" s="26">
        <v>0</v>
      </c>
      <c r="AB78" s="26">
        <v>90</v>
      </c>
      <c r="AC78" s="26">
        <v>0</v>
      </c>
      <c r="AD78" s="26">
        <v>0</v>
      </c>
      <c r="AE78" s="26">
        <v>450</v>
      </c>
      <c r="AF78" s="26">
        <v>21.920000076293949</v>
      </c>
      <c r="AG78" s="26">
        <v>205.51999998092651</v>
      </c>
      <c r="AH78" s="26">
        <v>755.51243081152279</v>
      </c>
      <c r="AI78" s="26">
        <v>636.13926884471721</v>
      </c>
      <c r="AJ78" s="26">
        <v>58.616999715566635</v>
      </c>
      <c r="AK78" s="26">
        <v>21.700000122189522</v>
      </c>
      <c r="AL78" s="30" t="str">
        <f t="shared" si="49"/>
        <v>Suite 3 Customer Only</v>
      </c>
      <c r="AM78" s="25">
        <v>2040</v>
      </c>
      <c r="AN78" s="34">
        <f t="shared" si="50"/>
        <v>1391.65169965624</v>
      </c>
      <c r="AO78" s="34">
        <f t="shared" si="51"/>
        <v>596.70000012218952</v>
      </c>
      <c r="AP78" s="34">
        <f t="shared" si="52"/>
        <v>508.61699971556664</v>
      </c>
      <c r="AQ78" s="34">
        <f t="shared" si="41"/>
        <v>205.51999998092651</v>
      </c>
      <c r="AR78" s="34">
        <f t="shared" si="42"/>
        <v>91.040002822875977</v>
      </c>
      <c r="AS78" s="34">
        <f t="shared" si="43"/>
        <v>90</v>
      </c>
      <c r="AT78" s="34">
        <f t="shared" si="53"/>
        <v>895.54999542236328</v>
      </c>
      <c r="AU78" s="34">
        <f t="shared" si="44"/>
        <v>2200</v>
      </c>
      <c r="AV78" s="34">
        <f t="shared" si="45"/>
        <v>0</v>
      </c>
      <c r="AW78" s="34">
        <f t="shared" si="46"/>
        <v>0</v>
      </c>
      <c r="AX78" s="34">
        <f t="shared" si="47"/>
        <v>711</v>
      </c>
      <c r="AY78" s="34">
        <f t="shared" si="48"/>
        <v>6690.0786977201624</v>
      </c>
      <c r="BA78" s="25">
        <v>2040</v>
      </c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2:68" x14ac:dyDescent="0.35">
      <c r="B79" s="27">
        <v>2041</v>
      </c>
      <c r="C79" s="28">
        <v>0</v>
      </c>
      <c r="D79" s="28">
        <v>711</v>
      </c>
      <c r="E79" s="28">
        <v>0</v>
      </c>
      <c r="F79" s="28">
        <v>1900</v>
      </c>
      <c r="G79" s="28">
        <v>200</v>
      </c>
      <c r="H79" s="28">
        <v>200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895.09999847412109</v>
      </c>
      <c r="O79" s="28">
        <v>0</v>
      </c>
      <c r="P79" s="28">
        <v>0</v>
      </c>
      <c r="Q79" s="28">
        <v>0</v>
      </c>
      <c r="R79" s="28">
        <v>0</v>
      </c>
      <c r="S79" s="28">
        <v>200</v>
      </c>
      <c r="T79" s="28">
        <v>0</v>
      </c>
      <c r="U79" s="28">
        <v>125</v>
      </c>
      <c r="V79" s="28">
        <v>275</v>
      </c>
      <c r="W79" s="28">
        <v>0</v>
      </c>
      <c r="X79" s="28">
        <v>72.769996643066406</v>
      </c>
      <c r="Y79" s="28">
        <v>0</v>
      </c>
      <c r="Z79" s="28">
        <v>0</v>
      </c>
      <c r="AA79" s="28">
        <v>0</v>
      </c>
      <c r="AB79" s="28">
        <v>105</v>
      </c>
      <c r="AC79" s="28">
        <v>0</v>
      </c>
      <c r="AD79" s="28">
        <v>0</v>
      </c>
      <c r="AE79" s="28">
        <v>480</v>
      </c>
      <c r="AF79" s="28">
        <v>23.079999923706051</v>
      </c>
      <c r="AG79" s="28">
        <v>207.86999678611755</v>
      </c>
      <c r="AH79" s="28">
        <v>778.42247755274707</v>
      </c>
      <c r="AI79" s="28">
        <v>680.74249458323834</v>
      </c>
      <c r="AJ79" s="28">
        <v>58.616999715566635</v>
      </c>
      <c r="AK79" s="28">
        <v>21.700000122189522</v>
      </c>
      <c r="AL79" s="30" t="str">
        <f t="shared" si="49"/>
        <v>Suite 3 Customer Only</v>
      </c>
      <c r="AM79" s="27">
        <v>2041</v>
      </c>
      <c r="AN79" s="35">
        <f t="shared" si="50"/>
        <v>1459.1649721359854</v>
      </c>
      <c r="AO79" s="35">
        <f t="shared" si="51"/>
        <v>621.70000012218952</v>
      </c>
      <c r="AP79" s="35">
        <f t="shared" si="52"/>
        <v>538.61699971556664</v>
      </c>
      <c r="AQ79" s="35">
        <f t="shared" si="41"/>
        <v>207.86999678611755</v>
      </c>
      <c r="AR79" s="35">
        <f t="shared" si="42"/>
        <v>95.849996566772461</v>
      </c>
      <c r="AS79" s="35">
        <f t="shared" si="43"/>
        <v>105</v>
      </c>
      <c r="AT79" s="35">
        <f t="shared" si="53"/>
        <v>895.09999847412109</v>
      </c>
      <c r="AU79" s="35">
        <f t="shared" si="44"/>
        <v>2300</v>
      </c>
      <c r="AV79" s="35">
        <f t="shared" si="45"/>
        <v>0</v>
      </c>
      <c r="AW79" s="35">
        <f t="shared" si="46"/>
        <v>0</v>
      </c>
      <c r="AX79" s="35">
        <f t="shared" si="47"/>
        <v>711</v>
      </c>
      <c r="AY79" s="35">
        <f t="shared" si="48"/>
        <v>6934.3019638007527</v>
      </c>
      <c r="BA79" s="27">
        <v>2041</v>
      </c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</row>
    <row r="80" spans="2:68" x14ac:dyDescent="0.35">
      <c r="B80" s="25">
        <v>2042</v>
      </c>
      <c r="C80" s="26">
        <v>0</v>
      </c>
      <c r="D80" s="26">
        <v>711</v>
      </c>
      <c r="E80" s="26">
        <v>0</v>
      </c>
      <c r="F80" s="26">
        <v>1900</v>
      </c>
      <c r="G80" s="26">
        <v>200</v>
      </c>
      <c r="H80" s="26">
        <v>200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1194.6500015258789</v>
      </c>
      <c r="O80" s="26">
        <v>0</v>
      </c>
      <c r="P80" s="26">
        <v>0</v>
      </c>
      <c r="Q80" s="26">
        <v>0</v>
      </c>
      <c r="R80" s="26">
        <v>0</v>
      </c>
      <c r="S80" s="26">
        <v>200</v>
      </c>
      <c r="T80" s="26">
        <v>0</v>
      </c>
      <c r="U80" s="26">
        <v>125</v>
      </c>
      <c r="V80" s="26">
        <v>425</v>
      </c>
      <c r="W80" s="26">
        <v>0</v>
      </c>
      <c r="X80" s="26">
        <v>76.620002746582031</v>
      </c>
      <c r="Y80" s="26">
        <v>0</v>
      </c>
      <c r="Z80" s="26">
        <v>0</v>
      </c>
      <c r="AA80" s="26">
        <v>0</v>
      </c>
      <c r="AB80" s="26">
        <v>120</v>
      </c>
      <c r="AC80" s="26">
        <v>0</v>
      </c>
      <c r="AD80" s="26">
        <v>0</v>
      </c>
      <c r="AE80" s="26">
        <v>510</v>
      </c>
      <c r="AF80" s="26">
        <v>24.29999923706055</v>
      </c>
      <c r="AG80" s="26">
        <v>210.10999846458435</v>
      </c>
      <c r="AH80" s="26">
        <v>799.46679644314816</v>
      </c>
      <c r="AI80" s="26">
        <v>730.24621203573145</v>
      </c>
      <c r="AJ80" s="26">
        <v>58.616999715566635</v>
      </c>
      <c r="AK80" s="26">
        <v>21.700000122189522</v>
      </c>
      <c r="AL80" s="30" t="str">
        <f t="shared" si="49"/>
        <v>Suite 3 Customer Only</v>
      </c>
      <c r="AM80" s="25">
        <v>2042</v>
      </c>
      <c r="AN80" s="34">
        <f t="shared" si="50"/>
        <v>1529.7130084788796</v>
      </c>
      <c r="AO80" s="34">
        <f t="shared" si="51"/>
        <v>771.70000012218952</v>
      </c>
      <c r="AP80" s="34">
        <f t="shared" si="52"/>
        <v>568.61699971556664</v>
      </c>
      <c r="AQ80" s="34">
        <f t="shared" si="41"/>
        <v>210.10999846458435</v>
      </c>
      <c r="AR80" s="34">
        <f t="shared" si="42"/>
        <v>100.92000198364258</v>
      </c>
      <c r="AS80" s="34">
        <f t="shared" si="43"/>
        <v>120</v>
      </c>
      <c r="AT80" s="34">
        <f t="shared" si="53"/>
        <v>1194.6500015258789</v>
      </c>
      <c r="AU80" s="34">
        <f t="shared" si="44"/>
        <v>2300</v>
      </c>
      <c r="AV80" s="34">
        <f t="shared" si="45"/>
        <v>0</v>
      </c>
      <c r="AW80" s="34">
        <f t="shared" si="46"/>
        <v>0</v>
      </c>
      <c r="AX80" s="34">
        <f t="shared" si="47"/>
        <v>711</v>
      </c>
      <c r="AY80" s="34">
        <f t="shared" si="48"/>
        <v>7506.7100102907416</v>
      </c>
      <c r="BA80" s="25">
        <v>2042</v>
      </c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2:68" x14ac:dyDescent="0.35">
      <c r="B81" s="27">
        <v>2043</v>
      </c>
      <c r="C81" s="28">
        <v>0</v>
      </c>
      <c r="D81" s="28">
        <v>948</v>
      </c>
      <c r="E81" s="28">
        <v>0</v>
      </c>
      <c r="F81" s="28">
        <v>2200</v>
      </c>
      <c r="G81" s="28">
        <v>200</v>
      </c>
      <c r="H81" s="28">
        <v>200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1194.0499877929688</v>
      </c>
      <c r="O81" s="28">
        <v>0</v>
      </c>
      <c r="P81" s="28">
        <v>0</v>
      </c>
      <c r="Q81" s="28">
        <v>0</v>
      </c>
      <c r="R81" s="28">
        <v>0</v>
      </c>
      <c r="S81" s="28">
        <v>200</v>
      </c>
      <c r="T81" s="28">
        <v>75</v>
      </c>
      <c r="U81" s="28">
        <v>125</v>
      </c>
      <c r="V81" s="28">
        <v>425</v>
      </c>
      <c r="W81" s="28">
        <v>0</v>
      </c>
      <c r="X81" s="28">
        <v>80.669998168945313</v>
      </c>
      <c r="Y81" s="28">
        <v>0</v>
      </c>
      <c r="Z81" s="28">
        <v>0</v>
      </c>
      <c r="AA81" s="28">
        <v>0</v>
      </c>
      <c r="AB81" s="28">
        <v>120</v>
      </c>
      <c r="AC81" s="28">
        <v>0</v>
      </c>
      <c r="AD81" s="28">
        <v>0</v>
      </c>
      <c r="AE81" s="28">
        <v>540</v>
      </c>
      <c r="AF81" s="28">
        <v>25.579999923706051</v>
      </c>
      <c r="AG81" s="28">
        <v>212.35000276565552</v>
      </c>
      <c r="AH81" s="28">
        <v>815.05506987821332</v>
      </c>
      <c r="AI81" s="28">
        <v>798.28595556854293</v>
      </c>
      <c r="AJ81" s="28">
        <v>58.616999715566635</v>
      </c>
      <c r="AK81" s="28">
        <v>21.700000122189522</v>
      </c>
      <c r="AL81" s="30" t="str">
        <f t="shared" si="49"/>
        <v>Suite 3 Customer Only</v>
      </c>
      <c r="AM81" s="27">
        <v>2043</v>
      </c>
      <c r="AN81" s="35">
        <f t="shared" si="50"/>
        <v>1613.3410254467562</v>
      </c>
      <c r="AO81" s="35">
        <f t="shared" si="51"/>
        <v>846.70000012218952</v>
      </c>
      <c r="AP81" s="35">
        <f t="shared" si="52"/>
        <v>598.61699971556664</v>
      </c>
      <c r="AQ81" s="35">
        <f t="shared" si="41"/>
        <v>212.35000276565552</v>
      </c>
      <c r="AR81" s="35">
        <f t="shared" si="42"/>
        <v>106.24999809265137</v>
      </c>
      <c r="AS81" s="35">
        <f t="shared" si="43"/>
        <v>120</v>
      </c>
      <c r="AT81" s="35">
        <f t="shared" si="53"/>
        <v>1194.0499877929688</v>
      </c>
      <c r="AU81" s="35">
        <f t="shared" si="44"/>
        <v>2600</v>
      </c>
      <c r="AV81" s="35">
        <f t="shared" si="45"/>
        <v>0</v>
      </c>
      <c r="AW81" s="35">
        <f t="shared" si="46"/>
        <v>0</v>
      </c>
      <c r="AX81" s="35">
        <f t="shared" si="47"/>
        <v>948</v>
      </c>
      <c r="AY81" s="35">
        <f t="shared" si="48"/>
        <v>8239.308013935788</v>
      </c>
      <c r="BA81" s="27">
        <v>2043</v>
      </c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</row>
    <row r="82" spans="2:68" x14ac:dyDescent="0.35">
      <c r="B82" s="25">
        <v>2044</v>
      </c>
      <c r="C82" s="26">
        <v>0</v>
      </c>
      <c r="D82" s="26">
        <v>948</v>
      </c>
      <c r="E82" s="26">
        <v>0</v>
      </c>
      <c r="F82" s="26">
        <v>2300</v>
      </c>
      <c r="G82" s="26">
        <v>200</v>
      </c>
      <c r="H82" s="26">
        <v>200</v>
      </c>
      <c r="I82" s="26">
        <v>350</v>
      </c>
      <c r="J82" s="26">
        <v>0</v>
      </c>
      <c r="K82" s="26">
        <v>0</v>
      </c>
      <c r="L82" s="26">
        <v>0</v>
      </c>
      <c r="M82" s="26">
        <v>0</v>
      </c>
      <c r="N82" s="26">
        <v>1293.4500122070313</v>
      </c>
      <c r="O82" s="26">
        <v>0</v>
      </c>
      <c r="P82" s="26">
        <v>0</v>
      </c>
      <c r="Q82" s="26">
        <v>0</v>
      </c>
      <c r="R82" s="26">
        <v>0</v>
      </c>
      <c r="S82" s="26">
        <v>200</v>
      </c>
      <c r="T82" s="26">
        <v>125</v>
      </c>
      <c r="U82" s="26">
        <v>125</v>
      </c>
      <c r="V82" s="26">
        <v>450</v>
      </c>
      <c r="W82" s="26">
        <v>0</v>
      </c>
      <c r="X82" s="26">
        <v>84.930000305175781</v>
      </c>
      <c r="Y82" s="26">
        <v>0</v>
      </c>
      <c r="Z82" s="26">
        <v>0</v>
      </c>
      <c r="AA82" s="26">
        <v>0</v>
      </c>
      <c r="AB82" s="26">
        <v>135</v>
      </c>
      <c r="AC82" s="26">
        <v>0</v>
      </c>
      <c r="AD82" s="26">
        <v>0</v>
      </c>
      <c r="AE82" s="26">
        <v>570</v>
      </c>
      <c r="AF82" s="26">
        <v>26.930000305175781</v>
      </c>
      <c r="AG82" s="26">
        <v>214.45999926328659</v>
      </c>
      <c r="AH82" s="26">
        <v>832.17698303956013</v>
      </c>
      <c r="AI82" s="26">
        <v>882.68142050805454</v>
      </c>
      <c r="AJ82" s="26">
        <v>58.616999715566635</v>
      </c>
      <c r="AK82" s="26">
        <v>21.700000122189522</v>
      </c>
      <c r="AL82" s="30" t="str">
        <f t="shared" si="49"/>
        <v>Suite 3 Customer Only</v>
      </c>
      <c r="AM82" s="25">
        <v>2044</v>
      </c>
      <c r="AN82" s="34">
        <f t="shared" si="50"/>
        <v>1714.8584035476147</v>
      </c>
      <c r="AO82" s="34">
        <f t="shared" si="51"/>
        <v>921.70000012218952</v>
      </c>
      <c r="AP82" s="34">
        <f t="shared" si="52"/>
        <v>628.61699971556664</v>
      </c>
      <c r="AQ82" s="34">
        <f t="shared" si="41"/>
        <v>214.45999926328659</v>
      </c>
      <c r="AR82" s="34">
        <f t="shared" si="42"/>
        <v>111.86000061035156</v>
      </c>
      <c r="AS82" s="34">
        <f t="shared" si="43"/>
        <v>135</v>
      </c>
      <c r="AT82" s="34">
        <f t="shared" si="53"/>
        <v>1293.4500122070313</v>
      </c>
      <c r="AU82" s="34">
        <f t="shared" si="44"/>
        <v>3050</v>
      </c>
      <c r="AV82" s="34">
        <f t="shared" si="45"/>
        <v>0</v>
      </c>
      <c r="AW82" s="34">
        <f t="shared" si="46"/>
        <v>0</v>
      </c>
      <c r="AX82" s="34">
        <f t="shared" si="47"/>
        <v>948</v>
      </c>
      <c r="AY82" s="34">
        <f t="shared" si="48"/>
        <v>9017.9454154660398</v>
      </c>
      <c r="BA82" s="25">
        <v>2044</v>
      </c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</row>
    <row r="83" spans="2:68" x14ac:dyDescent="0.35">
      <c r="B83" s="27">
        <v>2045</v>
      </c>
      <c r="C83" s="28">
        <v>0</v>
      </c>
      <c r="D83" s="28">
        <v>948</v>
      </c>
      <c r="E83" s="28">
        <v>0</v>
      </c>
      <c r="F83" s="28">
        <v>2300</v>
      </c>
      <c r="G83" s="28">
        <v>200</v>
      </c>
      <c r="H83" s="28">
        <v>200</v>
      </c>
      <c r="I83" s="28">
        <v>350</v>
      </c>
      <c r="J83" s="28">
        <v>0</v>
      </c>
      <c r="K83" s="28">
        <v>0</v>
      </c>
      <c r="L83" s="28">
        <v>0</v>
      </c>
      <c r="M83" s="28">
        <v>0</v>
      </c>
      <c r="N83" s="28">
        <v>1292.8199920654297</v>
      </c>
      <c r="O83" s="28">
        <v>0</v>
      </c>
      <c r="P83" s="28">
        <v>0</v>
      </c>
      <c r="Q83" s="28">
        <v>0</v>
      </c>
      <c r="R83" s="28">
        <v>0</v>
      </c>
      <c r="S83" s="28">
        <v>200</v>
      </c>
      <c r="T83" s="28">
        <v>175</v>
      </c>
      <c r="U83" s="28">
        <v>125</v>
      </c>
      <c r="V83" s="28">
        <v>475</v>
      </c>
      <c r="W83" s="28">
        <v>0</v>
      </c>
      <c r="X83" s="28">
        <v>89.410003662109375</v>
      </c>
      <c r="Y83" s="28">
        <v>125</v>
      </c>
      <c r="Z83" s="28">
        <v>0</v>
      </c>
      <c r="AA83" s="28">
        <v>0</v>
      </c>
      <c r="AB83" s="28">
        <v>150</v>
      </c>
      <c r="AC83" s="28">
        <v>0</v>
      </c>
      <c r="AD83" s="28">
        <v>0</v>
      </c>
      <c r="AE83" s="28">
        <v>600</v>
      </c>
      <c r="AF83" s="28">
        <v>28.360000610351559</v>
      </c>
      <c r="AG83" s="28">
        <v>216.68000096082687</v>
      </c>
      <c r="AH83" s="28">
        <v>847.64353959809046</v>
      </c>
      <c r="AI83" s="28">
        <v>976.23904165753038</v>
      </c>
      <c r="AJ83" s="28">
        <v>58.616999715566635</v>
      </c>
      <c r="AK83" s="28">
        <v>21.700000122189522</v>
      </c>
      <c r="AL83" s="30" t="str">
        <f t="shared" si="49"/>
        <v>Suite 3 Customer Only</v>
      </c>
      <c r="AM83" s="27">
        <v>2045</v>
      </c>
      <c r="AN83" s="35">
        <f>SUM(AH83:AI83)</f>
        <v>1823.8825812556208</v>
      </c>
      <c r="AO83" s="35">
        <f t="shared" si="51"/>
        <v>996.70000012218952</v>
      </c>
      <c r="AP83" s="35">
        <f t="shared" si="52"/>
        <v>658.61699971556664</v>
      </c>
      <c r="AQ83" s="35">
        <f t="shared" si="41"/>
        <v>216.68000096082687</v>
      </c>
      <c r="AR83" s="35">
        <f t="shared" si="42"/>
        <v>117.77000427246094</v>
      </c>
      <c r="AS83" s="35">
        <f t="shared" si="43"/>
        <v>150</v>
      </c>
      <c r="AT83" s="35">
        <f t="shared" si="53"/>
        <v>1292.8199920654297</v>
      </c>
      <c r="AU83" s="35">
        <f t="shared" si="44"/>
        <v>3050</v>
      </c>
      <c r="AV83" s="35">
        <f t="shared" si="45"/>
        <v>125</v>
      </c>
      <c r="AW83" s="35">
        <f t="shared" si="46"/>
        <v>0</v>
      </c>
      <c r="AX83" s="35">
        <f t="shared" si="47"/>
        <v>948</v>
      </c>
      <c r="AY83" s="35">
        <f t="shared" si="48"/>
        <v>9379.4695783920943</v>
      </c>
      <c r="BA83" s="27">
        <v>2045</v>
      </c>
      <c r="BB83" s="35">
        <f t="shared" ref="BB83:BL83" si="58">AN83-AN68</f>
        <v>1196.4760434727798</v>
      </c>
      <c r="BC83" s="35">
        <f t="shared" si="58"/>
        <v>800</v>
      </c>
      <c r="BD83" s="35">
        <f t="shared" si="58"/>
        <v>450</v>
      </c>
      <c r="BE83" s="35">
        <f t="shared" si="58"/>
        <v>34.23000368475914</v>
      </c>
      <c r="BF83" s="35">
        <f t="shared" si="58"/>
        <v>72.080005645751953</v>
      </c>
      <c r="BG83" s="35">
        <f t="shared" si="58"/>
        <v>150</v>
      </c>
      <c r="BH83" s="35">
        <f t="shared" si="58"/>
        <v>893.81999969482422</v>
      </c>
      <c r="BI83" s="35">
        <f t="shared" si="58"/>
        <v>1550</v>
      </c>
      <c r="BJ83" s="35">
        <f t="shared" si="58"/>
        <v>125</v>
      </c>
      <c r="BK83" s="35">
        <f t="shared" si="58"/>
        <v>0</v>
      </c>
      <c r="BL83" s="35">
        <f t="shared" si="58"/>
        <v>474</v>
      </c>
      <c r="BM83" s="35">
        <f t="shared" ref="BM83" si="59">AY83-AY68</f>
        <v>5745.6060524981149</v>
      </c>
    </row>
    <row r="84" spans="2:68" x14ac:dyDescent="0.35">
      <c r="B84" s="146"/>
      <c r="AL84" s="30"/>
      <c r="BA84" s="27" t="s">
        <v>43</v>
      </c>
      <c r="BB84" s="35">
        <f>SUM(BB83,BB68,BB63)</f>
        <v>1823.8825812556208</v>
      </c>
      <c r="BC84" s="35">
        <f t="shared" ref="BC84:BM84" si="60">SUM(BC83,BC68,BC63)</f>
        <v>996.70000012218952</v>
      </c>
      <c r="BD84" s="35">
        <f t="shared" si="60"/>
        <v>658.61699971556664</v>
      </c>
      <c r="BE84" s="35">
        <f t="shared" si="60"/>
        <v>216.68000096082687</v>
      </c>
      <c r="BF84" s="35">
        <f t="shared" si="60"/>
        <v>117.77000427246094</v>
      </c>
      <c r="BG84" s="35">
        <f t="shared" si="60"/>
        <v>150</v>
      </c>
      <c r="BH84" s="35">
        <f t="shared" si="60"/>
        <v>1292.8199920654297</v>
      </c>
      <c r="BI84" s="35">
        <f t="shared" si="60"/>
        <v>3050</v>
      </c>
      <c r="BJ84" s="35">
        <f t="shared" si="60"/>
        <v>125</v>
      </c>
      <c r="BK84" s="35">
        <f t="shared" si="60"/>
        <v>0</v>
      </c>
      <c r="BL84" s="35">
        <f t="shared" si="60"/>
        <v>948</v>
      </c>
      <c r="BM84" s="35">
        <f t="shared" si="60"/>
        <v>9379.4695783920943</v>
      </c>
    </row>
    <row r="85" spans="2:68" x14ac:dyDescent="0.35">
      <c r="B85" s="146"/>
      <c r="AL85" s="30"/>
    </row>
    <row r="86" spans="2:68" x14ac:dyDescent="0.35">
      <c r="B86" s="1" t="str">
        <f>'RAW DATA INPUTS &gt;&gt;&gt;'!D6</f>
        <v>Suite 4 Pre-CBI</v>
      </c>
      <c r="AL86" s="30"/>
    </row>
    <row r="87" spans="2:68" ht="72.5" x14ac:dyDescent="0.35">
      <c r="B87" s="16" t="s">
        <v>11</v>
      </c>
      <c r="C87" s="17" t="s">
        <v>12</v>
      </c>
      <c r="D87" s="17" t="s">
        <v>13</v>
      </c>
      <c r="E87" s="17" t="s">
        <v>14</v>
      </c>
      <c r="F87" s="18" t="s">
        <v>15</v>
      </c>
      <c r="G87" s="18" t="s">
        <v>16</v>
      </c>
      <c r="H87" s="18" t="s">
        <v>17</v>
      </c>
      <c r="I87" s="18" t="s">
        <v>135</v>
      </c>
      <c r="J87" s="18" t="s">
        <v>18</v>
      </c>
      <c r="K87" s="18" t="s">
        <v>19</v>
      </c>
      <c r="L87" s="18" t="s">
        <v>20</v>
      </c>
      <c r="M87" s="18" t="s">
        <v>21</v>
      </c>
      <c r="N87" s="19" t="s">
        <v>22</v>
      </c>
      <c r="O87" s="19" t="s">
        <v>23</v>
      </c>
      <c r="P87" s="19" t="s">
        <v>24</v>
      </c>
      <c r="Q87" s="19" t="s">
        <v>25</v>
      </c>
      <c r="R87" s="19" t="s">
        <v>26</v>
      </c>
      <c r="S87" s="20" t="s">
        <v>27</v>
      </c>
      <c r="T87" s="20" t="s">
        <v>28</v>
      </c>
      <c r="U87" s="20" t="s">
        <v>29</v>
      </c>
      <c r="V87" s="20" t="s">
        <v>30</v>
      </c>
      <c r="W87" s="20" t="s">
        <v>31</v>
      </c>
      <c r="X87" s="20" t="s">
        <v>32</v>
      </c>
      <c r="Y87" s="21" t="s">
        <v>33</v>
      </c>
      <c r="Z87" s="21" t="s">
        <v>34</v>
      </c>
      <c r="AA87" s="21" t="s">
        <v>35</v>
      </c>
      <c r="AB87" s="16" t="s">
        <v>36</v>
      </c>
      <c r="AC87" s="16" t="s">
        <v>37</v>
      </c>
      <c r="AD87" s="16" t="s">
        <v>49</v>
      </c>
      <c r="AE87" s="16" t="s">
        <v>39</v>
      </c>
      <c r="AF87" s="16" t="s">
        <v>40</v>
      </c>
      <c r="AG87" s="22" t="s">
        <v>0</v>
      </c>
      <c r="AH87" s="22" t="s">
        <v>41</v>
      </c>
      <c r="AI87" s="22" t="s">
        <v>42</v>
      </c>
      <c r="AJ87" s="159" t="s">
        <v>136</v>
      </c>
      <c r="AK87" s="159" t="s">
        <v>137</v>
      </c>
      <c r="AL87" s="36" t="str">
        <f>B86</f>
        <v>Suite 4 Pre-CBI</v>
      </c>
      <c r="AM87" s="23" t="s">
        <v>11</v>
      </c>
      <c r="AN87" s="23" t="s">
        <v>55</v>
      </c>
      <c r="AO87" s="23" t="s">
        <v>56</v>
      </c>
      <c r="AP87" s="23" t="s">
        <v>57</v>
      </c>
      <c r="AQ87" s="23" t="s">
        <v>58</v>
      </c>
      <c r="AR87" s="23" t="s">
        <v>59</v>
      </c>
      <c r="AS87" s="24" t="s">
        <v>36</v>
      </c>
      <c r="AT87" s="24" t="s">
        <v>45</v>
      </c>
      <c r="AU87" s="24" t="s">
        <v>50</v>
      </c>
      <c r="AV87" s="24" t="s">
        <v>60</v>
      </c>
      <c r="AW87" s="24" t="s">
        <v>61</v>
      </c>
      <c r="AX87" s="24" t="s">
        <v>48</v>
      </c>
      <c r="AY87" s="24" t="s">
        <v>43</v>
      </c>
      <c r="BA87" s="23" t="s">
        <v>138</v>
      </c>
      <c r="BB87" s="23" t="s">
        <v>55</v>
      </c>
      <c r="BC87" s="23" t="s">
        <v>56</v>
      </c>
      <c r="BD87" s="23" t="s">
        <v>57</v>
      </c>
      <c r="BE87" s="23" t="s">
        <v>58</v>
      </c>
      <c r="BF87" s="23" t="s">
        <v>59</v>
      </c>
      <c r="BG87" s="24" t="s">
        <v>36</v>
      </c>
      <c r="BH87" s="24" t="s">
        <v>45</v>
      </c>
      <c r="BI87" s="24" t="s">
        <v>50</v>
      </c>
      <c r="BJ87" s="24" t="s">
        <v>60</v>
      </c>
      <c r="BK87" s="24" t="s">
        <v>61</v>
      </c>
      <c r="BL87" s="24" t="s">
        <v>48</v>
      </c>
      <c r="BM87" s="24" t="s">
        <v>43</v>
      </c>
    </row>
    <row r="88" spans="2:68" x14ac:dyDescent="0.35">
      <c r="B88" s="25">
        <v>2022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3.2999999523162842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37.531762906349293</v>
      </c>
      <c r="AI88" s="26">
        <v>37.17697845982606</v>
      </c>
      <c r="AJ88" s="26">
        <v>7.945999912917614</v>
      </c>
      <c r="AK88" s="26">
        <v>1.4000000208616254</v>
      </c>
      <c r="AL88" s="30" t="str">
        <f>AL87</f>
        <v>Suite 4 Pre-CBI</v>
      </c>
      <c r="AM88" s="25">
        <v>2022</v>
      </c>
      <c r="AN88" s="34">
        <f>SUM(AH88:AI88)</f>
        <v>74.70874136617536</v>
      </c>
      <c r="AO88" s="34">
        <f>SUM(S88:V88)+AK88</f>
        <v>1.4000000208616254</v>
      </c>
      <c r="AP88" s="34">
        <f>SUM(AD88:AE88)+AJ88</f>
        <v>7.945999912917614</v>
      </c>
      <c r="AQ88" s="34">
        <f t="shared" ref="AQ88:AQ111" si="61">AG88</f>
        <v>0</v>
      </c>
      <c r="AR88" s="34">
        <f t="shared" ref="AR88:AR111" si="62">X88+AF88</f>
        <v>3.2999999523162842</v>
      </c>
      <c r="AS88" s="34">
        <f t="shared" ref="AS88:AS111" si="63">AB88</f>
        <v>0</v>
      </c>
      <c r="AT88" s="34">
        <f>SUM(N88:R88)</f>
        <v>0</v>
      </c>
      <c r="AU88" s="34">
        <f t="shared" ref="AU88:AU111" si="64">SUM(F88:M88)</f>
        <v>0</v>
      </c>
      <c r="AV88" s="34">
        <f t="shared" ref="AV88:AV111" si="65">SUM(Y88:AA88)</f>
        <v>0</v>
      </c>
      <c r="AW88" s="34">
        <f t="shared" ref="AW88:AW111" si="66">W88</f>
        <v>0</v>
      </c>
      <c r="AX88" s="34">
        <f t="shared" ref="AX88:AX111" si="67">SUM(C88:E88)</f>
        <v>0</v>
      </c>
      <c r="AY88" s="34">
        <f t="shared" ref="AY88:AY111" si="68">SUM(AN88:AX88)</f>
        <v>87.354741252270884</v>
      </c>
      <c r="BA88" s="25">
        <v>2022</v>
      </c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O88" s="41" t="s">
        <v>55</v>
      </c>
      <c r="BP88" s="42">
        <f>BB112</f>
        <v>1823.8825812556208</v>
      </c>
    </row>
    <row r="89" spans="2:68" x14ac:dyDescent="0.35">
      <c r="B89" s="27">
        <v>2023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6.25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3</v>
      </c>
      <c r="AG89" s="28">
        <v>5.0900002401322126</v>
      </c>
      <c r="AH89" s="28">
        <v>77.022225312648928</v>
      </c>
      <c r="AI89" s="28">
        <v>62.011519873947044</v>
      </c>
      <c r="AJ89" s="28">
        <v>28.111000031232834</v>
      </c>
      <c r="AK89" s="28">
        <v>3.0000000447034831</v>
      </c>
      <c r="AL89" s="30" t="str">
        <f t="shared" ref="AL89:AL111" si="69">AL88</f>
        <v>Suite 4 Pre-CBI</v>
      </c>
      <c r="AM89" s="27">
        <v>2023</v>
      </c>
      <c r="AN89" s="35">
        <f t="shared" ref="AN89:AN111" si="70">SUM(AH89:AI89)</f>
        <v>139.03374518659598</v>
      </c>
      <c r="AO89" s="35">
        <f t="shared" ref="AO89:AO111" si="71">SUM(S89:V89)+AK89</f>
        <v>3.0000000447034831</v>
      </c>
      <c r="AP89" s="35">
        <f t="shared" ref="AP89:AP111" si="72">SUM(AD89:AE89)+AJ89</f>
        <v>28.111000031232834</v>
      </c>
      <c r="AQ89" s="35">
        <f t="shared" si="61"/>
        <v>5.0900002401322126</v>
      </c>
      <c r="AR89" s="35">
        <f t="shared" si="62"/>
        <v>9.25</v>
      </c>
      <c r="AS89" s="35">
        <f t="shared" si="63"/>
        <v>0</v>
      </c>
      <c r="AT89" s="35">
        <f t="shared" ref="AT89:AT111" si="73">SUM(N89:R89)</f>
        <v>0</v>
      </c>
      <c r="AU89" s="35">
        <f t="shared" si="64"/>
        <v>0</v>
      </c>
      <c r="AV89" s="35">
        <f t="shared" si="65"/>
        <v>0</v>
      </c>
      <c r="AW89" s="35">
        <f t="shared" si="66"/>
        <v>0</v>
      </c>
      <c r="AX89" s="35">
        <f t="shared" si="67"/>
        <v>0</v>
      </c>
      <c r="AY89" s="35">
        <f t="shared" si="68"/>
        <v>184.48474550266451</v>
      </c>
      <c r="BA89" s="27">
        <v>2023</v>
      </c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O89" s="41" t="s">
        <v>56</v>
      </c>
      <c r="BP89" s="42">
        <f>BC112</f>
        <v>982.70000010728836</v>
      </c>
    </row>
    <row r="90" spans="2:68" x14ac:dyDescent="0.35">
      <c r="B90" s="25">
        <v>2024</v>
      </c>
      <c r="C90" s="26">
        <v>0</v>
      </c>
      <c r="D90" s="26">
        <v>0</v>
      </c>
      <c r="E90" s="26">
        <v>0</v>
      </c>
      <c r="F90" s="26">
        <v>200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200</v>
      </c>
      <c r="O90" s="26">
        <v>0</v>
      </c>
      <c r="P90" s="26">
        <v>0</v>
      </c>
      <c r="Q90" s="26">
        <v>0</v>
      </c>
      <c r="R90" s="26">
        <v>0</v>
      </c>
      <c r="S90" s="26">
        <v>25</v>
      </c>
      <c r="T90" s="26">
        <v>0</v>
      </c>
      <c r="U90" s="26">
        <v>0</v>
      </c>
      <c r="V90" s="26">
        <v>0</v>
      </c>
      <c r="W90" s="26">
        <v>0</v>
      </c>
      <c r="X90" s="26">
        <v>11.89000034332275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6</v>
      </c>
      <c r="AG90" s="26">
        <v>10.999999640509486</v>
      </c>
      <c r="AH90" s="26">
        <v>119.21889568803138</v>
      </c>
      <c r="AI90" s="26">
        <v>81.458078346015782</v>
      </c>
      <c r="AJ90" s="26">
        <v>53.995000205934048</v>
      </c>
      <c r="AK90" s="26">
        <v>5.1500000730156898</v>
      </c>
      <c r="AL90" s="30" t="str">
        <f t="shared" si="69"/>
        <v>Suite 4 Pre-CBI</v>
      </c>
      <c r="AM90" s="25">
        <v>2024</v>
      </c>
      <c r="AN90" s="34">
        <f t="shared" si="70"/>
        <v>200.67697403404716</v>
      </c>
      <c r="AO90" s="34">
        <f t="shared" si="71"/>
        <v>30.15000007301569</v>
      </c>
      <c r="AP90" s="34">
        <f t="shared" si="72"/>
        <v>53.995000205934048</v>
      </c>
      <c r="AQ90" s="34">
        <f t="shared" si="61"/>
        <v>10.999999640509486</v>
      </c>
      <c r="AR90" s="34">
        <f t="shared" si="62"/>
        <v>17.89000034332275</v>
      </c>
      <c r="AS90" s="34">
        <f t="shared" si="63"/>
        <v>0</v>
      </c>
      <c r="AT90" s="34">
        <f t="shared" si="73"/>
        <v>200</v>
      </c>
      <c r="AU90" s="34">
        <f t="shared" si="64"/>
        <v>200</v>
      </c>
      <c r="AV90" s="34">
        <f t="shared" si="65"/>
        <v>0</v>
      </c>
      <c r="AW90" s="34">
        <f t="shared" si="66"/>
        <v>0</v>
      </c>
      <c r="AX90" s="34">
        <f t="shared" si="67"/>
        <v>0</v>
      </c>
      <c r="AY90" s="34">
        <f t="shared" si="68"/>
        <v>713.71197429682911</v>
      </c>
      <c r="BA90" s="25">
        <v>2024</v>
      </c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O90" s="41" t="s">
        <v>57</v>
      </c>
      <c r="BP90" s="42">
        <f>BD112</f>
        <v>677.89200054109097</v>
      </c>
    </row>
    <row r="91" spans="2:68" x14ac:dyDescent="0.35">
      <c r="B91" s="27">
        <v>2025</v>
      </c>
      <c r="C91" s="28">
        <v>0</v>
      </c>
      <c r="D91" s="28">
        <v>0</v>
      </c>
      <c r="E91" s="28">
        <v>0</v>
      </c>
      <c r="F91" s="28">
        <v>500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299.89999389648438</v>
      </c>
      <c r="O91" s="28">
        <v>0</v>
      </c>
      <c r="P91" s="28">
        <v>0</v>
      </c>
      <c r="Q91" s="28">
        <v>0</v>
      </c>
      <c r="R91" s="28">
        <v>0</v>
      </c>
      <c r="S91" s="28">
        <v>50</v>
      </c>
      <c r="T91" s="28">
        <v>0</v>
      </c>
      <c r="U91" s="28">
        <v>0</v>
      </c>
      <c r="V91" s="28">
        <v>0</v>
      </c>
      <c r="W91" s="28">
        <v>0</v>
      </c>
      <c r="X91" s="28">
        <v>16.090000152587891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6</v>
      </c>
      <c r="AG91" s="28">
        <v>28.669999688863754</v>
      </c>
      <c r="AH91" s="28">
        <v>164.24307163826862</v>
      </c>
      <c r="AI91" s="28">
        <v>94.606009507567592</v>
      </c>
      <c r="AJ91" s="28">
        <v>77.892000541090965</v>
      </c>
      <c r="AK91" s="28">
        <v>7.7000001072883597</v>
      </c>
      <c r="AL91" s="30" t="str">
        <f t="shared" si="69"/>
        <v>Suite 4 Pre-CBI</v>
      </c>
      <c r="AM91" s="27">
        <v>2025</v>
      </c>
      <c r="AN91" s="35">
        <f t="shared" si="70"/>
        <v>258.84908114583618</v>
      </c>
      <c r="AO91" s="35">
        <f t="shared" si="71"/>
        <v>57.700000107288361</v>
      </c>
      <c r="AP91" s="35">
        <f t="shared" si="72"/>
        <v>77.892000541090965</v>
      </c>
      <c r="AQ91" s="35">
        <f t="shared" si="61"/>
        <v>28.669999688863754</v>
      </c>
      <c r="AR91" s="35">
        <f t="shared" si="62"/>
        <v>22.090000152587891</v>
      </c>
      <c r="AS91" s="35">
        <f t="shared" si="63"/>
        <v>0</v>
      </c>
      <c r="AT91" s="35">
        <f t="shared" si="73"/>
        <v>299.89999389648438</v>
      </c>
      <c r="AU91" s="35">
        <f t="shared" si="64"/>
        <v>500</v>
      </c>
      <c r="AV91" s="35">
        <f t="shared" si="65"/>
        <v>0</v>
      </c>
      <c r="AW91" s="35">
        <f t="shared" si="66"/>
        <v>0</v>
      </c>
      <c r="AX91" s="35">
        <f t="shared" si="67"/>
        <v>0</v>
      </c>
      <c r="AY91" s="35">
        <f t="shared" si="68"/>
        <v>1245.1010755321515</v>
      </c>
      <c r="BA91" s="27">
        <v>2025</v>
      </c>
      <c r="BB91" s="35">
        <f t="shared" ref="BB91:BL91" si="74">AN91</f>
        <v>258.84908114583618</v>
      </c>
      <c r="BC91" s="35">
        <f t="shared" si="74"/>
        <v>57.700000107288361</v>
      </c>
      <c r="BD91" s="35">
        <f t="shared" si="74"/>
        <v>77.892000541090965</v>
      </c>
      <c r="BE91" s="35">
        <f t="shared" si="74"/>
        <v>28.669999688863754</v>
      </c>
      <c r="BF91" s="35">
        <f t="shared" si="74"/>
        <v>22.090000152587891</v>
      </c>
      <c r="BG91" s="35">
        <f t="shared" si="74"/>
        <v>0</v>
      </c>
      <c r="BH91" s="35">
        <f t="shared" si="74"/>
        <v>299.89999389648438</v>
      </c>
      <c r="BI91" s="35">
        <f t="shared" si="74"/>
        <v>500</v>
      </c>
      <c r="BJ91" s="35">
        <f t="shared" si="74"/>
        <v>0</v>
      </c>
      <c r="BK91" s="35">
        <f t="shared" si="74"/>
        <v>0</v>
      </c>
      <c r="BL91" s="35">
        <f t="shared" si="74"/>
        <v>0</v>
      </c>
      <c r="BM91" s="35">
        <f t="shared" ref="BM91" si="75">AY91</f>
        <v>1245.1010755321515</v>
      </c>
      <c r="BO91" s="41" t="s">
        <v>58</v>
      </c>
      <c r="BP91" s="42">
        <f>BE112</f>
        <v>216.68000096082687</v>
      </c>
    </row>
    <row r="92" spans="2:68" x14ac:dyDescent="0.35">
      <c r="B92" s="25">
        <v>2026</v>
      </c>
      <c r="C92" s="26">
        <v>0</v>
      </c>
      <c r="D92" s="26">
        <v>237</v>
      </c>
      <c r="E92" s="26">
        <v>0</v>
      </c>
      <c r="F92" s="26">
        <v>500</v>
      </c>
      <c r="G92" s="26">
        <v>200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299.75</v>
      </c>
      <c r="O92" s="26">
        <v>0</v>
      </c>
      <c r="P92" s="26">
        <v>0</v>
      </c>
      <c r="Q92" s="26">
        <v>0</v>
      </c>
      <c r="R92" s="26">
        <v>0</v>
      </c>
      <c r="S92" s="26">
        <v>75</v>
      </c>
      <c r="T92" s="26">
        <v>0</v>
      </c>
      <c r="U92" s="26">
        <v>0</v>
      </c>
      <c r="V92" s="26">
        <v>0</v>
      </c>
      <c r="W92" s="26">
        <v>0</v>
      </c>
      <c r="X92" s="26">
        <v>19.389999389648441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30</v>
      </c>
      <c r="AF92" s="26">
        <v>6</v>
      </c>
      <c r="AG92" s="26">
        <v>55.679999426007271</v>
      </c>
      <c r="AH92" s="26">
        <v>211.11938498629223</v>
      </c>
      <c r="AI92" s="26">
        <v>111.62730854200163</v>
      </c>
      <c r="AJ92" s="26">
        <v>77.892000541090965</v>
      </c>
      <c r="AK92" s="26">
        <v>7.7000001072883597</v>
      </c>
      <c r="AL92" s="30" t="str">
        <f t="shared" si="69"/>
        <v>Suite 4 Pre-CBI</v>
      </c>
      <c r="AM92" s="25">
        <v>2026</v>
      </c>
      <c r="AN92" s="34">
        <f t="shared" si="70"/>
        <v>322.74669352829386</v>
      </c>
      <c r="AO92" s="34">
        <f t="shared" si="71"/>
        <v>82.700000107288361</v>
      </c>
      <c r="AP92" s="34">
        <f t="shared" si="72"/>
        <v>107.89200054109097</v>
      </c>
      <c r="AQ92" s="34">
        <f t="shared" si="61"/>
        <v>55.679999426007271</v>
      </c>
      <c r="AR92" s="34">
        <f t="shared" si="62"/>
        <v>25.389999389648441</v>
      </c>
      <c r="AS92" s="34">
        <f t="shared" si="63"/>
        <v>0</v>
      </c>
      <c r="AT92" s="34">
        <f t="shared" si="73"/>
        <v>299.75</v>
      </c>
      <c r="AU92" s="34">
        <f t="shared" si="64"/>
        <v>700</v>
      </c>
      <c r="AV92" s="34">
        <f t="shared" si="65"/>
        <v>0</v>
      </c>
      <c r="AW92" s="34">
        <f t="shared" si="66"/>
        <v>0</v>
      </c>
      <c r="AX92" s="34">
        <f t="shared" si="67"/>
        <v>237</v>
      </c>
      <c r="AY92" s="34">
        <f t="shared" si="68"/>
        <v>1831.158692992329</v>
      </c>
      <c r="BA92" s="25">
        <v>2026</v>
      </c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O92" s="41" t="s">
        <v>59</v>
      </c>
      <c r="BP92" s="42">
        <f>BF112</f>
        <v>117.77000427246094</v>
      </c>
    </row>
    <row r="93" spans="2:68" x14ac:dyDescent="0.35">
      <c r="B93" s="27">
        <v>2027</v>
      </c>
      <c r="C93" s="28">
        <v>0</v>
      </c>
      <c r="D93" s="28">
        <v>474</v>
      </c>
      <c r="E93" s="28">
        <v>0</v>
      </c>
      <c r="F93" s="28">
        <v>500</v>
      </c>
      <c r="G93" s="28">
        <v>200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399.59999847412109</v>
      </c>
      <c r="O93" s="28">
        <v>0</v>
      </c>
      <c r="P93" s="28">
        <v>0</v>
      </c>
      <c r="Q93" s="28">
        <v>0</v>
      </c>
      <c r="R93" s="28">
        <v>0</v>
      </c>
      <c r="S93" s="28">
        <v>100</v>
      </c>
      <c r="T93" s="28">
        <v>0</v>
      </c>
      <c r="U93" s="28">
        <v>0</v>
      </c>
      <c r="V93" s="28">
        <v>0</v>
      </c>
      <c r="W93" s="28">
        <v>0</v>
      </c>
      <c r="X93" s="28">
        <v>24.79000091552734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60</v>
      </c>
      <c r="AF93" s="28">
        <v>6</v>
      </c>
      <c r="AG93" s="28">
        <v>89.340002149343491</v>
      </c>
      <c r="AH93" s="28">
        <v>261.01568218164073</v>
      </c>
      <c r="AI93" s="28">
        <v>129.12423573050444</v>
      </c>
      <c r="AJ93" s="28">
        <v>77.892000541090965</v>
      </c>
      <c r="AK93" s="28">
        <v>7.7000001072883597</v>
      </c>
      <c r="AL93" s="30" t="str">
        <f t="shared" si="69"/>
        <v>Suite 4 Pre-CBI</v>
      </c>
      <c r="AM93" s="27">
        <v>2027</v>
      </c>
      <c r="AN93" s="35">
        <f t="shared" si="70"/>
        <v>390.13991791214517</v>
      </c>
      <c r="AO93" s="35">
        <f t="shared" si="71"/>
        <v>107.70000010728836</v>
      </c>
      <c r="AP93" s="35">
        <f t="shared" si="72"/>
        <v>137.89200054109097</v>
      </c>
      <c r="AQ93" s="35">
        <f t="shared" si="61"/>
        <v>89.340002149343491</v>
      </c>
      <c r="AR93" s="35">
        <f t="shared" si="62"/>
        <v>30.79000091552734</v>
      </c>
      <c r="AS93" s="35">
        <f t="shared" si="63"/>
        <v>0</v>
      </c>
      <c r="AT93" s="35">
        <f t="shared" si="73"/>
        <v>399.59999847412109</v>
      </c>
      <c r="AU93" s="35">
        <f t="shared" si="64"/>
        <v>700</v>
      </c>
      <c r="AV93" s="35">
        <f t="shared" si="65"/>
        <v>0</v>
      </c>
      <c r="AW93" s="35">
        <f t="shared" si="66"/>
        <v>0</v>
      </c>
      <c r="AX93" s="35">
        <f t="shared" si="67"/>
        <v>474</v>
      </c>
      <c r="AY93" s="35">
        <f t="shared" si="68"/>
        <v>2329.4619200995166</v>
      </c>
      <c r="BA93" s="27">
        <v>2027</v>
      </c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O93" s="41" t="s">
        <v>36</v>
      </c>
      <c r="BP93" s="42">
        <f>BG112</f>
        <v>150</v>
      </c>
    </row>
    <row r="94" spans="2:68" x14ac:dyDescent="0.35">
      <c r="B94" s="25">
        <v>2028</v>
      </c>
      <c r="C94" s="26">
        <v>0</v>
      </c>
      <c r="D94" s="26">
        <v>474</v>
      </c>
      <c r="E94" s="26">
        <v>0</v>
      </c>
      <c r="F94" s="26">
        <v>600</v>
      </c>
      <c r="G94" s="26">
        <v>200</v>
      </c>
      <c r="H94" s="26">
        <v>200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399.40000152587891</v>
      </c>
      <c r="O94" s="26">
        <v>0</v>
      </c>
      <c r="P94" s="26">
        <v>0</v>
      </c>
      <c r="Q94" s="26">
        <v>0</v>
      </c>
      <c r="R94" s="26">
        <v>0</v>
      </c>
      <c r="S94" s="26">
        <v>125</v>
      </c>
      <c r="T94" s="26">
        <v>0</v>
      </c>
      <c r="U94" s="26">
        <v>0</v>
      </c>
      <c r="V94" s="26">
        <v>0</v>
      </c>
      <c r="W94" s="26">
        <v>0</v>
      </c>
      <c r="X94" s="26">
        <v>27.79000091552734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90</v>
      </c>
      <c r="AF94" s="26">
        <v>9</v>
      </c>
      <c r="AG94" s="26">
        <v>129.9900014102459</v>
      </c>
      <c r="AH94" s="26">
        <v>313.6421858242357</v>
      </c>
      <c r="AI94" s="26">
        <v>159.94925742822508</v>
      </c>
      <c r="AJ94" s="26">
        <v>77.892000541090965</v>
      </c>
      <c r="AK94" s="26">
        <v>7.7000001072883597</v>
      </c>
      <c r="AL94" s="30" t="str">
        <f t="shared" si="69"/>
        <v>Suite 4 Pre-CBI</v>
      </c>
      <c r="AM94" s="25">
        <v>2028</v>
      </c>
      <c r="AN94" s="34">
        <f t="shared" si="70"/>
        <v>473.59144325246075</v>
      </c>
      <c r="AO94" s="34">
        <f t="shared" si="71"/>
        <v>132.70000010728836</v>
      </c>
      <c r="AP94" s="34">
        <f t="shared" si="72"/>
        <v>167.89200054109097</v>
      </c>
      <c r="AQ94" s="34">
        <f t="shared" si="61"/>
        <v>129.9900014102459</v>
      </c>
      <c r="AR94" s="34">
        <f t="shared" si="62"/>
        <v>36.790000915527344</v>
      </c>
      <c r="AS94" s="34">
        <f t="shared" si="63"/>
        <v>0</v>
      </c>
      <c r="AT94" s="34">
        <f t="shared" si="73"/>
        <v>399.40000152587891</v>
      </c>
      <c r="AU94" s="34">
        <f t="shared" si="64"/>
        <v>1000</v>
      </c>
      <c r="AV94" s="34">
        <f t="shared" si="65"/>
        <v>0</v>
      </c>
      <c r="AW94" s="34">
        <f t="shared" si="66"/>
        <v>0</v>
      </c>
      <c r="AX94" s="34">
        <f t="shared" si="67"/>
        <v>474</v>
      </c>
      <c r="AY94" s="34">
        <f t="shared" si="68"/>
        <v>2814.363447752492</v>
      </c>
      <c r="BA94" s="25">
        <v>2028</v>
      </c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O94" s="41" t="s">
        <v>45</v>
      </c>
      <c r="BP94" s="42">
        <f>BH112</f>
        <v>1292.8199920654297</v>
      </c>
    </row>
    <row r="95" spans="2:68" x14ac:dyDescent="0.35">
      <c r="B95" s="27">
        <v>2029</v>
      </c>
      <c r="C95" s="28">
        <v>0</v>
      </c>
      <c r="D95" s="28">
        <v>474</v>
      </c>
      <c r="E95" s="28">
        <v>0</v>
      </c>
      <c r="F95" s="28">
        <v>800</v>
      </c>
      <c r="G95" s="28">
        <v>200</v>
      </c>
      <c r="H95" s="28">
        <v>200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399.20000457763672</v>
      </c>
      <c r="O95" s="28">
        <v>0</v>
      </c>
      <c r="P95" s="28">
        <v>0</v>
      </c>
      <c r="Q95" s="28">
        <v>0</v>
      </c>
      <c r="R95" s="28">
        <v>0</v>
      </c>
      <c r="S95" s="28">
        <v>150</v>
      </c>
      <c r="T95" s="28">
        <v>0</v>
      </c>
      <c r="U95" s="28">
        <v>0</v>
      </c>
      <c r="V95" s="28">
        <v>0</v>
      </c>
      <c r="W95" s="28">
        <v>0</v>
      </c>
      <c r="X95" s="28">
        <v>30.489999771118161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120</v>
      </c>
      <c r="AF95" s="28">
        <v>11</v>
      </c>
      <c r="AG95" s="28">
        <v>156.62000143527985</v>
      </c>
      <c r="AH95" s="28">
        <v>367.18174034333236</v>
      </c>
      <c r="AI95" s="28">
        <v>183.18605346904008</v>
      </c>
      <c r="AJ95" s="28">
        <v>77.892000541090965</v>
      </c>
      <c r="AK95" s="28">
        <v>7.7000001072883597</v>
      </c>
      <c r="AL95" s="30" t="str">
        <f t="shared" si="69"/>
        <v>Suite 4 Pre-CBI</v>
      </c>
      <c r="AM95" s="27">
        <v>2029</v>
      </c>
      <c r="AN95" s="35">
        <f t="shared" si="70"/>
        <v>550.36779381237238</v>
      </c>
      <c r="AO95" s="35">
        <f t="shared" si="71"/>
        <v>157.70000010728836</v>
      </c>
      <c r="AP95" s="35">
        <f t="shared" si="72"/>
        <v>197.89200054109097</v>
      </c>
      <c r="AQ95" s="35">
        <f t="shared" si="61"/>
        <v>156.62000143527985</v>
      </c>
      <c r="AR95" s="35">
        <f t="shared" si="62"/>
        <v>41.489999771118164</v>
      </c>
      <c r="AS95" s="35">
        <f t="shared" si="63"/>
        <v>0</v>
      </c>
      <c r="AT95" s="35">
        <f t="shared" si="73"/>
        <v>399.20000457763672</v>
      </c>
      <c r="AU95" s="35">
        <f t="shared" si="64"/>
        <v>1200</v>
      </c>
      <c r="AV95" s="35">
        <f t="shared" si="65"/>
        <v>0</v>
      </c>
      <c r="AW95" s="35">
        <f t="shared" si="66"/>
        <v>0</v>
      </c>
      <c r="AX95" s="35">
        <f t="shared" si="67"/>
        <v>474</v>
      </c>
      <c r="AY95" s="35">
        <f t="shared" si="68"/>
        <v>3177.2698002447864</v>
      </c>
      <c r="BA95" s="27">
        <v>2029</v>
      </c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O95" s="41" t="s">
        <v>50</v>
      </c>
      <c r="BP95" s="42">
        <f>BI112</f>
        <v>3050</v>
      </c>
    </row>
    <row r="96" spans="2:68" x14ac:dyDescent="0.35">
      <c r="B96" s="25">
        <v>2030</v>
      </c>
      <c r="C96" s="26">
        <v>0</v>
      </c>
      <c r="D96" s="26">
        <v>474</v>
      </c>
      <c r="E96" s="26">
        <v>0</v>
      </c>
      <c r="F96" s="26">
        <v>1100</v>
      </c>
      <c r="G96" s="26">
        <v>200</v>
      </c>
      <c r="H96" s="26">
        <v>200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398.99999237060547</v>
      </c>
      <c r="O96" s="26"/>
      <c r="P96" s="26">
        <v>0</v>
      </c>
      <c r="Q96" s="26">
        <v>0</v>
      </c>
      <c r="R96" s="26">
        <v>0</v>
      </c>
      <c r="S96" s="26">
        <v>175</v>
      </c>
      <c r="T96" s="26">
        <v>0</v>
      </c>
      <c r="U96" s="26">
        <v>0</v>
      </c>
      <c r="V96" s="26">
        <v>0</v>
      </c>
      <c r="W96" s="26">
        <v>0</v>
      </c>
      <c r="X96" s="26">
        <v>34.689998626708977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150</v>
      </c>
      <c r="AF96" s="26">
        <v>11</v>
      </c>
      <c r="AG96" s="26">
        <v>182.44999727606773</v>
      </c>
      <c r="AH96" s="26">
        <v>424.23807204277659</v>
      </c>
      <c r="AI96" s="26">
        <v>203.16846574006445</v>
      </c>
      <c r="AJ96" s="26">
        <v>77.892000541090965</v>
      </c>
      <c r="AK96" s="26">
        <v>7.7000001072883597</v>
      </c>
      <c r="AL96" s="30" t="str">
        <f t="shared" si="69"/>
        <v>Suite 4 Pre-CBI</v>
      </c>
      <c r="AM96" s="25">
        <v>2030</v>
      </c>
      <c r="AN96" s="34">
        <f t="shared" si="70"/>
        <v>627.40653778284104</v>
      </c>
      <c r="AO96" s="34">
        <f t="shared" si="71"/>
        <v>182.70000010728836</v>
      </c>
      <c r="AP96" s="34">
        <f t="shared" si="72"/>
        <v>227.89200054109097</v>
      </c>
      <c r="AQ96" s="34">
        <f t="shared" si="61"/>
        <v>182.44999727606773</v>
      </c>
      <c r="AR96" s="34">
        <f t="shared" si="62"/>
        <v>45.689998626708977</v>
      </c>
      <c r="AS96" s="34">
        <f t="shared" si="63"/>
        <v>0</v>
      </c>
      <c r="AT96" s="34">
        <f t="shared" si="73"/>
        <v>398.99999237060547</v>
      </c>
      <c r="AU96" s="34">
        <f t="shared" si="64"/>
        <v>1500</v>
      </c>
      <c r="AV96" s="34">
        <f t="shared" si="65"/>
        <v>0</v>
      </c>
      <c r="AW96" s="34">
        <f t="shared" si="66"/>
        <v>0</v>
      </c>
      <c r="AX96" s="34">
        <f t="shared" si="67"/>
        <v>474</v>
      </c>
      <c r="AY96" s="34">
        <f t="shared" si="68"/>
        <v>3639.1385267046026</v>
      </c>
      <c r="BA96" s="25">
        <v>2030</v>
      </c>
      <c r="BB96" s="34">
        <f t="shared" ref="BB96:BL96" si="76">AN96-BB91</f>
        <v>368.55745663700486</v>
      </c>
      <c r="BC96" s="34">
        <f t="shared" si="76"/>
        <v>125</v>
      </c>
      <c r="BD96" s="34">
        <f t="shared" si="76"/>
        <v>150</v>
      </c>
      <c r="BE96" s="34">
        <f t="shared" si="76"/>
        <v>153.77999758720398</v>
      </c>
      <c r="BF96" s="34">
        <f t="shared" si="76"/>
        <v>23.599998474121087</v>
      </c>
      <c r="BG96" s="34">
        <f t="shared" si="76"/>
        <v>0</v>
      </c>
      <c r="BH96" s="34">
        <f t="shared" si="76"/>
        <v>99.099998474121094</v>
      </c>
      <c r="BI96" s="34">
        <f t="shared" si="76"/>
        <v>1000</v>
      </c>
      <c r="BJ96" s="34">
        <f t="shared" si="76"/>
        <v>0</v>
      </c>
      <c r="BK96" s="34">
        <f t="shared" si="76"/>
        <v>0</v>
      </c>
      <c r="BL96" s="34">
        <f t="shared" si="76"/>
        <v>474</v>
      </c>
      <c r="BM96" s="34">
        <f t="shared" ref="BM96" si="77">AY96-BM91</f>
        <v>2394.0374511724513</v>
      </c>
      <c r="BO96" s="41" t="s">
        <v>60</v>
      </c>
      <c r="BP96" s="42">
        <f>BJ112</f>
        <v>125</v>
      </c>
    </row>
    <row r="97" spans="2:68" x14ac:dyDescent="0.35">
      <c r="B97" s="27">
        <v>2031</v>
      </c>
      <c r="C97" s="28">
        <v>0</v>
      </c>
      <c r="D97" s="28">
        <v>474</v>
      </c>
      <c r="E97" s="28">
        <v>0</v>
      </c>
      <c r="F97" s="28">
        <v>1100</v>
      </c>
      <c r="G97" s="28">
        <v>200</v>
      </c>
      <c r="H97" s="28">
        <v>200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498.80000305175781</v>
      </c>
      <c r="O97" s="28">
        <v>0</v>
      </c>
      <c r="P97" s="28">
        <v>0</v>
      </c>
      <c r="Q97" s="28">
        <v>0</v>
      </c>
      <c r="R97" s="28">
        <v>0</v>
      </c>
      <c r="S97" s="28">
        <v>200</v>
      </c>
      <c r="T97" s="28">
        <v>0</v>
      </c>
      <c r="U97" s="28">
        <v>0</v>
      </c>
      <c r="V97" s="28">
        <v>0</v>
      </c>
      <c r="W97" s="28">
        <v>0</v>
      </c>
      <c r="X97" s="28">
        <v>38.060001373291023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180</v>
      </c>
      <c r="AF97" s="28">
        <v>12.069999694824221</v>
      </c>
      <c r="AG97" s="28">
        <v>195.28000086545944</v>
      </c>
      <c r="AH97" s="28">
        <v>483.53367705803515</v>
      </c>
      <c r="AI97" s="28">
        <v>226.96260138154966</v>
      </c>
      <c r="AJ97" s="28">
        <v>77.892000541090965</v>
      </c>
      <c r="AK97" s="28">
        <v>7.7000001072883597</v>
      </c>
      <c r="AL97" s="30" t="str">
        <f t="shared" si="69"/>
        <v>Suite 4 Pre-CBI</v>
      </c>
      <c r="AM97" s="27">
        <v>2031</v>
      </c>
      <c r="AN97" s="35">
        <f t="shared" si="70"/>
        <v>710.49627843958478</v>
      </c>
      <c r="AO97" s="35">
        <f t="shared" si="71"/>
        <v>207.70000010728836</v>
      </c>
      <c r="AP97" s="35">
        <f t="shared" si="72"/>
        <v>257.89200054109097</v>
      </c>
      <c r="AQ97" s="35">
        <f t="shared" si="61"/>
        <v>195.28000086545944</v>
      </c>
      <c r="AR97" s="35">
        <f t="shared" si="62"/>
        <v>50.130001068115241</v>
      </c>
      <c r="AS97" s="35">
        <f t="shared" si="63"/>
        <v>0</v>
      </c>
      <c r="AT97" s="35">
        <f t="shared" si="73"/>
        <v>498.80000305175781</v>
      </c>
      <c r="AU97" s="35">
        <f t="shared" si="64"/>
        <v>1500</v>
      </c>
      <c r="AV97" s="35">
        <f t="shared" si="65"/>
        <v>0</v>
      </c>
      <c r="AW97" s="35">
        <f t="shared" si="66"/>
        <v>0</v>
      </c>
      <c r="AX97" s="35">
        <f t="shared" si="67"/>
        <v>474</v>
      </c>
      <c r="AY97" s="35">
        <f t="shared" si="68"/>
        <v>3894.2982840732966</v>
      </c>
      <c r="BA97" s="27">
        <v>2031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O97" s="41" t="s">
        <v>61</v>
      </c>
      <c r="BP97" s="42">
        <f>BK112</f>
        <v>0</v>
      </c>
    </row>
    <row r="98" spans="2:68" x14ac:dyDescent="0.35">
      <c r="B98" s="25">
        <v>2032</v>
      </c>
      <c r="C98" s="26">
        <v>0</v>
      </c>
      <c r="D98" s="26">
        <v>474</v>
      </c>
      <c r="E98" s="26">
        <v>0</v>
      </c>
      <c r="F98" s="26">
        <v>1200</v>
      </c>
      <c r="G98" s="26">
        <v>200</v>
      </c>
      <c r="H98" s="26">
        <v>200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598.54999542236328</v>
      </c>
      <c r="O98" s="26">
        <v>0</v>
      </c>
      <c r="P98" s="26">
        <v>0</v>
      </c>
      <c r="Q98" s="26">
        <v>0</v>
      </c>
      <c r="R98" s="26">
        <v>0</v>
      </c>
      <c r="S98" s="26">
        <v>200</v>
      </c>
      <c r="T98" s="26">
        <v>0</v>
      </c>
      <c r="U98" s="26">
        <v>0</v>
      </c>
      <c r="V98" s="26">
        <v>0</v>
      </c>
      <c r="W98" s="26">
        <v>0</v>
      </c>
      <c r="X98" s="26">
        <v>41.630001068115227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210</v>
      </c>
      <c r="AF98" s="26">
        <v>13.19999980926514</v>
      </c>
      <c r="AG98" s="26">
        <v>197.81999689340591</v>
      </c>
      <c r="AH98" s="26">
        <v>513.42269833523756</v>
      </c>
      <c r="AI98" s="26">
        <v>259.04094554525142</v>
      </c>
      <c r="AJ98" s="26">
        <v>77.892000541090965</v>
      </c>
      <c r="AK98" s="26">
        <v>7.7000001072883597</v>
      </c>
      <c r="AL98" s="30" t="str">
        <f t="shared" si="69"/>
        <v>Suite 4 Pre-CBI</v>
      </c>
      <c r="AM98" s="25">
        <v>2032</v>
      </c>
      <c r="AN98" s="34">
        <f t="shared" si="70"/>
        <v>772.46364388048892</v>
      </c>
      <c r="AO98" s="34">
        <f t="shared" si="71"/>
        <v>207.70000010728836</v>
      </c>
      <c r="AP98" s="34">
        <f t="shared" si="72"/>
        <v>287.89200054109097</v>
      </c>
      <c r="AQ98" s="34">
        <f t="shared" si="61"/>
        <v>197.81999689340591</v>
      </c>
      <c r="AR98" s="34">
        <f t="shared" si="62"/>
        <v>54.830000877380371</v>
      </c>
      <c r="AS98" s="34">
        <f t="shared" si="63"/>
        <v>0</v>
      </c>
      <c r="AT98" s="34">
        <f t="shared" si="73"/>
        <v>598.54999542236328</v>
      </c>
      <c r="AU98" s="34">
        <f t="shared" si="64"/>
        <v>1600</v>
      </c>
      <c r="AV98" s="34">
        <f t="shared" si="65"/>
        <v>0</v>
      </c>
      <c r="AW98" s="34">
        <f t="shared" si="66"/>
        <v>0</v>
      </c>
      <c r="AX98" s="34">
        <f t="shared" si="67"/>
        <v>474</v>
      </c>
      <c r="AY98" s="34">
        <f t="shared" si="68"/>
        <v>4193.255637722018</v>
      </c>
      <c r="BA98" s="25">
        <v>2032</v>
      </c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O98" s="41" t="s">
        <v>48</v>
      </c>
      <c r="BP98" s="42">
        <f>BL112</f>
        <v>948</v>
      </c>
    </row>
    <row r="99" spans="2:68" x14ac:dyDescent="0.35">
      <c r="B99" s="27">
        <v>2033</v>
      </c>
      <c r="C99" s="28">
        <v>0</v>
      </c>
      <c r="D99" s="28">
        <v>474</v>
      </c>
      <c r="E99" s="28">
        <v>0</v>
      </c>
      <c r="F99" s="28">
        <v>1300</v>
      </c>
      <c r="G99" s="28">
        <v>200</v>
      </c>
      <c r="H99" s="28">
        <v>200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598.25</v>
      </c>
      <c r="O99" s="28">
        <v>0</v>
      </c>
      <c r="P99" s="28">
        <v>0</v>
      </c>
      <c r="Q99" s="28">
        <v>0</v>
      </c>
      <c r="R99" s="28">
        <v>0</v>
      </c>
      <c r="S99" s="28">
        <v>200</v>
      </c>
      <c r="T99" s="28">
        <v>0</v>
      </c>
      <c r="U99" s="28">
        <v>0</v>
      </c>
      <c r="V99" s="28">
        <v>0</v>
      </c>
      <c r="W99" s="28">
        <v>0</v>
      </c>
      <c r="X99" s="28">
        <v>44.919998168945313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240</v>
      </c>
      <c r="AF99" s="28">
        <v>14.25</v>
      </c>
      <c r="AG99" s="28">
        <v>200.250004529953</v>
      </c>
      <c r="AH99" s="28">
        <v>543.82508783715195</v>
      </c>
      <c r="AI99" s="28">
        <v>299.97382252740357</v>
      </c>
      <c r="AJ99" s="28">
        <v>77.892000541090965</v>
      </c>
      <c r="AK99" s="28">
        <v>7.7000001072883597</v>
      </c>
      <c r="AL99" s="30" t="str">
        <f t="shared" si="69"/>
        <v>Suite 4 Pre-CBI</v>
      </c>
      <c r="AM99" s="27">
        <v>2033</v>
      </c>
      <c r="AN99" s="35">
        <f t="shared" si="70"/>
        <v>843.79891036455547</v>
      </c>
      <c r="AO99" s="35">
        <f t="shared" si="71"/>
        <v>207.70000010728836</v>
      </c>
      <c r="AP99" s="35">
        <f t="shared" si="72"/>
        <v>317.89200054109097</v>
      </c>
      <c r="AQ99" s="35">
        <f t="shared" si="61"/>
        <v>200.250004529953</v>
      </c>
      <c r="AR99" s="35">
        <f t="shared" si="62"/>
        <v>59.169998168945313</v>
      </c>
      <c r="AS99" s="35">
        <f t="shared" si="63"/>
        <v>0</v>
      </c>
      <c r="AT99" s="35">
        <f t="shared" si="73"/>
        <v>598.25</v>
      </c>
      <c r="AU99" s="35">
        <f t="shared" si="64"/>
        <v>1700</v>
      </c>
      <c r="AV99" s="35">
        <f t="shared" si="65"/>
        <v>0</v>
      </c>
      <c r="AW99" s="35">
        <f t="shared" si="66"/>
        <v>0</v>
      </c>
      <c r="AX99" s="35">
        <f t="shared" si="67"/>
        <v>474</v>
      </c>
      <c r="AY99" s="35">
        <f t="shared" si="68"/>
        <v>4401.0609137118336</v>
      </c>
      <c r="BA99" s="27">
        <v>2033</v>
      </c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</row>
    <row r="100" spans="2:68" x14ac:dyDescent="0.35">
      <c r="B100" s="25">
        <v>2034</v>
      </c>
      <c r="C100" s="26">
        <v>0</v>
      </c>
      <c r="D100" s="26">
        <v>474</v>
      </c>
      <c r="E100" s="26">
        <v>0</v>
      </c>
      <c r="F100" s="26">
        <v>1400</v>
      </c>
      <c r="G100" s="26">
        <v>200</v>
      </c>
      <c r="H100" s="26">
        <v>200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597.95000457763672</v>
      </c>
      <c r="O100" s="26">
        <v>0</v>
      </c>
      <c r="P100" s="26">
        <v>0</v>
      </c>
      <c r="Q100" s="26">
        <v>0</v>
      </c>
      <c r="R100" s="26">
        <v>0</v>
      </c>
      <c r="S100" s="26">
        <v>200</v>
      </c>
      <c r="T100" s="26">
        <v>0</v>
      </c>
      <c r="U100" s="26">
        <v>0</v>
      </c>
      <c r="V100" s="26">
        <v>0</v>
      </c>
      <c r="W100" s="26">
        <v>0</v>
      </c>
      <c r="X100" s="26">
        <v>48.389999389648438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270</v>
      </c>
      <c r="AF100" s="26">
        <v>15.340000152587891</v>
      </c>
      <c r="AG100" s="26">
        <v>202.68000251054764</v>
      </c>
      <c r="AH100" s="26">
        <v>577.0647340499753</v>
      </c>
      <c r="AI100" s="26">
        <v>348.29111263068853</v>
      </c>
      <c r="AJ100" s="26">
        <v>77.892000541090965</v>
      </c>
      <c r="AK100" s="26">
        <v>7.7000001072883597</v>
      </c>
      <c r="AL100" s="30" t="str">
        <f t="shared" si="69"/>
        <v>Suite 4 Pre-CBI</v>
      </c>
      <c r="AM100" s="25">
        <v>2034</v>
      </c>
      <c r="AN100" s="34">
        <f t="shared" si="70"/>
        <v>925.35584668066383</v>
      </c>
      <c r="AO100" s="34">
        <f t="shared" si="71"/>
        <v>207.70000010728836</v>
      </c>
      <c r="AP100" s="34">
        <f t="shared" si="72"/>
        <v>347.89200054109097</v>
      </c>
      <c r="AQ100" s="34">
        <f t="shared" si="61"/>
        <v>202.68000251054764</v>
      </c>
      <c r="AR100" s="34">
        <f t="shared" si="62"/>
        <v>63.729999542236328</v>
      </c>
      <c r="AS100" s="34">
        <f t="shared" si="63"/>
        <v>0</v>
      </c>
      <c r="AT100" s="34">
        <f t="shared" si="73"/>
        <v>597.95000457763672</v>
      </c>
      <c r="AU100" s="34">
        <f t="shared" si="64"/>
        <v>1800</v>
      </c>
      <c r="AV100" s="34">
        <f t="shared" si="65"/>
        <v>0</v>
      </c>
      <c r="AW100" s="34">
        <f t="shared" si="66"/>
        <v>0</v>
      </c>
      <c r="AX100" s="34">
        <f t="shared" si="67"/>
        <v>474</v>
      </c>
      <c r="AY100" s="34">
        <f t="shared" si="68"/>
        <v>4619.3078539594644</v>
      </c>
      <c r="BA100" s="25">
        <v>2034</v>
      </c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</row>
    <row r="101" spans="2:68" x14ac:dyDescent="0.35">
      <c r="B101" s="27">
        <v>2035</v>
      </c>
      <c r="C101" s="28">
        <v>0</v>
      </c>
      <c r="D101" s="28">
        <v>474</v>
      </c>
      <c r="E101" s="28">
        <v>0</v>
      </c>
      <c r="F101" s="28">
        <v>1400</v>
      </c>
      <c r="G101" s="28">
        <v>200</v>
      </c>
      <c r="H101" s="28">
        <v>200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797.64999389648438</v>
      </c>
      <c r="O101" s="28">
        <v>0</v>
      </c>
      <c r="P101" s="28">
        <v>0</v>
      </c>
      <c r="Q101" s="28">
        <v>0</v>
      </c>
      <c r="R101" s="28">
        <v>0</v>
      </c>
      <c r="S101" s="28">
        <v>200</v>
      </c>
      <c r="T101" s="28">
        <v>0</v>
      </c>
      <c r="U101" s="28">
        <v>50</v>
      </c>
      <c r="V101" s="28">
        <v>0</v>
      </c>
      <c r="W101" s="28">
        <v>0</v>
      </c>
      <c r="X101" s="28">
        <v>51.919998168945313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300</v>
      </c>
      <c r="AF101" s="28">
        <v>16.469999313354489</v>
      </c>
      <c r="AG101" s="28">
        <v>205.21999967098236</v>
      </c>
      <c r="AH101" s="28">
        <v>607.87923046160427</v>
      </c>
      <c r="AI101" s="28">
        <v>390.7691705807274</v>
      </c>
      <c r="AJ101" s="28">
        <v>77.892000541090965</v>
      </c>
      <c r="AK101" s="28">
        <v>7.7000001072883597</v>
      </c>
      <c r="AL101" s="30" t="str">
        <f t="shared" si="69"/>
        <v>Suite 4 Pre-CBI</v>
      </c>
      <c r="AM101" s="27">
        <v>2035</v>
      </c>
      <c r="AN101" s="35">
        <f t="shared" si="70"/>
        <v>998.64840104233167</v>
      </c>
      <c r="AO101" s="35">
        <f t="shared" si="71"/>
        <v>257.70000010728836</v>
      </c>
      <c r="AP101" s="35">
        <f t="shared" si="72"/>
        <v>377.89200054109097</v>
      </c>
      <c r="AQ101" s="35">
        <f t="shared" si="61"/>
        <v>205.21999967098236</v>
      </c>
      <c r="AR101" s="35">
        <f t="shared" si="62"/>
        <v>68.389997482299805</v>
      </c>
      <c r="AS101" s="35">
        <f t="shared" si="63"/>
        <v>0</v>
      </c>
      <c r="AT101" s="35">
        <f t="shared" si="73"/>
        <v>797.64999389648438</v>
      </c>
      <c r="AU101" s="35">
        <f t="shared" si="64"/>
        <v>1800</v>
      </c>
      <c r="AV101" s="35">
        <f t="shared" si="65"/>
        <v>0</v>
      </c>
      <c r="AW101" s="35">
        <f t="shared" si="66"/>
        <v>0</v>
      </c>
      <c r="AX101" s="35">
        <f t="shared" si="67"/>
        <v>474</v>
      </c>
      <c r="AY101" s="35">
        <f t="shared" si="68"/>
        <v>4979.5003927404778</v>
      </c>
      <c r="BA101" s="27">
        <v>2035</v>
      </c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</row>
    <row r="102" spans="2:68" x14ac:dyDescent="0.35">
      <c r="B102" s="25">
        <v>2036</v>
      </c>
      <c r="C102" s="26">
        <v>0</v>
      </c>
      <c r="D102" s="26">
        <v>711</v>
      </c>
      <c r="E102" s="26">
        <v>0</v>
      </c>
      <c r="F102" s="26">
        <v>1500</v>
      </c>
      <c r="G102" s="26">
        <v>200</v>
      </c>
      <c r="H102" s="26">
        <v>200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797.25</v>
      </c>
      <c r="O102" s="26">
        <v>0</v>
      </c>
      <c r="P102" s="26">
        <v>0</v>
      </c>
      <c r="Q102" s="26">
        <v>0</v>
      </c>
      <c r="R102" s="26">
        <v>0</v>
      </c>
      <c r="S102" s="26">
        <v>200</v>
      </c>
      <c r="T102" s="26">
        <v>0</v>
      </c>
      <c r="U102" s="26">
        <v>50</v>
      </c>
      <c r="V102" s="26">
        <v>0</v>
      </c>
      <c r="W102" s="26">
        <v>0</v>
      </c>
      <c r="X102" s="26">
        <v>55.459999084472663</v>
      </c>
      <c r="Y102" s="26">
        <v>0</v>
      </c>
      <c r="Z102" s="26">
        <v>0</v>
      </c>
      <c r="AA102" s="26">
        <v>0</v>
      </c>
      <c r="AB102" s="26">
        <v>15</v>
      </c>
      <c r="AC102" s="26">
        <v>0</v>
      </c>
      <c r="AD102" s="26">
        <v>0</v>
      </c>
      <c r="AE102" s="26">
        <v>330</v>
      </c>
      <c r="AF102" s="26">
        <v>17.590000152587891</v>
      </c>
      <c r="AG102" s="26">
        <v>205.11000263690948</v>
      </c>
      <c r="AH102" s="26">
        <v>639.68753957211959</v>
      </c>
      <c r="AI102" s="26">
        <v>409.22194948772494</v>
      </c>
      <c r="AJ102" s="26">
        <v>77.892000541090965</v>
      </c>
      <c r="AK102" s="26">
        <v>7.7000001072883597</v>
      </c>
      <c r="AL102" s="30" t="str">
        <f t="shared" si="69"/>
        <v>Suite 4 Pre-CBI</v>
      </c>
      <c r="AM102" s="25">
        <v>2036</v>
      </c>
      <c r="AN102" s="34">
        <f t="shared" si="70"/>
        <v>1048.9094890598444</v>
      </c>
      <c r="AO102" s="34">
        <f t="shared" si="71"/>
        <v>257.70000010728836</v>
      </c>
      <c r="AP102" s="34">
        <f t="shared" si="72"/>
        <v>407.89200054109097</v>
      </c>
      <c r="AQ102" s="34">
        <f t="shared" si="61"/>
        <v>205.11000263690948</v>
      </c>
      <c r="AR102" s="34">
        <f t="shared" si="62"/>
        <v>73.049999237060547</v>
      </c>
      <c r="AS102" s="34">
        <f t="shared" si="63"/>
        <v>15</v>
      </c>
      <c r="AT102" s="34">
        <f t="shared" si="73"/>
        <v>797.25</v>
      </c>
      <c r="AU102" s="34">
        <f t="shared" si="64"/>
        <v>1900</v>
      </c>
      <c r="AV102" s="34">
        <f t="shared" si="65"/>
        <v>0</v>
      </c>
      <c r="AW102" s="34">
        <f t="shared" si="66"/>
        <v>0</v>
      </c>
      <c r="AX102" s="34">
        <f t="shared" si="67"/>
        <v>711</v>
      </c>
      <c r="AY102" s="34">
        <f t="shared" si="68"/>
        <v>5415.9114915821938</v>
      </c>
      <c r="BA102" s="25">
        <v>2036</v>
      </c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</row>
    <row r="103" spans="2:68" x14ac:dyDescent="0.35">
      <c r="B103" s="27">
        <v>2037</v>
      </c>
      <c r="C103" s="28">
        <v>0</v>
      </c>
      <c r="D103" s="28">
        <v>711</v>
      </c>
      <c r="E103" s="28">
        <v>0</v>
      </c>
      <c r="F103" s="28">
        <v>1600</v>
      </c>
      <c r="G103" s="28">
        <v>200</v>
      </c>
      <c r="H103" s="28">
        <v>200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796.84999847412109</v>
      </c>
      <c r="O103" s="28">
        <v>0</v>
      </c>
      <c r="P103" s="28">
        <v>0</v>
      </c>
      <c r="Q103" s="28">
        <v>0</v>
      </c>
      <c r="R103" s="28">
        <v>0</v>
      </c>
      <c r="S103" s="28">
        <v>200</v>
      </c>
      <c r="T103" s="28">
        <v>0</v>
      </c>
      <c r="U103" s="28">
        <v>50</v>
      </c>
      <c r="V103" s="28">
        <v>0</v>
      </c>
      <c r="W103" s="28">
        <v>0</v>
      </c>
      <c r="X103" s="28">
        <v>58.759998321533203</v>
      </c>
      <c r="Y103" s="28">
        <v>0</v>
      </c>
      <c r="Z103" s="28">
        <v>0</v>
      </c>
      <c r="AA103" s="28">
        <v>0</v>
      </c>
      <c r="AB103" s="28">
        <v>45</v>
      </c>
      <c r="AC103" s="28">
        <v>0</v>
      </c>
      <c r="AD103" s="28">
        <v>0</v>
      </c>
      <c r="AE103" s="28">
        <v>360</v>
      </c>
      <c r="AF103" s="28">
        <v>18.629999160766602</v>
      </c>
      <c r="AG103" s="28">
        <v>203.74000132083893</v>
      </c>
      <c r="AH103" s="28">
        <v>670.51311338795813</v>
      </c>
      <c r="AI103" s="28">
        <v>455.13238293578956</v>
      </c>
      <c r="AJ103" s="28">
        <v>77.892000541090965</v>
      </c>
      <c r="AK103" s="28">
        <v>7.7000001072883597</v>
      </c>
      <c r="AL103" s="30" t="str">
        <f t="shared" si="69"/>
        <v>Suite 4 Pre-CBI</v>
      </c>
      <c r="AM103" s="27">
        <v>2037</v>
      </c>
      <c r="AN103" s="35">
        <f t="shared" si="70"/>
        <v>1125.6454963237477</v>
      </c>
      <c r="AO103" s="35">
        <f t="shared" si="71"/>
        <v>257.70000010728836</v>
      </c>
      <c r="AP103" s="35">
        <f t="shared" si="72"/>
        <v>437.89200054109097</v>
      </c>
      <c r="AQ103" s="35">
        <f t="shared" si="61"/>
        <v>203.74000132083893</v>
      </c>
      <c r="AR103" s="35">
        <f t="shared" si="62"/>
        <v>77.389997482299805</v>
      </c>
      <c r="AS103" s="35">
        <f t="shared" si="63"/>
        <v>45</v>
      </c>
      <c r="AT103" s="35">
        <f t="shared" si="73"/>
        <v>796.84999847412109</v>
      </c>
      <c r="AU103" s="35">
        <f t="shared" si="64"/>
        <v>2000</v>
      </c>
      <c r="AV103" s="35">
        <f t="shared" si="65"/>
        <v>0</v>
      </c>
      <c r="AW103" s="35">
        <f t="shared" si="66"/>
        <v>0</v>
      </c>
      <c r="AX103" s="35">
        <f t="shared" si="67"/>
        <v>711</v>
      </c>
      <c r="AY103" s="35">
        <f t="shared" si="68"/>
        <v>5655.2174942493866</v>
      </c>
      <c r="BA103" s="27">
        <v>2037</v>
      </c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</row>
    <row r="104" spans="2:68" x14ac:dyDescent="0.35">
      <c r="B104" s="25">
        <v>2038</v>
      </c>
      <c r="C104" s="26">
        <v>0</v>
      </c>
      <c r="D104" s="26">
        <v>711</v>
      </c>
      <c r="E104" s="26">
        <v>0</v>
      </c>
      <c r="F104" s="26">
        <v>1700</v>
      </c>
      <c r="G104" s="26">
        <v>200</v>
      </c>
      <c r="H104" s="26">
        <v>200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896.44999694824219</v>
      </c>
      <c r="O104" s="26">
        <v>0</v>
      </c>
      <c r="P104" s="26">
        <v>0</v>
      </c>
      <c r="Q104" s="26">
        <v>0</v>
      </c>
      <c r="R104" s="26">
        <v>0</v>
      </c>
      <c r="S104" s="26">
        <v>200</v>
      </c>
      <c r="T104" s="26">
        <v>0</v>
      </c>
      <c r="U104" s="26">
        <v>75</v>
      </c>
      <c r="V104" s="26">
        <v>75</v>
      </c>
      <c r="W104" s="26">
        <v>0</v>
      </c>
      <c r="X104" s="26">
        <v>62.220001220703118</v>
      </c>
      <c r="Y104" s="26">
        <v>0</v>
      </c>
      <c r="Z104" s="26">
        <v>0</v>
      </c>
      <c r="AA104" s="26">
        <v>0</v>
      </c>
      <c r="AB104" s="26">
        <v>45</v>
      </c>
      <c r="AC104" s="26">
        <v>0</v>
      </c>
      <c r="AD104" s="26">
        <v>0</v>
      </c>
      <c r="AE104" s="26">
        <v>390</v>
      </c>
      <c r="AF104" s="26">
        <v>19.729999542236332</v>
      </c>
      <c r="AG104" s="26">
        <v>202.2799990773201</v>
      </c>
      <c r="AH104" s="26">
        <v>699.77322725012084</v>
      </c>
      <c r="AI104" s="26">
        <v>503.62199163829791</v>
      </c>
      <c r="AJ104" s="26">
        <v>77.892000541090965</v>
      </c>
      <c r="AK104" s="26">
        <v>7.7000001072883597</v>
      </c>
      <c r="AL104" s="30" t="str">
        <f t="shared" si="69"/>
        <v>Suite 4 Pre-CBI</v>
      </c>
      <c r="AM104" s="25">
        <v>2038</v>
      </c>
      <c r="AN104" s="34">
        <f t="shared" si="70"/>
        <v>1203.3952188884186</v>
      </c>
      <c r="AO104" s="34">
        <f t="shared" si="71"/>
        <v>357.70000010728836</v>
      </c>
      <c r="AP104" s="34">
        <f t="shared" si="72"/>
        <v>467.89200054109097</v>
      </c>
      <c r="AQ104" s="34">
        <f t="shared" si="61"/>
        <v>202.2799990773201</v>
      </c>
      <c r="AR104" s="34">
        <f t="shared" si="62"/>
        <v>81.950000762939453</v>
      </c>
      <c r="AS104" s="34">
        <f t="shared" si="63"/>
        <v>45</v>
      </c>
      <c r="AT104" s="34">
        <f t="shared" si="73"/>
        <v>896.44999694824219</v>
      </c>
      <c r="AU104" s="34">
        <f t="shared" si="64"/>
        <v>2100</v>
      </c>
      <c r="AV104" s="34">
        <f t="shared" si="65"/>
        <v>0</v>
      </c>
      <c r="AW104" s="34">
        <f t="shared" si="66"/>
        <v>0</v>
      </c>
      <c r="AX104" s="34">
        <f t="shared" si="67"/>
        <v>711</v>
      </c>
      <c r="AY104" s="34">
        <f t="shared" si="68"/>
        <v>6065.6672163252997</v>
      </c>
      <c r="BA104" s="25">
        <v>2038</v>
      </c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2:68" x14ac:dyDescent="0.35">
      <c r="B105" s="27">
        <v>2039</v>
      </c>
      <c r="C105" s="28">
        <v>0</v>
      </c>
      <c r="D105" s="28">
        <v>711</v>
      </c>
      <c r="E105" s="28">
        <v>0</v>
      </c>
      <c r="F105" s="28">
        <v>1700</v>
      </c>
      <c r="G105" s="28">
        <v>200</v>
      </c>
      <c r="H105" s="28">
        <v>200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896.00000762939453</v>
      </c>
      <c r="O105" s="28">
        <v>0</v>
      </c>
      <c r="P105" s="28">
        <v>0</v>
      </c>
      <c r="Q105" s="28">
        <v>0</v>
      </c>
      <c r="R105" s="28">
        <v>0</v>
      </c>
      <c r="S105" s="28">
        <v>200</v>
      </c>
      <c r="T105" s="28">
        <v>0</v>
      </c>
      <c r="U105" s="28">
        <v>75</v>
      </c>
      <c r="V105" s="28">
        <v>200</v>
      </c>
      <c r="W105" s="28">
        <v>0</v>
      </c>
      <c r="X105" s="28">
        <v>65.650001525878906</v>
      </c>
      <c r="Y105" s="28">
        <v>0</v>
      </c>
      <c r="Z105" s="28">
        <v>0</v>
      </c>
      <c r="AA105" s="28">
        <v>0</v>
      </c>
      <c r="AB105" s="28">
        <v>75</v>
      </c>
      <c r="AC105" s="28">
        <v>0</v>
      </c>
      <c r="AD105" s="28">
        <v>0</v>
      </c>
      <c r="AE105" s="28">
        <v>420</v>
      </c>
      <c r="AF105" s="28">
        <v>20.819999694824219</v>
      </c>
      <c r="AG105" s="28">
        <v>203.30000323057175</v>
      </c>
      <c r="AH105" s="28">
        <v>729.05334737670728</v>
      </c>
      <c r="AI105" s="28">
        <v>567.04502237397264</v>
      </c>
      <c r="AJ105" s="28">
        <v>77.892000541090965</v>
      </c>
      <c r="AK105" s="28">
        <v>7.7000001072883597</v>
      </c>
      <c r="AL105" s="30" t="str">
        <f t="shared" si="69"/>
        <v>Suite 4 Pre-CBI</v>
      </c>
      <c r="AM105" s="27">
        <v>2039</v>
      </c>
      <c r="AN105" s="35">
        <f t="shared" si="70"/>
        <v>1296.0983697506799</v>
      </c>
      <c r="AO105" s="35">
        <f t="shared" si="71"/>
        <v>482.70000010728836</v>
      </c>
      <c r="AP105" s="35">
        <f t="shared" si="72"/>
        <v>497.89200054109097</v>
      </c>
      <c r="AQ105" s="35">
        <f t="shared" si="61"/>
        <v>203.30000323057175</v>
      </c>
      <c r="AR105" s="35">
        <f t="shared" si="62"/>
        <v>86.470001220703125</v>
      </c>
      <c r="AS105" s="35">
        <f t="shared" si="63"/>
        <v>75</v>
      </c>
      <c r="AT105" s="35">
        <f t="shared" si="73"/>
        <v>896.00000762939453</v>
      </c>
      <c r="AU105" s="35">
        <f t="shared" si="64"/>
        <v>2100</v>
      </c>
      <c r="AV105" s="35">
        <f t="shared" si="65"/>
        <v>0</v>
      </c>
      <c r="AW105" s="35">
        <f t="shared" si="66"/>
        <v>0</v>
      </c>
      <c r="AX105" s="35">
        <f t="shared" si="67"/>
        <v>711</v>
      </c>
      <c r="AY105" s="35">
        <f t="shared" si="68"/>
        <v>6348.4603824797287</v>
      </c>
      <c r="BA105" s="27">
        <v>2039</v>
      </c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</row>
    <row r="106" spans="2:68" x14ac:dyDescent="0.35">
      <c r="B106" s="25">
        <v>2040</v>
      </c>
      <c r="C106" s="26">
        <v>0</v>
      </c>
      <c r="D106" s="26">
        <v>711</v>
      </c>
      <c r="E106" s="26">
        <v>0</v>
      </c>
      <c r="F106" s="26">
        <v>1800</v>
      </c>
      <c r="G106" s="26">
        <v>200</v>
      </c>
      <c r="H106" s="26">
        <v>200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895.54999542236328</v>
      </c>
      <c r="O106" s="26">
        <v>0</v>
      </c>
      <c r="P106" s="26">
        <v>0</v>
      </c>
      <c r="Q106" s="26">
        <v>0</v>
      </c>
      <c r="R106" s="26">
        <v>0</v>
      </c>
      <c r="S106" s="26">
        <v>200</v>
      </c>
      <c r="T106" s="26">
        <v>0</v>
      </c>
      <c r="U106" s="26">
        <v>125</v>
      </c>
      <c r="V106" s="26">
        <v>250</v>
      </c>
      <c r="W106" s="26">
        <v>0</v>
      </c>
      <c r="X106" s="26">
        <v>69.120002746582031</v>
      </c>
      <c r="Y106" s="26">
        <v>0</v>
      </c>
      <c r="Z106" s="26">
        <v>0</v>
      </c>
      <c r="AA106" s="26">
        <v>0</v>
      </c>
      <c r="AB106" s="26">
        <v>90</v>
      </c>
      <c r="AC106" s="26">
        <v>0</v>
      </c>
      <c r="AD106" s="26">
        <v>0</v>
      </c>
      <c r="AE106" s="26">
        <v>450</v>
      </c>
      <c r="AF106" s="26">
        <v>21.920000076293949</v>
      </c>
      <c r="AG106" s="26">
        <v>205.51999998092651</v>
      </c>
      <c r="AH106" s="26">
        <v>755.51243081152279</v>
      </c>
      <c r="AI106" s="26">
        <v>636.13926884471721</v>
      </c>
      <c r="AJ106" s="26">
        <v>77.892000541090965</v>
      </c>
      <c r="AK106" s="26">
        <v>7.7000001072883597</v>
      </c>
      <c r="AL106" s="30" t="str">
        <f t="shared" si="69"/>
        <v>Suite 4 Pre-CBI</v>
      </c>
      <c r="AM106" s="25">
        <v>2040</v>
      </c>
      <c r="AN106" s="34">
        <f t="shared" si="70"/>
        <v>1391.65169965624</v>
      </c>
      <c r="AO106" s="34">
        <f t="shared" si="71"/>
        <v>582.70000010728836</v>
      </c>
      <c r="AP106" s="34">
        <f t="shared" si="72"/>
        <v>527.89200054109097</v>
      </c>
      <c r="AQ106" s="34">
        <f t="shared" si="61"/>
        <v>205.51999998092651</v>
      </c>
      <c r="AR106" s="34">
        <f t="shared" si="62"/>
        <v>91.040002822875977</v>
      </c>
      <c r="AS106" s="34">
        <f t="shared" si="63"/>
        <v>90</v>
      </c>
      <c r="AT106" s="34">
        <f t="shared" si="73"/>
        <v>895.54999542236328</v>
      </c>
      <c r="AU106" s="34">
        <f t="shared" si="64"/>
        <v>2200</v>
      </c>
      <c r="AV106" s="34">
        <f t="shared" si="65"/>
        <v>0</v>
      </c>
      <c r="AW106" s="34">
        <f t="shared" si="66"/>
        <v>0</v>
      </c>
      <c r="AX106" s="34">
        <f t="shared" si="67"/>
        <v>711</v>
      </c>
      <c r="AY106" s="34">
        <f t="shared" si="68"/>
        <v>6695.3536985307856</v>
      </c>
      <c r="BA106" s="25">
        <v>2040</v>
      </c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</row>
    <row r="107" spans="2:68" x14ac:dyDescent="0.35">
      <c r="B107" s="27">
        <v>2041</v>
      </c>
      <c r="C107" s="28">
        <v>0</v>
      </c>
      <c r="D107" s="28">
        <v>711</v>
      </c>
      <c r="E107" s="28">
        <v>0</v>
      </c>
      <c r="F107" s="28">
        <v>1900</v>
      </c>
      <c r="G107" s="28">
        <v>200</v>
      </c>
      <c r="H107" s="28">
        <v>200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895.09999847412109</v>
      </c>
      <c r="O107" s="28">
        <v>0</v>
      </c>
      <c r="P107" s="28">
        <v>0</v>
      </c>
      <c r="Q107" s="28">
        <v>0</v>
      </c>
      <c r="R107" s="28">
        <v>0</v>
      </c>
      <c r="S107" s="28">
        <v>200</v>
      </c>
      <c r="T107" s="28">
        <v>0</v>
      </c>
      <c r="U107" s="28">
        <v>125</v>
      </c>
      <c r="V107" s="28">
        <v>275</v>
      </c>
      <c r="W107" s="28">
        <v>0</v>
      </c>
      <c r="X107" s="28">
        <v>72.769996643066406</v>
      </c>
      <c r="Y107" s="28">
        <v>0</v>
      </c>
      <c r="Z107" s="28">
        <v>0</v>
      </c>
      <c r="AA107" s="28">
        <v>0</v>
      </c>
      <c r="AB107" s="28">
        <v>105</v>
      </c>
      <c r="AC107" s="28">
        <v>0</v>
      </c>
      <c r="AD107" s="28">
        <v>0</v>
      </c>
      <c r="AE107" s="28">
        <v>480</v>
      </c>
      <c r="AF107" s="28">
        <v>23.079999923706051</v>
      </c>
      <c r="AG107" s="28">
        <v>207.86999678611755</v>
      </c>
      <c r="AH107" s="28">
        <v>778.42247755274707</v>
      </c>
      <c r="AI107" s="28">
        <v>680.74249458323834</v>
      </c>
      <c r="AJ107" s="28">
        <v>77.892000541090965</v>
      </c>
      <c r="AK107" s="28">
        <v>7.7000001072883597</v>
      </c>
      <c r="AL107" s="30" t="str">
        <f t="shared" si="69"/>
        <v>Suite 4 Pre-CBI</v>
      </c>
      <c r="AM107" s="27">
        <v>2041</v>
      </c>
      <c r="AN107" s="35">
        <f t="shared" si="70"/>
        <v>1459.1649721359854</v>
      </c>
      <c r="AO107" s="35">
        <f t="shared" si="71"/>
        <v>607.70000010728836</v>
      </c>
      <c r="AP107" s="35">
        <f t="shared" si="72"/>
        <v>557.89200054109097</v>
      </c>
      <c r="AQ107" s="35">
        <f t="shared" si="61"/>
        <v>207.86999678611755</v>
      </c>
      <c r="AR107" s="35">
        <f t="shared" si="62"/>
        <v>95.849996566772461</v>
      </c>
      <c r="AS107" s="35">
        <f t="shared" si="63"/>
        <v>105</v>
      </c>
      <c r="AT107" s="35">
        <f t="shared" si="73"/>
        <v>895.09999847412109</v>
      </c>
      <c r="AU107" s="35">
        <f t="shared" si="64"/>
        <v>2300</v>
      </c>
      <c r="AV107" s="35">
        <f t="shared" si="65"/>
        <v>0</v>
      </c>
      <c r="AW107" s="35">
        <f t="shared" si="66"/>
        <v>0</v>
      </c>
      <c r="AX107" s="35">
        <f t="shared" si="67"/>
        <v>711</v>
      </c>
      <c r="AY107" s="35">
        <f t="shared" si="68"/>
        <v>6939.5769646113758</v>
      </c>
      <c r="BA107" s="27">
        <v>2041</v>
      </c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</row>
    <row r="108" spans="2:68" x14ac:dyDescent="0.35">
      <c r="B108" s="25">
        <v>2042</v>
      </c>
      <c r="C108" s="26">
        <v>0</v>
      </c>
      <c r="D108" s="26">
        <v>711</v>
      </c>
      <c r="E108" s="26">
        <v>0</v>
      </c>
      <c r="F108" s="26">
        <v>1900</v>
      </c>
      <c r="G108" s="26">
        <v>200</v>
      </c>
      <c r="H108" s="26">
        <v>200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1194.6500015258789</v>
      </c>
      <c r="O108" s="26">
        <v>0</v>
      </c>
      <c r="P108" s="26">
        <v>0</v>
      </c>
      <c r="Q108" s="26">
        <v>0</v>
      </c>
      <c r="R108" s="26">
        <v>0</v>
      </c>
      <c r="S108" s="26">
        <v>200</v>
      </c>
      <c r="T108" s="26">
        <v>0</v>
      </c>
      <c r="U108" s="26">
        <v>125</v>
      </c>
      <c r="V108" s="26">
        <v>425</v>
      </c>
      <c r="W108" s="26">
        <v>0</v>
      </c>
      <c r="X108" s="26">
        <v>76.620002746582031</v>
      </c>
      <c r="Y108" s="26">
        <v>0</v>
      </c>
      <c r="Z108" s="26">
        <v>0</v>
      </c>
      <c r="AA108" s="26">
        <v>0</v>
      </c>
      <c r="AB108" s="26">
        <v>120</v>
      </c>
      <c r="AC108" s="26">
        <v>0</v>
      </c>
      <c r="AD108" s="26">
        <v>0</v>
      </c>
      <c r="AE108" s="26">
        <v>510</v>
      </c>
      <c r="AF108" s="26">
        <v>24.29999923706055</v>
      </c>
      <c r="AG108" s="26">
        <v>210.10999846458435</v>
      </c>
      <c r="AH108" s="26">
        <v>799.46679644314816</v>
      </c>
      <c r="AI108" s="26">
        <v>730.24621203573145</v>
      </c>
      <c r="AJ108" s="26">
        <v>77.892000541090965</v>
      </c>
      <c r="AK108" s="26">
        <v>7.7000001072883597</v>
      </c>
      <c r="AL108" s="30" t="str">
        <f t="shared" si="69"/>
        <v>Suite 4 Pre-CBI</v>
      </c>
      <c r="AM108" s="25">
        <v>2042</v>
      </c>
      <c r="AN108" s="34">
        <f t="shared" si="70"/>
        <v>1529.7130084788796</v>
      </c>
      <c r="AO108" s="34">
        <f t="shared" si="71"/>
        <v>757.70000010728836</v>
      </c>
      <c r="AP108" s="34">
        <f t="shared" si="72"/>
        <v>587.89200054109097</v>
      </c>
      <c r="AQ108" s="34">
        <f t="shared" si="61"/>
        <v>210.10999846458435</v>
      </c>
      <c r="AR108" s="34">
        <f t="shared" si="62"/>
        <v>100.92000198364258</v>
      </c>
      <c r="AS108" s="34">
        <f t="shared" si="63"/>
        <v>120</v>
      </c>
      <c r="AT108" s="34">
        <f t="shared" si="73"/>
        <v>1194.6500015258789</v>
      </c>
      <c r="AU108" s="34">
        <f t="shared" si="64"/>
        <v>2300</v>
      </c>
      <c r="AV108" s="34">
        <f t="shared" si="65"/>
        <v>0</v>
      </c>
      <c r="AW108" s="34">
        <f t="shared" si="66"/>
        <v>0</v>
      </c>
      <c r="AX108" s="34">
        <f t="shared" si="67"/>
        <v>711</v>
      </c>
      <c r="AY108" s="34">
        <f t="shared" si="68"/>
        <v>7511.9850111013648</v>
      </c>
      <c r="BA108" s="25">
        <v>2042</v>
      </c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</row>
    <row r="109" spans="2:68" x14ac:dyDescent="0.35">
      <c r="B109" s="27">
        <v>2043</v>
      </c>
      <c r="C109" s="28">
        <v>0</v>
      </c>
      <c r="D109" s="28">
        <v>948</v>
      </c>
      <c r="E109" s="28">
        <v>0</v>
      </c>
      <c r="F109" s="28">
        <v>2200</v>
      </c>
      <c r="G109" s="28">
        <v>200</v>
      </c>
      <c r="H109" s="28">
        <v>200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1194.0499877929688</v>
      </c>
      <c r="O109" s="28">
        <v>0</v>
      </c>
      <c r="P109" s="28">
        <v>0</v>
      </c>
      <c r="Q109" s="28">
        <v>0</v>
      </c>
      <c r="R109" s="28">
        <v>0</v>
      </c>
      <c r="S109" s="28">
        <v>200</v>
      </c>
      <c r="T109" s="28">
        <v>75</v>
      </c>
      <c r="U109" s="28">
        <v>125</v>
      </c>
      <c r="V109" s="28">
        <v>425</v>
      </c>
      <c r="W109" s="28">
        <v>0</v>
      </c>
      <c r="X109" s="28">
        <v>80.669998168945313</v>
      </c>
      <c r="Y109" s="28">
        <v>0</v>
      </c>
      <c r="Z109" s="28">
        <v>0</v>
      </c>
      <c r="AA109" s="28">
        <v>0</v>
      </c>
      <c r="AB109" s="28">
        <v>120</v>
      </c>
      <c r="AC109" s="28">
        <v>0</v>
      </c>
      <c r="AD109" s="28">
        <v>0</v>
      </c>
      <c r="AE109" s="28">
        <v>540</v>
      </c>
      <c r="AF109" s="28">
        <v>25.579999923706051</v>
      </c>
      <c r="AG109" s="28">
        <v>212.35000276565552</v>
      </c>
      <c r="AH109" s="28">
        <v>815.05506987821332</v>
      </c>
      <c r="AI109" s="28">
        <v>798.28595556854293</v>
      </c>
      <c r="AJ109" s="28">
        <v>77.892000541090965</v>
      </c>
      <c r="AK109" s="28">
        <v>7.7000001072883597</v>
      </c>
      <c r="AL109" s="30" t="str">
        <f t="shared" si="69"/>
        <v>Suite 4 Pre-CBI</v>
      </c>
      <c r="AM109" s="27">
        <v>2043</v>
      </c>
      <c r="AN109" s="35">
        <f t="shared" si="70"/>
        <v>1613.3410254467562</v>
      </c>
      <c r="AO109" s="35">
        <f t="shared" si="71"/>
        <v>832.70000010728836</v>
      </c>
      <c r="AP109" s="35">
        <f t="shared" si="72"/>
        <v>617.89200054109097</v>
      </c>
      <c r="AQ109" s="35">
        <f t="shared" si="61"/>
        <v>212.35000276565552</v>
      </c>
      <c r="AR109" s="35">
        <f t="shared" si="62"/>
        <v>106.24999809265137</v>
      </c>
      <c r="AS109" s="35">
        <f t="shared" si="63"/>
        <v>120</v>
      </c>
      <c r="AT109" s="35">
        <f t="shared" si="73"/>
        <v>1194.0499877929688</v>
      </c>
      <c r="AU109" s="35">
        <f t="shared" si="64"/>
        <v>2600</v>
      </c>
      <c r="AV109" s="35">
        <f t="shared" si="65"/>
        <v>0</v>
      </c>
      <c r="AW109" s="35">
        <f t="shared" si="66"/>
        <v>0</v>
      </c>
      <c r="AX109" s="35">
        <f t="shared" si="67"/>
        <v>948</v>
      </c>
      <c r="AY109" s="35">
        <f t="shared" si="68"/>
        <v>8244.5830147464112</v>
      </c>
      <c r="BA109" s="27">
        <v>2043</v>
      </c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</row>
    <row r="110" spans="2:68" x14ac:dyDescent="0.35">
      <c r="B110" s="25">
        <v>2044</v>
      </c>
      <c r="C110" s="26">
        <v>0</v>
      </c>
      <c r="D110" s="26">
        <v>948</v>
      </c>
      <c r="E110" s="26">
        <v>0</v>
      </c>
      <c r="F110" s="26">
        <v>2300</v>
      </c>
      <c r="G110" s="26">
        <v>200</v>
      </c>
      <c r="H110" s="26">
        <v>200</v>
      </c>
      <c r="I110" s="26">
        <v>350</v>
      </c>
      <c r="J110" s="26">
        <v>0</v>
      </c>
      <c r="K110" s="26">
        <v>0</v>
      </c>
      <c r="L110" s="26">
        <v>0</v>
      </c>
      <c r="M110" s="26">
        <v>0</v>
      </c>
      <c r="N110" s="26">
        <v>1293.4500122070313</v>
      </c>
      <c r="O110" s="26">
        <v>0</v>
      </c>
      <c r="P110" s="26">
        <v>0</v>
      </c>
      <c r="Q110" s="26">
        <v>0</v>
      </c>
      <c r="R110" s="26">
        <v>0</v>
      </c>
      <c r="S110" s="26">
        <v>200</v>
      </c>
      <c r="T110" s="26">
        <v>125</v>
      </c>
      <c r="U110" s="26">
        <v>125</v>
      </c>
      <c r="V110" s="26">
        <v>450</v>
      </c>
      <c r="W110" s="26">
        <v>0</v>
      </c>
      <c r="X110" s="26">
        <v>84.930000305175781</v>
      </c>
      <c r="Y110" s="26">
        <v>0</v>
      </c>
      <c r="Z110" s="26">
        <v>0</v>
      </c>
      <c r="AA110" s="26">
        <v>0</v>
      </c>
      <c r="AB110" s="26">
        <v>135</v>
      </c>
      <c r="AC110" s="26">
        <v>0</v>
      </c>
      <c r="AD110" s="26">
        <v>0</v>
      </c>
      <c r="AE110" s="26">
        <v>570</v>
      </c>
      <c r="AF110" s="26">
        <v>26.930000305175781</v>
      </c>
      <c r="AG110" s="26">
        <v>214.45999926328659</v>
      </c>
      <c r="AH110" s="26">
        <v>832.17698303956013</v>
      </c>
      <c r="AI110" s="26">
        <v>882.68142050805454</v>
      </c>
      <c r="AJ110" s="26">
        <v>77.892000541090965</v>
      </c>
      <c r="AK110" s="26">
        <v>7.7000001072883597</v>
      </c>
      <c r="AL110" s="30" t="str">
        <f t="shared" si="69"/>
        <v>Suite 4 Pre-CBI</v>
      </c>
      <c r="AM110" s="25">
        <v>2044</v>
      </c>
      <c r="AN110" s="34">
        <f t="shared" si="70"/>
        <v>1714.8584035476147</v>
      </c>
      <c r="AO110" s="34">
        <f t="shared" si="71"/>
        <v>907.70000010728836</v>
      </c>
      <c r="AP110" s="34">
        <f t="shared" si="72"/>
        <v>647.89200054109097</v>
      </c>
      <c r="AQ110" s="34">
        <f t="shared" si="61"/>
        <v>214.45999926328659</v>
      </c>
      <c r="AR110" s="34">
        <f t="shared" si="62"/>
        <v>111.86000061035156</v>
      </c>
      <c r="AS110" s="34">
        <f t="shared" si="63"/>
        <v>135</v>
      </c>
      <c r="AT110" s="34">
        <f t="shared" si="73"/>
        <v>1293.4500122070313</v>
      </c>
      <c r="AU110" s="34">
        <f t="shared" si="64"/>
        <v>3050</v>
      </c>
      <c r="AV110" s="34">
        <f t="shared" si="65"/>
        <v>0</v>
      </c>
      <c r="AW110" s="34">
        <f t="shared" si="66"/>
        <v>0</v>
      </c>
      <c r="AX110" s="34">
        <f t="shared" si="67"/>
        <v>948</v>
      </c>
      <c r="AY110" s="34">
        <f t="shared" si="68"/>
        <v>9023.2204162766629</v>
      </c>
      <c r="BA110" s="25">
        <v>2044</v>
      </c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</row>
    <row r="111" spans="2:68" x14ac:dyDescent="0.35">
      <c r="B111" s="27">
        <v>2045</v>
      </c>
      <c r="C111" s="28">
        <v>0</v>
      </c>
      <c r="D111" s="28">
        <v>948</v>
      </c>
      <c r="E111" s="28">
        <v>0</v>
      </c>
      <c r="F111" s="28">
        <v>2300</v>
      </c>
      <c r="G111" s="28">
        <v>200</v>
      </c>
      <c r="H111" s="28">
        <v>200</v>
      </c>
      <c r="I111" s="28">
        <v>350</v>
      </c>
      <c r="J111" s="28">
        <v>0</v>
      </c>
      <c r="K111" s="28">
        <v>0</v>
      </c>
      <c r="L111" s="28">
        <v>0</v>
      </c>
      <c r="M111" s="28">
        <v>0</v>
      </c>
      <c r="N111" s="28">
        <v>1292.8199920654297</v>
      </c>
      <c r="O111" s="28">
        <v>0</v>
      </c>
      <c r="P111" s="28">
        <v>0</v>
      </c>
      <c r="Q111" s="28">
        <v>0</v>
      </c>
      <c r="R111" s="28">
        <v>0</v>
      </c>
      <c r="S111" s="28">
        <v>200</v>
      </c>
      <c r="T111" s="28">
        <v>175</v>
      </c>
      <c r="U111" s="28">
        <v>125</v>
      </c>
      <c r="V111" s="28">
        <v>475</v>
      </c>
      <c r="W111" s="28">
        <v>0</v>
      </c>
      <c r="X111" s="28">
        <v>89.410003662109375</v>
      </c>
      <c r="Y111" s="28">
        <v>125</v>
      </c>
      <c r="Z111" s="28">
        <v>0</v>
      </c>
      <c r="AA111" s="28">
        <v>0</v>
      </c>
      <c r="AB111" s="28">
        <v>150</v>
      </c>
      <c r="AC111" s="28">
        <v>0</v>
      </c>
      <c r="AD111" s="28">
        <v>0</v>
      </c>
      <c r="AE111" s="28">
        <v>600</v>
      </c>
      <c r="AF111" s="28">
        <v>28.360000610351559</v>
      </c>
      <c r="AG111" s="28">
        <v>216.68000096082687</v>
      </c>
      <c r="AH111" s="28">
        <v>847.64353959809046</v>
      </c>
      <c r="AI111" s="28">
        <v>976.23904165753038</v>
      </c>
      <c r="AJ111" s="28">
        <v>77.892000541090965</v>
      </c>
      <c r="AK111" s="28">
        <v>7.7000001072883597</v>
      </c>
      <c r="AL111" s="30" t="str">
        <f t="shared" si="69"/>
        <v>Suite 4 Pre-CBI</v>
      </c>
      <c r="AM111" s="27">
        <v>2045</v>
      </c>
      <c r="AN111" s="35">
        <f t="shared" si="70"/>
        <v>1823.8825812556208</v>
      </c>
      <c r="AO111" s="35">
        <f t="shared" si="71"/>
        <v>982.70000010728836</v>
      </c>
      <c r="AP111" s="35">
        <f t="shared" si="72"/>
        <v>677.89200054109097</v>
      </c>
      <c r="AQ111" s="35">
        <f t="shared" si="61"/>
        <v>216.68000096082687</v>
      </c>
      <c r="AR111" s="35">
        <f t="shared" si="62"/>
        <v>117.77000427246094</v>
      </c>
      <c r="AS111" s="35">
        <f t="shared" si="63"/>
        <v>150</v>
      </c>
      <c r="AT111" s="35">
        <f t="shared" si="73"/>
        <v>1292.8199920654297</v>
      </c>
      <c r="AU111" s="35">
        <f t="shared" si="64"/>
        <v>3050</v>
      </c>
      <c r="AV111" s="35">
        <f t="shared" si="65"/>
        <v>125</v>
      </c>
      <c r="AW111" s="35">
        <f t="shared" si="66"/>
        <v>0</v>
      </c>
      <c r="AX111" s="35">
        <f t="shared" si="67"/>
        <v>948</v>
      </c>
      <c r="AY111" s="35">
        <f t="shared" si="68"/>
        <v>9384.7445792027174</v>
      </c>
      <c r="BA111" s="27">
        <v>2045</v>
      </c>
      <c r="BB111" s="35">
        <f t="shared" ref="BB111:BL111" si="78">AN111-AN96</f>
        <v>1196.4760434727798</v>
      </c>
      <c r="BC111" s="35">
        <f t="shared" si="78"/>
        <v>800</v>
      </c>
      <c r="BD111" s="35">
        <f t="shared" si="78"/>
        <v>450</v>
      </c>
      <c r="BE111" s="35">
        <f t="shared" si="78"/>
        <v>34.23000368475914</v>
      </c>
      <c r="BF111" s="35">
        <f t="shared" si="78"/>
        <v>72.080005645751953</v>
      </c>
      <c r="BG111" s="35">
        <f t="shared" si="78"/>
        <v>150</v>
      </c>
      <c r="BH111" s="35">
        <f t="shared" si="78"/>
        <v>893.81999969482422</v>
      </c>
      <c r="BI111" s="35">
        <f t="shared" si="78"/>
        <v>1550</v>
      </c>
      <c r="BJ111" s="35">
        <f t="shared" si="78"/>
        <v>125</v>
      </c>
      <c r="BK111" s="35">
        <f t="shared" si="78"/>
        <v>0</v>
      </c>
      <c r="BL111" s="35">
        <f t="shared" si="78"/>
        <v>474</v>
      </c>
      <c r="BM111" s="35">
        <f t="shared" ref="BM111" si="79">AY111-AY96</f>
        <v>5745.6060524981149</v>
      </c>
    </row>
    <row r="112" spans="2:68" x14ac:dyDescent="0.35">
      <c r="B112" s="146"/>
      <c r="AL112" s="30"/>
      <c r="BA112" s="27" t="s">
        <v>43</v>
      </c>
      <c r="BB112" s="35">
        <f>SUM(BB111,BB96,BB91)</f>
        <v>1823.8825812556208</v>
      </c>
      <c r="BC112" s="35">
        <f t="shared" ref="BC112:BM112" si="80">SUM(BC111,BC96,BC91)</f>
        <v>982.70000010728836</v>
      </c>
      <c r="BD112" s="35">
        <f t="shared" si="80"/>
        <v>677.89200054109097</v>
      </c>
      <c r="BE112" s="35">
        <f t="shared" si="80"/>
        <v>216.68000096082687</v>
      </c>
      <c r="BF112" s="35">
        <f t="shared" si="80"/>
        <v>117.77000427246094</v>
      </c>
      <c r="BG112" s="35">
        <f t="shared" si="80"/>
        <v>150</v>
      </c>
      <c r="BH112" s="35">
        <f t="shared" si="80"/>
        <v>1292.8199920654297</v>
      </c>
      <c r="BI112" s="35">
        <f t="shared" si="80"/>
        <v>3050</v>
      </c>
      <c r="BJ112" s="35">
        <f t="shared" si="80"/>
        <v>125</v>
      </c>
      <c r="BK112" s="35">
        <f t="shared" si="80"/>
        <v>0</v>
      </c>
      <c r="BL112" s="35">
        <f t="shared" si="80"/>
        <v>948</v>
      </c>
      <c r="BM112" s="35">
        <f t="shared" si="80"/>
        <v>9384.7445792027174</v>
      </c>
    </row>
    <row r="113" spans="2:68" x14ac:dyDescent="0.35">
      <c r="B113" s="146"/>
      <c r="AL113" s="30"/>
    </row>
    <row r="114" spans="2:68" x14ac:dyDescent="0.35">
      <c r="B114" s="1" t="str">
        <f>'RAW DATA INPUTS &gt;&gt;&gt;'!D7</f>
        <v>Suite 5 CBI</v>
      </c>
      <c r="AL114" s="30"/>
    </row>
    <row r="115" spans="2:68" ht="72.5" x14ac:dyDescent="0.35">
      <c r="B115" s="16" t="s">
        <v>11</v>
      </c>
      <c r="C115" s="17" t="s">
        <v>12</v>
      </c>
      <c r="D115" s="17" t="s">
        <v>13</v>
      </c>
      <c r="E115" s="17" t="s">
        <v>14</v>
      </c>
      <c r="F115" s="18" t="s">
        <v>15</v>
      </c>
      <c r="G115" s="18" t="s">
        <v>16</v>
      </c>
      <c r="H115" s="18" t="s">
        <v>17</v>
      </c>
      <c r="I115" s="18" t="s">
        <v>135</v>
      </c>
      <c r="J115" s="18" t="s">
        <v>18</v>
      </c>
      <c r="K115" s="18" t="s">
        <v>19</v>
      </c>
      <c r="L115" s="18" t="s">
        <v>20</v>
      </c>
      <c r="M115" s="18" t="s">
        <v>21</v>
      </c>
      <c r="N115" s="19" t="s">
        <v>22</v>
      </c>
      <c r="O115" s="19" t="s">
        <v>23</v>
      </c>
      <c r="P115" s="19" t="s">
        <v>24</v>
      </c>
      <c r="Q115" s="19" t="s">
        <v>25</v>
      </c>
      <c r="R115" s="19" t="s">
        <v>26</v>
      </c>
      <c r="S115" s="20" t="s">
        <v>27</v>
      </c>
      <c r="T115" s="20" t="s">
        <v>28</v>
      </c>
      <c r="U115" s="20" t="s">
        <v>29</v>
      </c>
      <c r="V115" s="20" t="s">
        <v>30</v>
      </c>
      <c r="W115" s="20" t="s">
        <v>31</v>
      </c>
      <c r="X115" s="20" t="s">
        <v>32</v>
      </c>
      <c r="Y115" s="21" t="s">
        <v>33</v>
      </c>
      <c r="Z115" s="21" t="s">
        <v>34</v>
      </c>
      <c r="AA115" s="21" t="s">
        <v>35</v>
      </c>
      <c r="AB115" s="16" t="s">
        <v>36</v>
      </c>
      <c r="AC115" s="16" t="s">
        <v>37</v>
      </c>
      <c r="AD115" s="16" t="s">
        <v>49</v>
      </c>
      <c r="AE115" s="16" t="s">
        <v>39</v>
      </c>
      <c r="AF115" s="16" t="s">
        <v>40</v>
      </c>
      <c r="AG115" s="22" t="s">
        <v>0</v>
      </c>
      <c r="AH115" s="22" t="s">
        <v>41</v>
      </c>
      <c r="AI115" s="22" t="s">
        <v>42</v>
      </c>
      <c r="AJ115" s="159" t="s">
        <v>136</v>
      </c>
      <c r="AK115" s="159" t="s">
        <v>137</v>
      </c>
      <c r="AL115" s="36" t="str">
        <f>B114</f>
        <v>Suite 5 CBI</v>
      </c>
      <c r="AM115" s="23" t="s">
        <v>11</v>
      </c>
      <c r="AN115" s="23" t="s">
        <v>55</v>
      </c>
      <c r="AO115" s="23" t="s">
        <v>56</v>
      </c>
      <c r="AP115" s="23" t="s">
        <v>57</v>
      </c>
      <c r="AQ115" s="23" t="s">
        <v>58</v>
      </c>
      <c r="AR115" s="23" t="s">
        <v>59</v>
      </c>
      <c r="AS115" s="24" t="s">
        <v>36</v>
      </c>
      <c r="AT115" s="24" t="s">
        <v>45</v>
      </c>
      <c r="AU115" s="24" t="s">
        <v>50</v>
      </c>
      <c r="AV115" s="24" t="s">
        <v>60</v>
      </c>
      <c r="AW115" s="24" t="s">
        <v>61</v>
      </c>
      <c r="AX115" s="24" t="s">
        <v>48</v>
      </c>
      <c r="AY115" s="24" t="s">
        <v>43</v>
      </c>
      <c r="BA115" s="23" t="s">
        <v>138</v>
      </c>
      <c r="BB115" s="23" t="s">
        <v>55</v>
      </c>
      <c r="BC115" s="23" t="s">
        <v>56</v>
      </c>
      <c r="BD115" s="23" t="s">
        <v>57</v>
      </c>
      <c r="BE115" s="23" t="s">
        <v>58</v>
      </c>
      <c r="BF115" s="23" t="s">
        <v>59</v>
      </c>
      <c r="BG115" s="24" t="s">
        <v>36</v>
      </c>
      <c r="BH115" s="24" t="s">
        <v>45</v>
      </c>
      <c r="BI115" s="24" t="s">
        <v>50</v>
      </c>
      <c r="BJ115" s="24" t="s">
        <v>60</v>
      </c>
      <c r="BK115" s="24" t="s">
        <v>61</v>
      </c>
      <c r="BL115" s="24" t="s">
        <v>48</v>
      </c>
      <c r="BM115" s="24" t="s">
        <v>43</v>
      </c>
    </row>
    <row r="116" spans="2:68" x14ac:dyDescent="0.35">
      <c r="B116" s="25">
        <v>2022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3.2999999523162842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37.531762906349293</v>
      </c>
      <c r="AI116" s="26">
        <v>37.17697845982606</v>
      </c>
      <c r="AJ116" s="26">
        <v>15.945999942719936</v>
      </c>
      <c r="AK116" s="26">
        <v>4.2000000178813934</v>
      </c>
      <c r="AL116" s="30" t="str">
        <f>AL115</f>
        <v>Suite 5 CBI</v>
      </c>
      <c r="AM116" s="25">
        <v>2022</v>
      </c>
      <c r="AN116" s="34">
        <f>SUM(AH116:AI116)</f>
        <v>74.70874136617536</v>
      </c>
      <c r="AO116" s="34">
        <f>SUM(S116:V116)+AK116</f>
        <v>4.2000000178813934</v>
      </c>
      <c r="AP116" s="34">
        <f>SUM(AD116:AE116)+AJ116</f>
        <v>15.945999942719936</v>
      </c>
      <c r="AQ116" s="34">
        <f t="shared" ref="AQ116:AQ139" si="81">AG116</f>
        <v>0</v>
      </c>
      <c r="AR116" s="34">
        <f t="shared" ref="AR116:AR139" si="82">X116+AF116</f>
        <v>3.2999999523162842</v>
      </c>
      <c r="AS116" s="34">
        <f t="shared" ref="AS116:AS139" si="83">AB116</f>
        <v>0</v>
      </c>
      <c r="AT116" s="34">
        <f>SUM(N116:R116)</f>
        <v>0</v>
      </c>
      <c r="AU116" s="34">
        <f t="shared" ref="AU116:AU139" si="84">SUM(F116:M116)</f>
        <v>0</v>
      </c>
      <c r="AV116" s="34">
        <f t="shared" ref="AV116:AV139" si="85">SUM(Y116:AA116)</f>
        <v>0</v>
      </c>
      <c r="AW116" s="34">
        <f t="shared" ref="AW116:AW139" si="86">W116</f>
        <v>0</v>
      </c>
      <c r="AX116" s="34">
        <f t="shared" ref="AX116:AX139" si="87">SUM(C116:E116)</f>
        <v>0</v>
      </c>
      <c r="AY116" s="34">
        <f t="shared" ref="AY116:AY139" si="88">SUM(AN116:AX116)</f>
        <v>98.154741279092974</v>
      </c>
      <c r="BA116" s="25">
        <v>2022</v>
      </c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O116" s="41" t="s">
        <v>55</v>
      </c>
      <c r="BP116" s="42">
        <f>BB140</f>
        <v>1823.8825812556208</v>
      </c>
    </row>
    <row r="117" spans="2:68" x14ac:dyDescent="0.35">
      <c r="B117" s="27">
        <v>2023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6.25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3</v>
      </c>
      <c r="AG117" s="28">
        <v>5.0900002401322126</v>
      </c>
      <c r="AH117" s="28">
        <v>77.022225312648928</v>
      </c>
      <c r="AI117" s="28">
        <v>62.011519873947044</v>
      </c>
      <c r="AJ117" s="28">
        <v>32.010999888181686</v>
      </c>
      <c r="AK117" s="28">
        <v>9.1500000357627869</v>
      </c>
      <c r="AL117" s="30" t="str">
        <f t="shared" ref="AL117:AL139" si="89">AL116</f>
        <v>Suite 5 CBI</v>
      </c>
      <c r="AM117" s="27">
        <v>2023</v>
      </c>
      <c r="AN117" s="35">
        <f t="shared" ref="AN117:AN139" si="90">SUM(AH117:AI117)</f>
        <v>139.03374518659598</v>
      </c>
      <c r="AO117" s="35">
        <f t="shared" ref="AO117:AO139" si="91">SUM(S117:V117)+AK117</f>
        <v>9.1500000357627869</v>
      </c>
      <c r="AP117" s="35">
        <f t="shared" ref="AP117:AP139" si="92">SUM(AD117:AE117)+AJ117</f>
        <v>32.010999888181686</v>
      </c>
      <c r="AQ117" s="35">
        <f t="shared" si="81"/>
        <v>5.0900002401322126</v>
      </c>
      <c r="AR117" s="35">
        <f t="shared" si="82"/>
        <v>9.25</v>
      </c>
      <c r="AS117" s="35">
        <f t="shared" si="83"/>
        <v>0</v>
      </c>
      <c r="AT117" s="35">
        <f t="shared" ref="AT117:AT139" si="93">SUM(N117:R117)</f>
        <v>0</v>
      </c>
      <c r="AU117" s="35">
        <f t="shared" si="84"/>
        <v>0</v>
      </c>
      <c r="AV117" s="35">
        <f t="shared" si="85"/>
        <v>0</v>
      </c>
      <c r="AW117" s="35">
        <f t="shared" si="86"/>
        <v>0</v>
      </c>
      <c r="AX117" s="35">
        <f t="shared" si="87"/>
        <v>0</v>
      </c>
      <c r="AY117" s="35">
        <f t="shared" si="88"/>
        <v>194.53474535067267</v>
      </c>
      <c r="BA117" s="27">
        <v>2023</v>
      </c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O117" s="41" t="s">
        <v>56</v>
      </c>
      <c r="BP117" s="42">
        <f>BC140</f>
        <v>1000.5500002652407</v>
      </c>
    </row>
    <row r="118" spans="2:68" x14ac:dyDescent="0.35">
      <c r="B118" s="25">
        <v>2024</v>
      </c>
      <c r="C118" s="26">
        <v>0</v>
      </c>
      <c r="D118" s="26">
        <v>0</v>
      </c>
      <c r="E118" s="26">
        <v>0</v>
      </c>
      <c r="F118" s="26">
        <v>200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200</v>
      </c>
      <c r="O118" s="26">
        <v>0</v>
      </c>
      <c r="P118" s="26">
        <v>0</v>
      </c>
      <c r="Q118" s="26">
        <v>0</v>
      </c>
      <c r="R118" s="26">
        <v>0</v>
      </c>
      <c r="S118" s="26">
        <v>25</v>
      </c>
      <c r="T118" s="26">
        <v>0</v>
      </c>
      <c r="U118" s="26">
        <v>0</v>
      </c>
      <c r="V118" s="26">
        <v>0</v>
      </c>
      <c r="W118" s="26">
        <v>0</v>
      </c>
      <c r="X118" s="26">
        <v>11.89000034332275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6</v>
      </c>
      <c r="AG118" s="26">
        <v>10.999999640509486</v>
      </c>
      <c r="AH118" s="26">
        <v>119.21889568803138</v>
      </c>
      <c r="AI118" s="26">
        <v>81.458078346015782</v>
      </c>
      <c r="AJ118" s="26">
        <v>50.094999812543392</v>
      </c>
      <c r="AK118" s="26">
        <v>15.300000078976154</v>
      </c>
      <c r="AL118" s="30" t="str">
        <f t="shared" si="89"/>
        <v>Suite 5 CBI</v>
      </c>
      <c r="AM118" s="25">
        <v>2024</v>
      </c>
      <c r="AN118" s="34">
        <f t="shared" si="90"/>
        <v>200.67697403404716</v>
      </c>
      <c r="AO118" s="34">
        <f t="shared" si="91"/>
        <v>40.300000078976154</v>
      </c>
      <c r="AP118" s="34">
        <f t="shared" si="92"/>
        <v>50.094999812543392</v>
      </c>
      <c r="AQ118" s="34">
        <f t="shared" si="81"/>
        <v>10.999999640509486</v>
      </c>
      <c r="AR118" s="34">
        <f t="shared" si="82"/>
        <v>17.89000034332275</v>
      </c>
      <c r="AS118" s="34">
        <f t="shared" si="83"/>
        <v>0</v>
      </c>
      <c r="AT118" s="34">
        <f t="shared" si="93"/>
        <v>200</v>
      </c>
      <c r="AU118" s="34">
        <f t="shared" si="84"/>
        <v>200</v>
      </c>
      <c r="AV118" s="34">
        <f t="shared" si="85"/>
        <v>0</v>
      </c>
      <c r="AW118" s="34">
        <f t="shared" si="86"/>
        <v>0</v>
      </c>
      <c r="AX118" s="34">
        <f t="shared" si="87"/>
        <v>0</v>
      </c>
      <c r="AY118" s="34">
        <f t="shared" si="88"/>
        <v>719.96197390939892</v>
      </c>
      <c r="BA118" s="25">
        <v>2024</v>
      </c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O118" s="41" t="s">
        <v>57</v>
      </c>
      <c r="BP118" s="42">
        <f>BD140</f>
        <v>681.29200010001659</v>
      </c>
    </row>
    <row r="119" spans="2:68" x14ac:dyDescent="0.35">
      <c r="B119" s="27">
        <v>2025</v>
      </c>
      <c r="C119" s="28">
        <v>0</v>
      </c>
      <c r="D119" s="28">
        <v>0</v>
      </c>
      <c r="E119" s="28">
        <v>0</v>
      </c>
      <c r="F119" s="28">
        <v>500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299.89999389648438</v>
      </c>
      <c r="O119" s="28">
        <v>0</v>
      </c>
      <c r="P119" s="28">
        <v>0</v>
      </c>
      <c r="Q119" s="28">
        <v>0</v>
      </c>
      <c r="R119" s="28">
        <v>0</v>
      </c>
      <c r="S119" s="28">
        <v>50</v>
      </c>
      <c r="T119" s="28">
        <v>0</v>
      </c>
      <c r="U119" s="28">
        <v>0</v>
      </c>
      <c r="V119" s="28">
        <v>0</v>
      </c>
      <c r="W119" s="28">
        <v>0</v>
      </c>
      <c r="X119" s="28">
        <v>16.090000152587891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6</v>
      </c>
      <c r="AG119" s="28">
        <v>28.669999688863754</v>
      </c>
      <c r="AH119" s="28">
        <v>164.24307163826862</v>
      </c>
      <c r="AI119" s="28">
        <v>94.606009507567592</v>
      </c>
      <c r="AJ119" s="28">
        <v>81.292000100016594</v>
      </c>
      <c r="AK119" s="28">
        <v>25.550000265240669</v>
      </c>
      <c r="AL119" s="30" t="str">
        <f t="shared" si="89"/>
        <v>Suite 5 CBI</v>
      </c>
      <c r="AM119" s="27">
        <v>2025</v>
      </c>
      <c r="AN119" s="35">
        <f t="shared" si="90"/>
        <v>258.84908114583618</v>
      </c>
      <c r="AO119" s="35">
        <f t="shared" si="91"/>
        <v>75.550000265240669</v>
      </c>
      <c r="AP119" s="35">
        <f t="shared" si="92"/>
        <v>81.292000100016594</v>
      </c>
      <c r="AQ119" s="35">
        <f t="shared" si="81"/>
        <v>28.669999688863754</v>
      </c>
      <c r="AR119" s="35">
        <f t="shared" si="82"/>
        <v>22.090000152587891</v>
      </c>
      <c r="AS119" s="35">
        <f t="shared" si="83"/>
        <v>0</v>
      </c>
      <c r="AT119" s="35">
        <f t="shared" si="93"/>
        <v>299.89999389648438</v>
      </c>
      <c r="AU119" s="35">
        <f t="shared" si="84"/>
        <v>500</v>
      </c>
      <c r="AV119" s="35">
        <f t="shared" si="85"/>
        <v>0</v>
      </c>
      <c r="AW119" s="35">
        <f t="shared" si="86"/>
        <v>0</v>
      </c>
      <c r="AX119" s="35">
        <f t="shared" si="87"/>
        <v>0</v>
      </c>
      <c r="AY119" s="35">
        <f t="shared" si="88"/>
        <v>1266.3510752490295</v>
      </c>
      <c r="BA119" s="27">
        <v>2025</v>
      </c>
      <c r="BB119" s="35">
        <f t="shared" ref="BB119:BL119" si="94">AN119</f>
        <v>258.84908114583618</v>
      </c>
      <c r="BC119" s="35">
        <f t="shared" si="94"/>
        <v>75.550000265240669</v>
      </c>
      <c r="BD119" s="35">
        <f t="shared" si="94"/>
        <v>81.292000100016594</v>
      </c>
      <c r="BE119" s="35">
        <f t="shared" si="94"/>
        <v>28.669999688863754</v>
      </c>
      <c r="BF119" s="35">
        <f t="shared" si="94"/>
        <v>22.090000152587891</v>
      </c>
      <c r="BG119" s="35">
        <f t="shared" si="94"/>
        <v>0</v>
      </c>
      <c r="BH119" s="35">
        <f t="shared" si="94"/>
        <v>299.89999389648438</v>
      </c>
      <c r="BI119" s="35">
        <f t="shared" si="94"/>
        <v>500</v>
      </c>
      <c r="BJ119" s="35">
        <f t="shared" si="94"/>
        <v>0</v>
      </c>
      <c r="BK119" s="35">
        <f t="shared" si="94"/>
        <v>0</v>
      </c>
      <c r="BL119" s="35">
        <f t="shared" si="94"/>
        <v>0</v>
      </c>
      <c r="BM119" s="35">
        <f t="shared" ref="BM119" si="95">AY119</f>
        <v>1266.3510752490295</v>
      </c>
      <c r="BO119" s="41" t="s">
        <v>58</v>
      </c>
      <c r="BP119" s="42">
        <f>BE140</f>
        <v>216.68000096082687</v>
      </c>
    </row>
    <row r="120" spans="2:68" x14ac:dyDescent="0.35">
      <c r="B120" s="25">
        <v>2026</v>
      </c>
      <c r="C120" s="26">
        <v>0</v>
      </c>
      <c r="D120" s="26">
        <v>237</v>
      </c>
      <c r="E120" s="26">
        <v>0</v>
      </c>
      <c r="F120" s="26">
        <v>500</v>
      </c>
      <c r="G120" s="26">
        <v>200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299.75</v>
      </c>
      <c r="O120" s="26">
        <v>0</v>
      </c>
      <c r="P120" s="26">
        <v>0</v>
      </c>
      <c r="Q120" s="26">
        <v>0</v>
      </c>
      <c r="R120" s="26">
        <v>0</v>
      </c>
      <c r="S120" s="26">
        <v>75</v>
      </c>
      <c r="T120" s="26">
        <v>0</v>
      </c>
      <c r="U120" s="26">
        <v>0</v>
      </c>
      <c r="V120" s="26">
        <v>0</v>
      </c>
      <c r="W120" s="26">
        <v>0</v>
      </c>
      <c r="X120" s="26">
        <v>19.389999389648441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30</v>
      </c>
      <c r="AF120" s="26">
        <v>6</v>
      </c>
      <c r="AG120" s="26">
        <v>55.679999426007271</v>
      </c>
      <c r="AH120" s="26">
        <v>211.11938498629223</v>
      </c>
      <c r="AI120" s="26">
        <v>111.62730854200163</v>
      </c>
      <c r="AJ120" s="26">
        <v>81.292000100016594</v>
      </c>
      <c r="AK120" s="26">
        <v>25.550000265240669</v>
      </c>
      <c r="AL120" s="30" t="str">
        <f t="shared" si="89"/>
        <v>Suite 5 CBI</v>
      </c>
      <c r="AM120" s="25">
        <v>2026</v>
      </c>
      <c r="AN120" s="34">
        <f t="shared" si="90"/>
        <v>322.74669352829386</v>
      </c>
      <c r="AO120" s="34">
        <f t="shared" si="91"/>
        <v>100.55000026524067</v>
      </c>
      <c r="AP120" s="34">
        <f t="shared" si="92"/>
        <v>111.29200010001659</v>
      </c>
      <c r="AQ120" s="34">
        <f t="shared" si="81"/>
        <v>55.679999426007271</v>
      </c>
      <c r="AR120" s="34">
        <f t="shared" si="82"/>
        <v>25.389999389648441</v>
      </c>
      <c r="AS120" s="34">
        <f t="shared" si="83"/>
        <v>0</v>
      </c>
      <c r="AT120" s="34">
        <f t="shared" si="93"/>
        <v>299.75</v>
      </c>
      <c r="AU120" s="34">
        <f t="shared" si="84"/>
        <v>700</v>
      </c>
      <c r="AV120" s="34">
        <f t="shared" si="85"/>
        <v>0</v>
      </c>
      <c r="AW120" s="34">
        <f t="shared" si="86"/>
        <v>0</v>
      </c>
      <c r="AX120" s="34">
        <f t="shared" si="87"/>
        <v>237</v>
      </c>
      <c r="AY120" s="34">
        <f t="shared" si="88"/>
        <v>1852.4086927092069</v>
      </c>
      <c r="BA120" s="25">
        <v>2026</v>
      </c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O120" s="41" t="s">
        <v>59</v>
      </c>
      <c r="BP120" s="42">
        <f>BF140</f>
        <v>117.77000427246094</v>
      </c>
    </row>
    <row r="121" spans="2:68" x14ac:dyDescent="0.35">
      <c r="B121" s="27">
        <v>2027</v>
      </c>
      <c r="C121" s="28">
        <v>0</v>
      </c>
      <c r="D121" s="28">
        <v>474</v>
      </c>
      <c r="E121" s="28">
        <v>0</v>
      </c>
      <c r="F121" s="28">
        <v>500</v>
      </c>
      <c r="G121" s="28">
        <v>200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399.59999847412109</v>
      </c>
      <c r="O121" s="28">
        <v>0</v>
      </c>
      <c r="P121" s="28">
        <v>0</v>
      </c>
      <c r="Q121" s="28">
        <v>0</v>
      </c>
      <c r="R121" s="28">
        <v>0</v>
      </c>
      <c r="S121" s="28">
        <v>100</v>
      </c>
      <c r="T121" s="28">
        <v>0</v>
      </c>
      <c r="U121" s="28">
        <v>0</v>
      </c>
      <c r="V121" s="28">
        <v>0</v>
      </c>
      <c r="W121" s="28">
        <v>0</v>
      </c>
      <c r="X121" s="28">
        <v>24.79000091552734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60</v>
      </c>
      <c r="AF121" s="28">
        <v>6</v>
      </c>
      <c r="AG121" s="28">
        <v>89.340002149343491</v>
      </c>
      <c r="AH121" s="28">
        <v>261.01568218164073</v>
      </c>
      <c r="AI121" s="28">
        <v>129.12423573050444</v>
      </c>
      <c r="AJ121" s="28">
        <v>81.292000100016594</v>
      </c>
      <c r="AK121" s="28">
        <v>25.550000265240669</v>
      </c>
      <c r="AL121" s="30" t="str">
        <f t="shared" si="89"/>
        <v>Suite 5 CBI</v>
      </c>
      <c r="AM121" s="27">
        <v>2027</v>
      </c>
      <c r="AN121" s="35">
        <f t="shared" si="90"/>
        <v>390.13991791214517</v>
      </c>
      <c r="AO121" s="35">
        <f t="shared" si="91"/>
        <v>125.55000026524067</v>
      </c>
      <c r="AP121" s="35">
        <f t="shared" si="92"/>
        <v>141.29200010001659</v>
      </c>
      <c r="AQ121" s="35">
        <f t="shared" si="81"/>
        <v>89.340002149343491</v>
      </c>
      <c r="AR121" s="35">
        <f t="shared" si="82"/>
        <v>30.79000091552734</v>
      </c>
      <c r="AS121" s="35">
        <f t="shared" si="83"/>
        <v>0</v>
      </c>
      <c r="AT121" s="35">
        <f t="shared" si="93"/>
        <v>399.59999847412109</v>
      </c>
      <c r="AU121" s="35">
        <f t="shared" si="84"/>
        <v>700</v>
      </c>
      <c r="AV121" s="35">
        <f t="shared" si="85"/>
        <v>0</v>
      </c>
      <c r="AW121" s="35">
        <f t="shared" si="86"/>
        <v>0</v>
      </c>
      <c r="AX121" s="35">
        <f t="shared" si="87"/>
        <v>474</v>
      </c>
      <c r="AY121" s="35">
        <f t="shared" si="88"/>
        <v>2350.7119198163946</v>
      </c>
      <c r="BA121" s="27">
        <v>2027</v>
      </c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O121" s="41" t="s">
        <v>36</v>
      </c>
      <c r="BP121" s="42">
        <f>BG140</f>
        <v>150</v>
      </c>
    </row>
    <row r="122" spans="2:68" x14ac:dyDescent="0.35">
      <c r="B122" s="25">
        <v>2028</v>
      </c>
      <c r="C122" s="26">
        <v>0</v>
      </c>
      <c r="D122" s="26">
        <v>474</v>
      </c>
      <c r="E122" s="26">
        <v>0</v>
      </c>
      <c r="F122" s="26">
        <v>600</v>
      </c>
      <c r="G122" s="26">
        <v>200</v>
      </c>
      <c r="H122" s="26">
        <v>200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399.40000152587891</v>
      </c>
      <c r="O122" s="26">
        <v>0</v>
      </c>
      <c r="P122" s="26">
        <v>0</v>
      </c>
      <c r="Q122" s="26">
        <v>0</v>
      </c>
      <c r="R122" s="26">
        <v>0</v>
      </c>
      <c r="S122" s="26">
        <v>125</v>
      </c>
      <c r="T122" s="26">
        <v>0</v>
      </c>
      <c r="U122" s="26">
        <v>0</v>
      </c>
      <c r="V122" s="26">
        <v>0</v>
      </c>
      <c r="W122" s="26">
        <v>0</v>
      </c>
      <c r="X122" s="26">
        <v>27.79000091552734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90</v>
      </c>
      <c r="AF122" s="26">
        <v>9</v>
      </c>
      <c r="AG122" s="26">
        <v>129.9900014102459</v>
      </c>
      <c r="AH122" s="26">
        <v>313.6421858242357</v>
      </c>
      <c r="AI122" s="26">
        <v>159.94925742822508</v>
      </c>
      <c r="AJ122" s="26">
        <v>81.292000100016594</v>
      </c>
      <c r="AK122" s="26">
        <v>25.550000265240669</v>
      </c>
      <c r="AL122" s="30" t="str">
        <f t="shared" si="89"/>
        <v>Suite 5 CBI</v>
      </c>
      <c r="AM122" s="25">
        <v>2028</v>
      </c>
      <c r="AN122" s="34">
        <f t="shared" si="90"/>
        <v>473.59144325246075</v>
      </c>
      <c r="AO122" s="34">
        <f t="shared" si="91"/>
        <v>150.55000026524067</v>
      </c>
      <c r="AP122" s="34">
        <f t="shared" si="92"/>
        <v>171.29200010001659</v>
      </c>
      <c r="AQ122" s="34">
        <f t="shared" si="81"/>
        <v>129.9900014102459</v>
      </c>
      <c r="AR122" s="34">
        <f t="shared" si="82"/>
        <v>36.790000915527344</v>
      </c>
      <c r="AS122" s="34">
        <f t="shared" si="83"/>
        <v>0</v>
      </c>
      <c r="AT122" s="34">
        <f t="shared" si="93"/>
        <v>399.40000152587891</v>
      </c>
      <c r="AU122" s="34">
        <f t="shared" si="84"/>
        <v>1000</v>
      </c>
      <c r="AV122" s="34">
        <f t="shared" si="85"/>
        <v>0</v>
      </c>
      <c r="AW122" s="34">
        <f t="shared" si="86"/>
        <v>0</v>
      </c>
      <c r="AX122" s="34">
        <f t="shared" si="87"/>
        <v>474</v>
      </c>
      <c r="AY122" s="34">
        <f t="shared" si="88"/>
        <v>2835.6134474693699</v>
      </c>
      <c r="BA122" s="25">
        <v>2028</v>
      </c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O122" s="41" t="s">
        <v>45</v>
      </c>
      <c r="BP122" s="42">
        <f>BH140</f>
        <v>1292.8199920654297</v>
      </c>
    </row>
    <row r="123" spans="2:68" x14ac:dyDescent="0.35">
      <c r="B123" s="27">
        <v>2029</v>
      </c>
      <c r="C123" s="28">
        <v>0</v>
      </c>
      <c r="D123" s="28">
        <v>474</v>
      </c>
      <c r="E123" s="28">
        <v>0</v>
      </c>
      <c r="F123" s="28">
        <v>800</v>
      </c>
      <c r="G123" s="28">
        <v>200</v>
      </c>
      <c r="H123" s="28">
        <v>200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399.20000457763672</v>
      </c>
      <c r="O123" s="28">
        <v>0</v>
      </c>
      <c r="P123" s="28">
        <v>0</v>
      </c>
      <c r="Q123" s="28">
        <v>0</v>
      </c>
      <c r="R123" s="28">
        <v>0</v>
      </c>
      <c r="S123" s="28">
        <v>150</v>
      </c>
      <c r="T123" s="28">
        <v>0</v>
      </c>
      <c r="U123" s="28">
        <v>0</v>
      </c>
      <c r="V123" s="28">
        <v>0</v>
      </c>
      <c r="W123" s="28">
        <v>0</v>
      </c>
      <c r="X123" s="28">
        <v>30.489999771118161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120</v>
      </c>
      <c r="AF123" s="28">
        <v>11</v>
      </c>
      <c r="AG123" s="28">
        <v>156.62000143527985</v>
      </c>
      <c r="AH123" s="28">
        <v>367.18174034333236</v>
      </c>
      <c r="AI123" s="28">
        <v>183.18605346904008</v>
      </c>
      <c r="AJ123" s="28">
        <v>81.292000100016594</v>
      </c>
      <c r="AK123" s="28">
        <v>25.550000265240669</v>
      </c>
      <c r="AL123" s="30" t="str">
        <f t="shared" si="89"/>
        <v>Suite 5 CBI</v>
      </c>
      <c r="AM123" s="27">
        <v>2029</v>
      </c>
      <c r="AN123" s="35">
        <f t="shared" si="90"/>
        <v>550.36779381237238</v>
      </c>
      <c r="AO123" s="35">
        <f t="shared" si="91"/>
        <v>175.55000026524067</v>
      </c>
      <c r="AP123" s="35">
        <f t="shared" si="92"/>
        <v>201.29200010001659</v>
      </c>
      <c r="AQ123" s="35">
        <f t="shared" si="81"/>
        <v>156.62000143527985</v>
      </c>
      <c r="AR123" s="35">
        <f t="shared" si="82"/>
        <v>41.489999771118164</v>
      </c>
      <c r="AS123" s="35">
        <f t="shared" si="83"/>
        <v>0</v>
      </c>
      <c r="AT123" s="35">
        <f t="shared" si="93"/>
        <v>399.20000457763672</v>
      </c>
      <c r="AU123" s="35">
        <f t="shared" si="84"/>
        <v>1200</v>
      </c>
      <c r="AV123" s="35">
        <f t="shared" si="85"/>
        <v>0</v>
      </c>
      <c r="AW123" s="35">
        <f t="shared" si="86"/>
        <v>0</v>
      </c>
      <c r="AX123" s="35">
        <f t="shared" si="87"/>
        <v>474</v>
      </c>
      <c r="AY123" s="35">
        <f t="shared" si="88"/>
        <v>3198.5197999616644</v>
      </c>
      <c r="BA123" s="27">
        <v>2029</v>
      </c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O123" s="41" t="s">
        <v>50</v>
      </c>
      <c r="BP123" s="42">
        <f>BI140</f>
        <v>3050</v>
      </c>
    </row>
    <row r="124" spans="2:68" x14ac:dyDescent="0.35">
      <c r="B124" s="25">
        <v>2030</v>
      </c>
      <c r="C124" s="26">
        <v>0</v>
      </c>
      <c r="D124" s="26">
        <v>474</v>
      </c>
      <c r="E124" s="26">
        <v>0</v>
      </c>
      <c r="F124" s="26">
        <v>1100</v>
      </c>
      <c r="G124" s="26">
        <v>200</v>
      </c>
      <c r="H124" s="26">
        <v>200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398.99999237060547</v>
      </c>
      <c r="O124" s="26"/>
      <c r="P124" s="26">
        <v>0</v>
      </c>
      <c r="Q124" s="26">
        <v>0</v>
      </c>
      <c r="R124" s="26">
        <v>0</v>
      </c>
      <c r="S124" s="26">
        <v>175</v>
      </c>
      <c r="T124" s="26">
        <v>0</v>
      </c>
      <c r="U124" s="26">
        <v>0</v>
      </c>
      <c r="V124" s="26">
        <v>0</v>
      </c>
      <c r="W124" s="26">
        <v>0</v>
      </c>
      <c r="X124" s="26">
        <v>34.689998626708977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150</v>
      </c>
      <c r="AF124" s="26">
        <v>11</v>
      </c>
      <c r="AG124" s="26">
        <v>182.44999727606773</v>
      </c>
      <c r="AH124" s="26">
        <v>424.23807204277659</v>
      </c>
      <c r="AI124" s="26">
        <v>203.16846574006445</v>
      </c>
      <c r="AJ124" s="26">
        <v>81.292000100016594</v>
      </c>
      <c r="AK124" s="26">
        <v>25.550000265240669</v>
      </c>
      <c r="AL124" s="30" t="str">
        <f t="shared" si="89"/>
        <v>Suite 5 CBI</v>
      </c>
      <c r="AM124" s="25">
        <v>2030</v>
      </c>
      <c r="AN124" s="34">
        <f t="shared" si="90"/>
        <v>627.40653778284104</v>
      </c>
      <c r="AO124" s="34">
        <f t="shared" si="91"/>
        <v>200.55000026524067</v>
      </c>
      <c r="AP124" s="34">
        <f t="shared" si="92"/>
        <v>231.29200010001659</v>
      </c>
      <c r="AQ124" s="34">
        <f t="shared" si="81"/>
        <v>182.44999727606773</v>
      </c>
      <c r="AR124" s="34">
        <f t="shared" si="82"/>
        <v>45.689998626708977</v>
      </c>
      <c r="AS124" s="34">
        <f t="shared" si="83"/>
        <v>0</v>
      </c>
      <c r="AT124" s="34">
        <f t="shared" si="93"/>
        <v>398.99999237060547</v>
      </c>
      <c r="AU124" s="34">
        <f t="shared" si="84"/>
        <v>1500</v>
      </c>
      <c r="AV124" s="34">
        <f t="shared" si="85"/>
        <v>0</v>
      </c>
      <c r="AW124" s="34">
        <f t="shared" si="86"/>
        <v>0</v>
      </c>
      <c r="AX124" s="34">
        <f t="shared" si="87"/>
        <v>474</v>
      </c>
      <c r="AY124" s="34">
        <f t="shared" si="88"/>
        <v>3660.3885264214805</v>
      </c>
      <c r="BA124" s="25">
        <v>2030</v>
      </c>
      <c r="BB124" s="34">
        <f t="shared" ref="BB124:BL124" si="96">AN124-BB119</f>
        <v>368.55745663700486</v>
      </c>
      <c r="BC124" s="34">
        <f t="shared" si="96"/>
        <v>125</v>
      </c>
      <c r="BD124" s="34">
        <f t="shared" si="96"/>
        <v>150</v>
      </c>
      <c r="BE124" s="34">
        <f t="shared" si="96"/>
        <v>153.77999758720398</v>
      </c>
      <c r="BF124" s="34">
        <f t="shared" si="96"/>
        <v>23.599998474121087</v>
      </c>
      <c r="BG124" s="34">
        <f t="shared" si="96"/>
        <v>0</v>
      </c>
      <c r="BH124" s="34">
        <f t="shared" si="96"/>
        <v>99.099998474121094</v>
      </c>
      <c r="BI124" s="34">
        <f t="shared" si="96"/>
        <v>1000</v>
      </c>
      <c r="BJ124" s="34">
        <f t="shared" si="96"/>
        <v>0</v>
      </c>
      <c r="BK124" s="34">
        <f t="shared" si="96"/>
        <v>0</v>
      </c>
      <c r="BL124" s="34">
        <f t="shared" si="96"/>
        <v>474</v>
      </c>
      <c r="BM124" s="34">
        <f t="shared" ref="BM124" si="97">AY124-BM119</f>
        <v>2394.0374511724513</v>
      </c>
      <c r="BO124" s="41" t="s">
        <v>60</v>
      </c>
      <c r="BP124" s="42">
        <f>BJ140</f>
        <v>125</v>
      </c>
    </row>
    <row r="125" spans="2:68" x14ac:dyDescent="0.35">
      <c r="B125" s="27">
        <v>2031</v>
      </c>
      <c r="C125" s="28">
        <v>0</v>
      </c>
      <c r="D125" s="28">
        <v>474</v>
      </c>
      <c r="E125" s="28">
        <v>0</v>
      </c>
      <c r="F125" s="28">
        <v>1100</v>
      </c>
      <c r="G125" s="28">
        <v>200</v>
      </c>
      <c r="H125" s="28">
        <v>200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498.80000305175781</v>
      </c>
      <c r="O125" s="28">
        <v>0</v>
      </c>
      <c r="P125" s="28">
        <v>0</v>
      </c>
      <c r="Q125" s="28">
        <v>0</v>
      </c>
      <c r="R125" s="28">
        <v>0</v>
      </c>
      <c r="S125" s="28">
        <v>200</v>
      </c>
      <c r="T125" s="28">
        <v>0</v>
      </c>
      <c r="U125" s="28">
        <v>0</v>
      </c>
      <c r="V125" s="28">
        <v>0</v>
      </c>
      <c r="W125" s="28">
        <v>0</v>
      </c>
      <c r="X125" s="28">
        <v>38.060001373291023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180</v>
      </c>
      <c r="AF125" s="28">
        <v>12.069999694824221</v>
      </c>
      <c r="AG125" s="28">
        <v>195.28000086545944</v>
      </c>
      <c r="AH125" s="28">
        <v>483.53367705803515</v>
      </c>
      <c r="AI125" s="28">
        <v>226.96260138154966</v>
      </c>
      <c r="AJ125" s="28">
        <v>81.292000100016594</v>
      </c>
      <c r="AK125" s="28">
        <v>25.550000265240669</v>
      </c>
      <c r="AL125" s="30" t="str">
        <f t="shared" si="89"/>
        <v>Suite 5 CBI</v>
      </c>
      <c r="AM125" s="27">
        <v>2031</v>
      </c>
      <c r="AN125" s="35">
        <f t="shared" si="90"/>
        <v>710.49627843958478</v>
      </c>
      <c r="AO125" s="35">
        <f t="shared" si="91"/>
        <v>225.55000026524067</v>
      </c>
      <c r="AP125" s="35">
        <f t="shared" si="92"/>
        <v>261.29200010001659</v>
      </c>
      <c r="AQ125" s="35">
        <f t="shared" si="81"/>
        <v>195.28000086545944</v>
      </c>
      <c r="AR125" s="35">
        <f t="shared" si="82"/>
        <v>50.130001068115241</v>
      </c>
      <c r="AS125" s="35">
        <f t="shared" si="83"/>
        <v>0</v>
      </c>
      <c r="AT125" s="35">
        <f t="shared" si="93"/>
        <v>498.80000305175781</v>
      </c>
      <c r="AU125" s="35">
        <f t="shared" si="84"/>
        <v>1500</v>
      </c>
      <c r="AV125" s="35">
        <f t="shared" si="85"/>
        <v>0</v>
      </c>
      <c r="AW125" s="35">
        <f t="shared" si="86"/>
        <v>0</v>
      </c>
      <c r="AX125" s="35">
        <f t="shared" si="87"/>
        <v>474</v>
      </c>
      <c r="AY125" s="35">
        <f t="shared" si="88"/>
        <v>3915.5482837901745</v>
      </c>
      <c r="BA125" s="27">
        <v>2031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O125" s="41" t="s">
        <v>61</v>
      </c>
      <c r="BP125" s="42">
        <f>BK140</f>
        <v>0</v>
      </c>
    </row>
    <row r="126" spans="2:68" x14ac:dyDescent="0.35">
      <c r="B126" s="25">
        <v>2032</v>
      </c>
      <c r="C126" s="26">
        <v>0</v>
      </c>
      <c r="D126" s="26">
        <v>474</v>
      </c>
      <c r="E126" s="26">
        <v>0</v>
      </c>
      <c r="F126" s="26">
        <v>1200</v>
      </c>
      <c r="G126" s="26">
        <v>200</v>
      </c>
      <c r="H126" s="26">
        <v>200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598.54999542236328</v>
      </c>
      <c r="O126" s="26">
        <v>0</v>
      </c>
      <c r="P126" s="26">
        <v>0</v>
      </c>
      <c r="Q126" s="26">
        <v>0</v>
      </c>
      <c r="R126" s="26">
        <v>0</v>
      </c>
      <c r="S126" s="26">
        <v>200</v>
      </c>
      <c r="T126" s="26">
        <v>0</v>
      </c>
      <c r="U126" s="26">
        <v>0</v>
      </c>
      <c r="V126" s="26">
        <v>0</v>
      </c>
      <c r="W126" s="26">
        <v>0</v>
      </c>
      <c r="X126" s="26">
        <v>41.630001068115227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210</v>
      </c>
      <c r="AF126" s="26">
        <v>13.19999980926514</v>
      </c>
      <c r="AG126" s="26">
        <v>197.81999689340591</v>
      </c>
      <c r="AH126" s="26">
        <v>513.42269833523756</v>
      </c>
      <c r="AI126" s="26">
        <v>259.04094554525142</v>
      </c>
      <c r="AJ126" s="26">
        <v>81.292000100016594</v>
      </c>
      <c r="AK126" s="26">
        <v>25.550000265240669</v>
      </c>
      <c r="AL126" s="30" t="str">
        <f t="shared" si="89"/>
        <v>Suite 5 CBI</v>
      </c>
      <c r="AM126" s="25">
        <v>2032</v>
      </c>
      <c r="AN126" s="34">
        <f t="shared" si="90"/>
        <v>772.46364388048892</v>
      </c>
      <c r="AO126" s="34">
        <f t="shared" si="91"/>
        <v>225.55000026524067</v>
      </c>
      <c r="AP126" s="34">
        <f t="shared" si="92"/>
        <v>291.29200010001659</v>
      </c>
      <c r="AQ126" s="34">
        <f t="shared" si="81"/>
        <v>197.81999689340591</v>
      </c>
      <c r="AR126" s="34">
        <f t="shared" si="82"/>
        <v>54.830000877380371</v>
      </c>
      <c r="AS126" s="34">
        <f t="shared" si="83"/>
        <v>0</v>
      </c>
      <c r="AT126" s="34">
        <f t="shared" si="93"/>
        <v>598.54999542236328</v>
      </c>
      <c r="AU126" s="34">
        <f t="shared" si="84"/>
        <v>1600</v>
      </c>
      <c r="AV126" s="34">
        <f t="shared" si="85"/>
        <v>0</v>
      </c>
      <c r="AW126" s="34">
        <f t="shared" si="86"/>
        <v>0</v>
      </c>
      <c r="AX126" s="34">
        <f t="shared" si="87"/>
        <v>474</v>
      </c>
      <c r="AY126" s="34">
        <f t="shared" si="88"/>
        <v>4214.505637438896</v>
      </c>
      <c r="BA126" s="25">
        <v>2032</v>
      </c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O126" s="41" t="s">
        <v>48</v>
      </c>
      <c r="BP126" s="42">
        <f>BL140</f>
        <v>948</v>
      </c>
    </row>
    <row r="127" spans="2:68" x14ac:dyDescent="0.35">
      <c r="B127" s="27">
        <v>2033</v>
      </c>
      <c r="C127" s="28">
        <v>0</v>
      </c>
      <c r="D127" s="28">
        <v>474</v>
      </c>
      <c r="E127" s="28">
        <v>0</v>
      </c>
      <c r="F127" s="28">
        <v>1300</v>
      </c>
      <c r="G127" s="28">
        <v>200</v>
      </c>
      <c r="H127" s="28">
        <v>200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598.25</v>
      </c>
      <c r="O127" s="28">
        <v>0</v>
      </c>
      <c r="P127" s="28">
        <v>0</v>
      </c>
      <c r="Q127" s="28">
        <v>0</v>
      </c>
      <c r="R127" s="28">
        <v>0</v>
      </c>
      <c r="S127" s="28">
        <v>200</v>
      </c>
      <c r="T127" s="28">
        <v>0</v>
      </c>
      <c r="U127" s="28">
        <v>0</v>
      </c>
      <c r="V127" s="28">
        <v>0</v>
      </c>
      <c r="W127" s="28">
        <v>0</v>
      </c>
      <c r="X127" s="28">
        <v>44.919998168945313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240</v>
      </c>
      <c r="AF127" s="28">
        <v>14.25</v>
      </c>
      <c r="AG127" s="28">
        <v>200.250004529953</v>
      </c>
      <c r="AH127" s="28">
        <v>543.82508783715195</v>
      </c>
      <c r="AI127" s="28">
        <v>299.97382252740357</v>
      </c>
      <c r="AJ127" s="28">
        <v>81.292000100016594</v>
      </c>
      <c r="AK127" s="28">
        <v>25.550000265240669</v>
      </c>
      <c r="AL127" s="30" t="str">
        <f t="shared" si="89"/>
        <v>Suite 5 CBI</v>
      </c>
      <c r="AM127" s="27">
        <v>2033</v>
      </c>
      <c r="AN127" s="35">
        <f t="shared" si="90"/>
        <v>843.79891036455547</v>
      </c>
      <c r="AO127" s="35">
        <f t="shared" si="91"/>
        <v>225.55000026524067</v>
      </c>
      <c r="AP127" s="35">
        <f t="shared" si="92"/>
        <v>321.29200010001659</v>
      </c>
      <c r="AQ127" s="35">
        <f t="shared" si="81"/>
        <v>200.250004529953</v>
      </c>
      <c r="AR127" s="35">
        <f t="shared" si="82"/>
        <v>59.169998168945313</v>
      </c>
      <c r="AS127" s="35">
        <f t="shared" si="83"/>
        <v>0</v>
      </c>
      <c r="AT127" s="35">
        <f t="shared" si="93"/>
        <v>598.25</v>
      </c>
      <c r="AU127" s="35">
        <f t="shared" si="84"/>
        <v>1700</v>
      </c>
      <c r="AV127" s="35">
        <f t="shared" si="85"/>
        <v>0</v>
      </c>
      <c r="AW127" s="35">
        <f t="shared" si="86"/>
        <v>0</v>
      </c>
      <c r="AX127" s="35">
        <f t="shared" si="87"/>
        <v>474</v>
      </c>
      <c r="AY127" s="35">
        <f t="shared" si="88"/>
        <v>4422.3109134287115</v>
      </c>
      <c r="BA127" s="27">
        <v>2033</v>
      </c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</row>
    <row r="128" spans="2:68" x14ac:dyDescent="0.35">
      <c r="B128" s="25">
        <v>2034</v>
      </c>
      <c r="C128" s="26">
        <v>0</v>
      </c>
      <c r="D128" s="26">
        <v>474</v>
      </c>
      <c r="E128" s="26">
        <v>0</v>
      </c>
      <c r="F128" s="26">
        <v>1400</v>
      </c>
      <c r="G128" s="26">
        <v>200</v>
      </c>
      <c r="H128" s="26">
        <v>200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597.95000457763672</v>
      </c>
      <c r="O128" s="26">
        <v>0</v>
      </c>
      <c r="P128" s="26">
        <v>0</v>
      </c>
      <c r="Q128" s="26">
        <v>0</v>
      </c>
      <c r="R128" s="26">
        <v>0</v>
      </c>
      <c r="S128" s="26">
        <v>200</v>
      </c>
      <c r="T128" s="26">
        <v>0</v>
      </c>
      <c r="U128" s="26">
        <v>0</v>
      </c>
      <c r="V128" s="26">
        <v>0</v>
      </c>
      <c r="W128" s="26">
        <v>0</v>
      </c>
      <c r="X128" s="26">
        <v>48.389999389648438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270</v>
      </c>
      <c r="AF128" s="26">
        <v>15.340000152587891</v>
      </c>
      <c r="AG128" s="26">
        <v>202.68000251054764</v>
      </c>
      <c r="AH128" s="26">
        <v>577.0647340499753</v>
      </c>
      <c r="AI128" s="26">
        <v>348.29111263068853</v>
      </c>
      <c r="AJ128" s="26">
        <v>81.292000100016594</v>
      </c>
      <c r="AK128" s="26">
        <v>25.550000265240669</v>
      </c>
      <c r="AL128" s="30" t="str">
        <f t="shared" si="89"/>
        <v>Suite 5 CBI</v>
      </c>
      <c r="AM128" s="25">
        <v>2034</v>
      </c>
      <c r="AN128" s="34">
        <f t="shared" si="90"/>
        <v>925.35584668066383</v>
      </c>
      <c r="AO128" s="34">
        <f t="shared" si="91"/>
        <v>225.55000026524067</v>
      </c>
      <c r="AP128" s="34">
        <f t="shared" si="92"/>
        <v>351.29200010001659</v>
      </c>
      <c r="AQ128" s="34">
        <f t="shared" si="81"/>
        <v>202.68000251054764</v>
      </c>
      <c r="AR128" s="34">
        <f t="shared" si="82"/>
        <v>63.729999542236328</v>
      </c>
      <c r="AS128" s="34">
        <f t="shared" si="83"/>
        <v>0</v>
      </c>
      <c r="AT128" s="34">
        <f t="shared" si="93"/>
        <v>597.95000457763672</v>
      </c>
      <c r="AU128" s="34">
        <f t="shared" si="84"/>
        <v>1800</v>
      </c>
      <c r="AV128" s="34">
        <f t="shared" si="85"/>
        <v>0</v>
      </c>
      <c r="AW128" s="34">
        <f t="shared" si="86"/>
        <v>0</v>
      </c>
      <c r="AX128" s="34">
        <f t="shared" si="87"/>
        <v>474</v>
      </c>
      <c r="AY128" s="34">
        <f t="shared" si="88"/>
        <v>4640.5578536763423</v>
      </c>
      <c r="BA128" s="25">
        <v>2034</v>
      </c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</row>
    <row r="129" spans="2:68" x14ac:dyDescent="0.35">
      <c r="B129" s="27">
        <v>2035</v>
      </c>
      <c r="C129" s="28">
        <v>0</v>
      </c>
      <c r="D129" s="28">
        <v>474</v>
      </c>
      <c r="E129" s="28">
        <v>0</v>
      </c>
      <c r="F129" s="28">
        <v>1400</v>
      </c>
      <c r="G129" s="28">
        <v>200</v>
      </c>
      <c r="H129" s="28">
        <v>200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797.64999389648438</v>
      </c>
      <c r="O129" s="28">
        <v>0</v>
      </c>
      <c r="P129" s="28">
        <v>0</v>
      </c>
      <c r="Q129" s="28">
        <v>0</v>
      </c>
      <c r="R129" s="28">
        <v>0</v>
      </c>
      <c r="S129" s="28">
        <v>200</v>
      </c>
      <c r="T129" s="28">
        <v>0</v>
      </c>
      <c r="U129" s="28">
        <v>50</v>
      </c>
      <c r="V129" s="28">
        <v>0</v>
      </c>
      <c r="W129" s="28">
        <v>0</v>
      </c>
      <c r="X129" s="28">
        <v>51.919998168945313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300</v>
      </c>
      <c r="AF129" s="28">
        <v>16.469999313354489</v>
      </c>
      <c r="AG129" s="28">
        <v>205.21999967098236</v>
      </c>
      <c r="AH129" s="28">
        <v>607.87923046160427</v>
      </c>
      <c r="AI129" s="28">
        <v>390.7691705807274</v>
      </c>
      <c r="AJ129" s="28">
        <v>81.292000100016594</v>
      </c>
      <c r="AK129" s="28">
        <v>25.550000265240669</v>
      </c>
      <c r="AL129" s="30" t="str">
        <f t="shared" si="89"/>
        <v>Suite 5 CBI</v>
      </c>
      <c r="AM129" s="27">
        <v>2035</v>
      </c>
      <c r="AN129" s="35">
        <f t="shared" si="90"/>
        <v>998.64840104233167</v>
      </c>
      <c r="AO129" s="35">
        <f t="shared" si="91"/>
        <v>275.55000026524067</v>
      </c>
      <c r="AP129" s="35">
        <f t="shared" si="92"/>
        <v>381.29200010001659</v>
      </c>
      <c r="AQ129" s="35">
        <f t="shared" si="81"/>
        <v>205.21999967098236</v>
      </c>
      <c r="AR129" s="35">
        <f t="shared" si="82"/>
        <v>68.389997482299805</v>
      </c>
      <c r="AS129" s="35">
        <f t="shared" si="83"/>
        <v>0</v>
      </c>
      <c r="AT129" s="35">
        <f t="shared" si="93"/>
        <v>797.64999389648438</v>
      </c>
      <c r="AU129" s="35">
        <f t="shared" si="84"/>
        <v>1800</v>
      </c>
      <c r="AV129" s="35">
        <f t="shared" si="85"/>
        <v>0</v>
      </c>
      <c r="AW129" s="35">
        <f t="shared" si="86"/>
        <v>0</v>
      </c>
      <c r="AX129" s="35">
        <f t="shared" si="87"/>
        <v>474</v>
      </c>
      <c r="AY129" s="35">
        <f t="shared" si="88"/>
        <v>5000.7503924573557</v>
      </c>
      <c r="BA129" s="27">
        <v>2035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</row>
    <row r="130" spans="2:68" x14ac:dyDescent="0.35">
      <c r="B130" s="25">
        <v>2036</v>
      </c>
      <c r="C130" s="26">
        <v>0</v>
      </c>
      <c r="D130" s="26">
        <v>711</v>
      </c>
      <c r="E130" s="26">
        <v>0</v>
      </c>
      <c r="F130" s="26">
        <v>1500</v>
      </c>
      <c r="G130" s="26">
        <v>200</v>
      </c>
      <c r="H130" s="26">
        <v>200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797.25</v>
      </c>
      <c r="O130" s="26">
        <v>0</v>
      </c>
      <c r="P130" s="26">
        <v>0</v>
      </c>
      <c r="Q130" s="26">
        <v>0</v>
      </c>
      <c r="R130" s="26">
        <v>0</v>
      </c>
      <c r="S130" s="26">
        <v>200</v>
      </c>
      <c r="T130" s="26">
        <v>0</v>
      </c>
      <c r="U130" s="26">
        <v>50</v>
      </c>
      <c r="V130" s="26">
        <v>0</v>
      </c>
      <c r="W130" s="26">
        <v>0</v>
      </c>
      <c r="X130" s="26">
        <v>55.459999084472663</v>
      </c>
      <c r="Y130" s="26">
        <v>0</v>
      </c>
      <c r="Z130" s="26">
        <v>0</v>
      </c>
      <c r="AA130" s="26">
        <v>0</v>
      </c>
      <c r="AB130" s="26">
        <v>15</v>
      </c>
      <c r="AC130" s="26">
        <v>0</v>
      </c>
      <c r="AD130" s="26">
        <v>0</v>
      </c>
      <c r="AE130" s="26">
        <v>330</v>
      </c>
      <c r="AF130" s="26">
        <v>17.590000152587891</v>
      </c>
      <c r="AG130" s="26">
        <v>205.11000263690948</v>
      </c>
      <c r="AH130" s="26">
        <v>639.68753957211959</v>
      </c>
      <c r="AI130" s="26">
        <v>409.22194948772494</v>
      </c>
      <c r="AJ130" s="26">
        <v>81.292000100016594</v>
      </c>
      <c r="AK130" s="26">
        <v>25.550000265240669</v>
      </c>
      <c r="AL130" s="30" t="str">
        <f t="shared" si="89"/>
        <v>Suite 5 CBI</v>
      </c>
      <c r="AM130" s="25">
        <v>2036</v>
      </c>
      <c r="AN130" s="34">
        <f t="shared" si="90"/>
        <v>1048.9094890598444</v>
      </c>
      <c r="AO130" s="34">
        <f t="shared" si="91"/>
        <v>275.55000026524067</v>
      </c>
      <c r="AP130" s="34">
        <f t="shared" si="92"/>
        <v>411.29200010001659</v>
      </c>
      <c r="AQ130" s="34">
        <f t="shared" si="81"/>
        <v>205.11000263690948</v>
      </c>
      <c r="AR130" s="34">
        <f t="shared" si="82"/>
        <v>73.049999237060547</v>
      </c>
      <c r="AS130" s="34">
        <f t="shared" si="83"/>
        <v>15</v>
      </c>
      <c r="AT130" s="34">
        <f t="shared" si="93"/>
        <v>797.25</v>
      </c>
      <c r="AU130" s="34">
        <f t="shared" si="84"/>
        <v>1900</v>
      </c>
      <c r="AV130" s="34">
        <f t="shared" si="85"/>
        <v>0</v>
      </c>
      <c r="AW130" s="34">
        <f t="shared" si="86"/>
        <v>0</v>
      </c>
      <c r="AX130" s="34">
        <f t="shared" si="87"/>
        <v>711</v>
      </c>
      <c r="AY130" s="34">
        <f t="shared" si="88"/>
        <v>5437.1614912990717</v>
      </c>
      <c r="BA130" s="25">
        <v>2036</v>
      </c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</row>
    <row r="131" spans="2:68" x14ac:dyDescent="0.35">
      <c r="B131" s="27">
        <v>2037</v>
      </c>
      <c r="C131" s="28">
        <v>0</v>
      </c>
      <c r="D131" s="28">
        <v>711</v>
      </c>
      <c r="E131" s="28">
        <v>0</v>
      </c>
      <c r="F131" s="28">
        <v>1600</v>
      </c>
      <c r="G131" s="28">
        <v>200</v>
      </c>
      <c r="H131" s="28">
        <v>200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796.84999847412109</v>
      </c>
      <c r="O131" s="28">
        <v>0</v>
      </c>
      <c r="P131" s="28">
        <v>0</v>
      </c>
      <c r="Q131" s="28">
        <v>0</v>
      </c>
      <c r="R131" s="28">
        <v>0</v>
      </c>
      <c r="S131" s="28">
        <v>200</v>
      </c>
      <c r="T131" s="28">
        <v>0</v>
      </c>
      <c r="U131" s="28">
        <v>50</v>
      </c>
      <c r="V131" s="28">
        <v>0</v>
      </c>
      <c r="W131" s="28">
        <v>0</v>
      </c>
      <c r="X131" s="28">
        <v>58.759998321533203</v>
      </c>
      <c r="Y131" s="28">
        <v>0</v>
      </c>
      <c r="Z131" s="28">
        <v>0</v>
      </c>
      <c r="AA131" s="28">
        <v>0</v>
      </c>
      <c r="AB131" s="28">
        <v>45</v>
      </c>
      <c r="AC131" s="28">
        <v>0</v>
      </c>
      <c r="AD131" s="28">
        <v>0</v>
      </c>
      <c r="AE131" s="28">
        <v>360</v>
      </c>
      <c r="AF131" s="28">
        <v>18.629999160766602</v>
      </c>
      <c r="AG131" s="28">
        <v>203.74000132083893</v>
      </c>
      <c r="AH131" s="28">
        <v>670.51311338795813</v>
      </c>
      <c r="AI131" s="28">
        <v>455.13238293578956</v>
      </c>
      <c r="AJ131" s="28">
        <v>81.292000100016594</v>
      </c>
      <c r="AK131" s="28">
        <v>25.550000265240669</v>
      </c>
      <c r="AL131" s="30" t="str">
        <f t="shared" si="89"/>
        <v>Suite 5 CBI</v>
      </c>
      <c r="AM131" s="27">
        <v>2037</v>
      </c>
      <c r="AN131" s="35">
        <f t="shared" si="90"/>
        <v>1125.6454963237477</v>
      </c>
      <c r="AO131" s="35">
        <f t="shared" si="91"/>
        <v>275.55000026524067</v>
      </c>
      <c r="AP131" s="35">
        <f t="shared" si="92"/>
        <v>441.29200010001659</v>
      </c>
      <c r="AQ131" s="35">
        <f t="shared" si="81"/>
        <v>203.74000132083893</v>
      </c>
      <c r="AR131" s="35">
        <f t="shared" si="82"/>
        <v>77.389997482299805</v>
      </c>
      <c r="AS131" s="35">
        <f t="shared" si="83"/>
        <v>45</v>
      </c>
      <c r="AT131" s="35">
        <f t="shared" si="93"/>
        <v>796.84999847412109</v>
      </c>
      <c r="AU131" s="35">
        <f t="shared" si="84"/>
        <v>2000</v>
      </c>
      <c r="AV131" s="35">
        <f t="shared" si="85"/>
        <v>0</v>
      </c>
      <c r="AW131" s="35">
        <f t="shared" si="86"/>
        <v>0</v>
      </c>
      <c r="AX131" s="35">
        <f t="shared" si="87"/>
        <v>711</v>
      </c>
      <c r="AY131" s="35">
        <f t="shared" si="88"/>
        <v>5676.4674939662646</v>
      </c>
      <c r="BA131" s="27">
        <v>2037</v>
      </c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</row>
    <row r="132" spans="2:68" x14ac:dyDescent="0.35">
      <c r="B132" s="25">
        <v>2038</v>
      </c>
      <c r="C132" s="26">
        <v>0</v>
      </c>
      <c r="D132" s="26">
        <v>711</v>
      </c>
      <c r="E132" s="26">
        <v>0</v>
      </c>
      <c r="F132" s="26">
        <v>1700</v>
      </c>
      <c r="G132" s="26">
        <v>200</v>
      </c>
      <c r="H132" s="26">
        <v>200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896.44999694824219</v>
      </c>
      <c r="O132" s="26">
        <v>0</v>
      </c>
      <c r="P132" s="26">
        <v>0</v>
      </c>
      <c r="Q132" s="26">
        <v>0</v>
      </c>
      <c r="R132" s="26">
        <v>0</v>
      </c>
      <c r="S132" s="26">
        <v>200</v>
      </c>
      <c r="T132" s="26">
        <v>0</v>
      </c>
      <c r="U132" s="26">
        <v>75</v>
      </c>
      <c r="V132" s="26">
        <v>75</v>
      </c>
      <c r="W132" s="26">
        <v>0</v>
      </c>
      <c r="X132" s="26">
        <v>62.220001220703118</v>
      </c>
      <c r="Y132" s="26">
        <v>0</v>
      </c>
      <c r="Z132" s="26">
        <v>0</v>
      </c>
      <c r="AA132" s="26">
        <v>0</v>
      </c>
      <c r="AB132" s="26">
        <v>45</v>
      </c>
      <c r="AC132" s="26">
        <v>0</v>
      </c>
      <c r="AD132" s="26">
        <v>0</v>
      </c>
      <c r="AE132" s="26">
        <v>390</v>
      </c>
      <c r="AF132" s="26">
        <v>19.729999542236332</v>
      </c>
      <c r="AG132" s="26">
        <v>202.2799990773201</v>
      </c>
      <c r="AH132" s="26">
        <v>699.77322725012084</v>
      </c>
      <c r="AI132" s="26">
        <v>503.62199163829791</v>
      </c>
      <c r="AJ132" s="26">
        <v>81.292000100016594</v>
      </c>
      <c r="AK132" s="26">
        <v>25.550000265240669</v>
      </c>
      <c r="AL132" s="30" t="str">
        <f t="shared" si="89"/>
        <v>Suite 5 CBI</v>
      </c>
      <c r="AM132" s="25">
        <v>2038</v>
      </c>
      <c r="AN132" s="34">
        <f t="shared" si="90"/>
        <v>1203.3952188884186</v>
      </c>
      <c r="AO132" s="34">
        <f t="shared" si="91"/>
        <v>375.55000026524067</v>
      </c>
      <c r="AP132" s="34">
        <f t="shared" si="92"/>
        <v>471.29200010001659</v>
      </c>
      <c r="AQ132" s="34">
        <f t="shared" si="81"/>
        <v>202.2799990773201</v>
      </c>
      <c r="AR132" s="34">
        <f t="shared" si="82"/>
        <v>81.950000762939453</v>
      </c>
      <c r="AS132" s="34">
        <f t="shared" si="83"/>
        <v>45</v>
      </c>
      <c r="AT132" s="34">
        <f t="shared" si="93"/>
        <v>896.44999694824219</v>
      </c>
      <c r="AU132" s="34">
        <f t="shared" si="84"/>
        <v>2100</v>
      </c>
      <c r="AV132" s="34">
        <f t="shared" si="85"/>
        <v>0</v>
      </c>
      <c r="AW132" s="34">
        <f t="shared" si="86"/>
        <v>0</v>
      </c>
      <c r="AX132" s="34">
        <f t="shared" si="87"/>
        <v>711</v>
      </c>
      <c r="AY132" s="34">
        <f t="shared" si="88"/>
        <v>6086.9172160421776</v>
      </c>
      <c r="BA132" s="25">
        <v>2038</v>
      </c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</row>
    <row r="133" spans="2:68" x14ac:dyDescent="0.35">
      <c r="B133" s="27">
        <v>2039</v>
      </c>
      <c r="C133" s="28">
        <v>0</v>
      </c>
      <c r="D133" s="28">
        <v>711</v>
      </c>
      <c r="E133" s="28">
        <v>0</v>
      </c>
      <c r="F133" s="28">
        <v>1700</v>
      </c>
      <c r="G133" s="28">
        <v>200</v>
      </c>
      <c r="H133" s="28">
        <v>200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896.00000762939453</v>
      </c>
      <c r="O133" s="28">
        <v>0</v>
      </c>
      <c r="P133" s="28">
        <v>0</v>
      </c>
      <c r="Q133" s="28">
        <v>0</v>
      </c>
      <c r="R133" s="28">
        <v>0</v>
      </c>
      <c r="S133" s="28">
        <v>200</v>
      </c>
      <c r="T133" s="28">
        <v>0</v>
      </c>
      <c r="U133" s="28">
        <v>75</v>
      </c>
      <c r="V133" s="28">
        <v>200</v>
      </c>
      <c r="W133" s="28">
        <v>0</v>
      </c>
      <c r="X133" s="28">
        <v>65.650001525878906</v>
      </c>
      <c r="Y133" s="28">
        <v>0</v>
      </c>
      <c r="Z133" s="28">
        <v>0</v>
      </c>
      <c r="AA133" s="28">
        <v>0</v>
      </c>
      <c r="AB133" s="28">
        <v>75</v>
      </c>
      <c r="AC133" s="28">
        <v>0</v>
      </c>
      <c r="AD133" s="28">
        <v>0</v>
      </c>
      <c r="AE133" s="28">
        <v>420</v>
      </c>
      <c r="AF133" s="28">
        <v>20.819999694824219</v>
      </c>
      <c r="AG133" s="28">
        <v>203.30000323057175</v>
      </c>
      <c r="AH133" s="28">
        <v>729.05334737670728</v>
      </c>
      <c r="AI133" s="28">
        <v>567.04502237397264</v>
      </c>
      <c r="AJ133" s="28">
        <v>81.292000100016594</v>
      </c>
      <c r="AK133" s="28">
        <v>25.550000265240669</v>
      </c>
      <c r="AL133" s="30" t="str">
        <f t="shared" si="89"/>
        <v>Suite 5 CBI</v>
      </c>
      <c r="AM133" s="27">
        <v>2039</v>
      </c>
      <c r="AN133" s="35">
        <f t="shared" si="90"/>
        <v>1296.0983697506799</v>
      </c>
      <c r="AO133" s="35">
        <f t="shared" si="91"/>
        <v>500.55000026524067</v>
      </c>
      <c r="AP133" s="35">
        <f t="shared" si="92"/>
        <v>501.29200010001659</v>
      </c>
      <c r="AQ133" s="35">
        <f t="shared" si="81"/>
        <v>203.30000323057175</v>
      </c>
      <c r="AR133" s="35">
        <f t="shared" si="82"/>
        <v>86.470001220703125</v>
      </c>
      <c r="AS133" s="35">
        <f t="shared" si="83"/>
        <v>75</v>
      </c>
      <c r="AT133" s="35">
        <f t="shared" si="93"/>
        <v>896.00000762939453</v>
      </c>
      <c r="AU133" s="35">
        <f t="shared" si="84"/>
        <v>2100</v>
      </c>
      <c r="AV133" s="35">
        <f t="shared" si="85"/>
        <v>0</v>
      </c>
      <c r="AW133" s="35">
        <f t="shared" si="86"/>
        <v>0</v>
      </c>
      <c r="AX133" s="35">
        <f t="shared" si="87"/>
        <v>711</v>
      </c>
      <c r="AY133" s="35">
        <f t="shared" si="88"/>
        <v>6369.7103821966066</v>
      </c>
      <c r="BA133" s="27">
        <v>2039</v>
      </c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</row>
    <row r="134" spans="2:68" x14ac:dyDescent="0.35">
      <c r="B134" s="25">
        <v>2040</v>
      </c>
      <c r="C134" s="26">
        <v>0</v>
      </c>
      <c r="D134" s="26">
        <v>711</v>
      </c>
      <c r="E134" s="26">
        <v>0</v>
      </c>
      <c r="F134" s="26">
        <v>1800</v>
      </c>
      <c r="G134" s="26">
        <v>200</v>
      </c>
      <c r="H134" s="26">
        <v>200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895.54999542236328</v>
      </c>
      <c r="O134" s="26">
        <v>0</v>
      </c>
      <c r="P134" s="26">
        <v>0</v>
      </c>
      <c r="Q134" s="26">
        <v>0</v>
      </c>
      <c r="R134" s="26">
        <v>0</v>
      </c>
      <c r="S134" s="26">
        <v>200</v>
      </c>
      <c r="T134" s="26">
        <v>0</v>
      </c>
      <c r="U134" s="26">
        <v>125</v>
      </c>
      <c r="V134" s="26">
        <v>250</v>
      </c>
      <c r="W134" s="26">
        <v>0</v>
      </c>
      <c r="X134" s="26">
        <v>69.120002746582031</v>
      </c>
      <c r="Y134" s="26">
        <v>0</v>
      </c>
      <c r="Z134" s="26">
        <v>0</v>
      </c>
      <c r="AA134" s="26">
        <v>0</v>
      </c>
      <c r="AB134" s="26">
        <v>90</v>
      </c>
      <c r="AC134" s="26">
        <v>0</v>
      </c>
      <c r="AD134" s="26">
        <v>0</v>
      </c>
      <c r="AE134" s="26">
        <v>450</v>
      </c>
      <c r="AF134" s="26">
        <v>21.920000076293949</v>
      </c>
      <c r="AG134" s="26">
        <v>205.51999998092651</v>
      </c>
      <c r="AH134" s="26">
        <v>755.51243081152279</v>
      </c>
      <c r="AI134" s="26">
        <v>636.13926884471721</v>
      </c>
      <c r="AJ134" s="26">
        <v>81.292000100016594</v>
      </c>
      <c r="AK134" s="26">
        <v>25.550000265240669</v>
      </c>
      <c r="AL134" s="30" t="str">
        <f t="shared" si="89"/>
        <v>Suite 5 CBI</v>
      </c>
      <c r="AM134" s="25">
        <v>2040</v>
      </c>
      <c r="AN134" s="34">
        <f t="shared" si="90"/>
        <v>1391.65169965624</v>
      </c>
      <c r="AO134" s="34">
        <f t="shared" si="91"/>
        <v>600.55000026524067</v>
      </c>
      <c r="AP134" s="34">
        <f t="shared" si="92"/>
        <v>531.29200010001659</v>
      </c>
      <c r="AQ134" s="34">
        <f t="shared" si="81"/>
        <v>205.51999998092651</v>
      </c>
      <c r="AR134" s="34">
        <f t="shared" si="82"/>
        <v>91.040002822875977</v>
      </c>
      <c r="AS134" s="34">
        <f t="shared" si="83"/>
        <v>90</v>
      </c>
      <c r="AT134" s="34">
        <f t="shared" si="93"/>
        <v>895.54999542236328</v>
      </c>
      <c r="AU134" s="34">
        <f t="shared" si="84"/>
        <v>2200</v>
      </c>
      <c r="AV134" s="34">
        <f t="shared" si="85"/>
        <v>0</v>
      </c>
      <c r="AW134" s="34">
        <f t="shared" si="86"/>
        <v>0</v>
      </c>
      <c r="AX134" s="34">
        <f t="shared" si="87"/>
        <v>711</v>
      </c>
      <c r="AY134" s="34">
        <f t="shared" si="88"/>
        <v>6716.6036982476635</v>
      </c>
      <c r="BA134" s="25">
        <v>2040</v>
      </c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</row>
    <row r="135" spans="2:68" x14ac:dyDescent="0.35">
      <c r="B135" s="27">
        <v>2041</v>
      </c>
      <c r="C135" s="28">
        <v>0</v>
      </c>
      <c r="D135" s="28">
        <v>711</v>
      </c>
      <c r="E135" s="28">
        <v>0</v>
      </c>
      <c r="F135" s="28">
        <v>1900</v>
      </c>
      <c r="G135" s="28">
        <v>200</v>
      </c>
      <c r="H135" s="28">
        <v>200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895.09999847412109</v>
      </c>
      <c r="O135" s="28">
        <v>0</v>
      </c>
      <c r="P135" s="28">
        <v>0</v>
      </c>
      <c r="Q135" s="28">
        <v>0</v>
      </c>
      <c r="R135" s="28">
        <v>0</v>
      </c>
      <c r="S135" s="28">
        <v>200</v>
      </c>
      <c r="T135" s="28">
        <v>0</v>
      </c>
      <c r="U135" s="28">
        <v>125</v>
      </c>
      <c r="V135" s="28">
        <v>275</v>
      </c>
      <c r="W135" s="28">
        <v>0</v>
      </c>
      <c r="X135" s="28">
        <v>72.769996643066406</v>
      </c>
      <c r="Y135" s="28">
        <v>0</v>
      </c>
      <c r="Z135" s="28">
        <v>0</v>
      </c>
      <c r="AA135" s="28">
        <v>0</v>
      </c>
      <c r="AB135" s="28">
        <v>105</v>
      </c>
      <c r="AC135" s="28">
        <v>0</v>
      </c>
      <c r="AD135" s="28">
        <v>0</v>
      </c>
      <c r="AE135" s="28">
        <v>480</v>
      </c>
      <c r="AF135" s="28">
        <v>23.079999923706051</v>
      </c>
      <c r="AG135" s="28">
        <v>207.86999678611755</v>
      </c>
      <c r="AH135" s="28">
        <v>778.42247755274707</v>
      </c>
      <c r="AI135" s="28">
        <v>680.74249458323834</v>
      </c>
      <c r="AJ135" s="28">
        <v>81.292000100016594</v>
      </c>
      <c r="AK135" s="28">
        <v>25.550000265240669</v>
      </c>
      <c r="AL135" s="30" t="str">
        <f t="shared" si="89"/>
        <v>Suite 5 CBI</v>
      </c>
      <c r="AM135" s="27">
        <v>2041</v>
      </c>
      <c r="AN135" s="35">
        <f t="shared" si="90"/>
        <v>1459.1649721359854</v>
      </c>
      <c r="AO135" s="35">
        <f t="shared" si="91"/>
        <v>625.55000026524067</v>
      </c>
      <c r="AP135" s="35">
        <f t="shared" si="92"/>
        <v>561.29200010001659</v>
      </c>
      <c r="AQ135" s="35">
        <f t="shared" si="81"/>
        <v>207.86999678611755</v>
      </c>
      <c r="AR135" s="35">
        <f t="shared" si="82"/>
        <v>95.849996566772461</v>
      </c>
      <c r="AS135" s="35">
        <f t="shared" si="83"/>
        <v>105</v>
      </c>
      <c r="AT135" s="35">
        <f t="shared" si="93"/>
        <v>895.09999847412109</v>
      </c>
      <c r="AU135" s="35">
        <f t="shared" si="84"/>
        <v>2300</v>
      </c>
      <c r="AV135" s="35">
        <f t="shared" si="85"/>
        <v>0</v>
      </c>
      <c r="AW135" s="35">
        <f t="shared" si="86"/>
        <v>0</v>
      </c>
      <c r="AX135" s="35">
        <f t="shared" si="87"/>
        <v>711</v>
      </c>
      <c r="AY135" s="35">
        <f t="shared" si="88"/>
        <v>6960.8269643282538</v>
      </c>
      <c r="BA135" s="27">
        <v>2041</v>
      </c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</row>
    <row r="136" spans="2:68" x14ac:dyDescent="0.35">
      <c r="B136" s="25">
        <v>2042</v>
      </c>
      <c r="C136" s="26">
        <v>0</v>
      </c>
      <c r="D136" s="26">
        <v>711</v>
      </c>
      <c r="E136" s="26">
        <v>0</v>
      </c>
      <c r="F136" s="26">
        <v>1900</v>
      </c>
      <c r="G136" s="26">
        <v>200</v>
      </c>
      <c r="H136" s="26">
        <v>200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1194.6500015258789</v>
      </c>
      <c r="O136" s="26">
        <v>0</v>
      </c>
      <c r="P136" s="26">
        <v>0</v>
      </c>
      <c r="Q136" s="26">
        <v>0</v>
      </c>
      <c r="R136" s="26">
        <v>0</v>
      </c>
      <c r="S136" s="26">
        <v>200</v>
      </c>
      <c r="T136" s="26">
        <v>0</v>
      </c>
      <c r="U136" s="26">
        <v>125</v>
      </c>
      <c r="V136" s="26">
        <v>425</v>
      </c>
      <c r="W136" s="26">
        <v>0</v>
      </c>
      <c r="X136" s="26">
        <v>76.620002746582031</v>
      </c>
      <c r="Y136" s="26">
        <v>0</v>
      </c>
      <c r="Z136" s="26">
        <v>0</v>
      </c>
      <c r="AA136" s="26">
        <v>0</v>
      </c>
      <c r="AB136" s="26">
        <v>120</v>
      </c>
      <c r="AC136" s="26">
        <v>0</v>
      </c>
      <c r="AD136" s="26">
        <v>0</v>
      </c>
      <c r="AE136" s="26">
        <v>510</v>
      </c>
      <c r="AF136" s="26">
        <v>24.29999923706055</v>
      </c>
      <c r="AG136" s="26">
        <v>210.10999846458435</v>
      </c>
      <c r="AH136" s="26">
        <v>799.46679644314816</v>
      </c>
      <c r="AI136" s="26">
        <v>730.24621203573145</v>
      </c>
      <c r="AJ136" s="26">
        <v>81.292000100016594</v>
      </c>
      <c r="AK136" s="26">
        <v>25.550000265240669</v>
      </c>
      <c r="AL136" s="30" t="str">
        <f t="shared" si="89"/>
        <v>Suite 5 CBI</v>
      </c>
      <c r="AM136" s="25">
        <v>2042</v>
      </c>
      <c r="AN136" s="34">
        <f t="shared" si="90"/>
        <v>1529.7130084788796</v>
      </c>
      <c r="AO136" s="34">
        <f t="shared" si="91"/>
        <v>775.55000026524067</v>
      </c>
      <c r="AP136" s="34">
        <f t="shared" si="92"/>
        <v>591.29200010001659</v>
      </c>
      <c r="AQ136" s="34">
        <f t="shared" si="81"/>
        <v>210.10999846458435</v>
      </c>
      <c r="AR136" s="34">
        <f t="shared" si="82"/>
        <v>100.92000198364258</v>
      </c>
      <c r="AS136" s="34">
        <f t="shared" si="83"/>
        <v>120</v>
      </c>
      <c r="AT136" s="34">
        <f t="shared" si="93"/>
        <v>1194.6500015258789</v>
      </c>
      <c r="AU136" s="34">
        <f t="shared" si="84"/>
        <v>2300</v>
      </c>
      <c r="AV136" s="34">
        <f t="shared" si="85"/>
        <v>0</v>
      </c>
      <c r="AW136" s="34">
        <f t="shared" si="86"/>
        <v>0</v>
      </c>
      <c r="AX136" s="34">
        <f t="shared" si="87"/>
        <v>711</v>
      </c>
      <c r="AY136" s="34">
        <f t="shared" si="88"/>
        <v>7533.2350108182427</v>
      </c>
      <c r="BA136" s="25">
        <v>2042</v>
      </c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2:68" x14ac:dyDescent="0.35">
      <c r="B137" s="27">
        <v>2043</v>
      </c>
      <c r="C137" s="28">
        <v>0</v>
      </c>
      <c r="D137" s="28">
        <v>948</v>
      </c>
      <c r="E137" s="28">
        <v>0</v>
      </c>
      <c r="F137" s="28">
        <v>2200</v>
      </c>
      <c r="G137" s="28">
        <v>200</v>
      </c>
      <c r="H137" s="28">
        <v>200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1194.0499877929688</v>
      </c>
      <c r="O137" s="28">
        <v>0</v>
      </c>
      <c r="P137" s="28">
        <v>0</v>
      </c>
      <c r="Q137" s="28">
        <v>0</v>
      </c>
      <c r="R137" s="28">
        <v>0</v>
      </c>
      <c r="S137" s="28">
        <v>200</v>
      </c>
      <c r="T137" s="28">
        <v>75</v>
      </c>
      <c r="U137" s="28">
        <v>125</v>
      </c>
      <c r="V137" s="28">
        <v>425</v>
      </c>
      <c r="W137" s="28">
        <v>0</v>
      </c>
      <c r="X137" s="28">
        <v>80.669998168945313</v>
      </c>
      <c r="Y137" s="28">
        <v>0</v>
      </c>
      <c r="Z137" s="28">
        <v>0</v>
      </c>
      <c r="AA137" s="28">
        <v>0</v>
      </c>
      <c r="AB137" s="28">
        <v>120</v>
      </c>
      <c r="AC137" s="28">
        <v>0</v>
      </c>
      <c r="AD137" s="28">
        <v>0</v>
      </c>
      <c r="AE137" s="28">
        <v>540</v>
      </c>
      <c r="AF137" s="28">
        <v>25.579999923706051</v>
      </c>
      <c r="AG137" s="28">
        <v>212.35000276565552</v>
      </c>
      <c r="AH137" s="28">
        <v>815.05506987821332</v>
      </c>
      <c r="AI137" s="28">
        <v>798.28595556854293</v>
      </c>
      <c r="AJ137" s="28">
        <v>81.292000100016594</v>
      </c>
      <c r="AK137" s="28">
        <v>25.550000265240669</v>
      </c>
      <c r="AL137" s="30" t="str">
        <f t="shared" si="89"/>
        <v>Suite 5 CBI</v>
      </c>
      <c r="AM137" s="27">
        <v>2043</v>
      </c>
      <c r="AN137" s="35">
        <f t="shared" si="90"/>
        <v>1613.3410254467562</v>
      </c>
      <c r="AO137" s="35">
        <f t="shared" si="91"/>
        <v>850.55000026524067</v>
      </c>
      <c r="AP137" s="35">
        <f t="shared" si="92"/>
        <v>621.29200010001659</v>
      </c>
      <c r="AQ137" s="35">
        <f t="shared" si="81"/>
        <v>212.35000276565552</v>
      </c>
      <c r="AR137" s="35">
        <f t="shared" si="82"/>
        <v>106.24999809265137</v>
      </c>
      <c r="AS137" s="35">
        <f t="shared" si="83"/>
        <v>120</v>
      </c>
      <c r="AT137" s="35">
        <f t="shared" si="93"/>
        <v>1194.0499877929688</v>
      </c>
      <c r="AU137" s="35">
        <f t="shared" si="84"/>
        <v>2600</v>
      </c>
      <c r="AV137" s="35">
        <f t="shared" si="85"/>
        <v>0</v>
      </c>
      <c r="AW137" s="35">
        <f t="shared" si="86"/>
        <v>0</v>
      </c>
      <c r="AX137" s="35">
        <f t="shared" si="87"/>
        <v>948</v>
      </c>
      <c r="AY137" s="35">
        <f t="shared" si="88"/>
        <v>8265.8330144632891</v>
      </c>
      <c r="BA137" s="27">
        <v>2043</v>
      </c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</row>
    <row r="138" spans="2:68" x14ac:dyDescent="0.35">
      <c r="B138" s="25">
        <v>2044</v>
      </c>
      <c r="C138" s="26">
        <v>0</v>
      </c>
      <c r="D138" s="26">
        <v>948</v>
      </c>
      <c r="E138" s="26">
        <v>0</v>
      </c>
      <c r="F138" s="26">
        <v>2300</v>
      </c>
      <c r="G138" s="26">
        <v>200</v>
      </c>
      <c r="H138" s="26">
        <v>200</v>
      </c>
      <c r="I138" s="26">
        <v>350</v>
      </c>
      <c r="J138" s="26">
        <v>0</v>
      </c>
      <c r="K138" s="26">
        <v>0</v>
      </c>
      <c r="L138" s="26">
        <v>0</v>
      </c>
      <c r="M138" s="26">
        <v>0</v>
      </c>
      <c r="N138" s="26">
        <v>1293.4500122070313</v>
      </c>
      <c r="O138" s="26">
        <v>0</v>
      </c>
      <c r="P138" s="26">
        <v>0</v>
      </c>
      <c r="Q138" s="26">
        <v>0</v>
      </c>
      <c r="R138" s="26">
        <v>0</v>
      </c>
      <c r="S138" s="26">
        <v>200</v>
      </c>
      <c r="T138" s="26">
        <v>125</v>
      </c>
      <c r="U138" s="26">
        <v>125</v>
      </c>
      <c r="V138" s="26">
        <v>450</v>
      </c>
      <c r="W138" s="26">
        <v>0</v>
      </c>
      <c r="X138" s="26">
        <v>84.930000305175781</v>
      </c>
      <c r="Y138" s="26">
        <v>0</v>
      </c>
      <c r="Z138" s="26">
        <v>0</v>
      </c>
      <c r="AA138" s="26">
        <v>0</v>
      </c>
      <c r="AB138" s="26">
        <v>135</v>
      </c>
      <c r="AC138" s="26">
        <v>0</v>
      </c>
      <c r="AD138" s="26">
        <v>0</v>
      </c>
      <c r="AE138" s="26">
        <v>570</v>
      </c>
      <c r="AF138" s="26">
        <v>26.930000305175781</v>
      </c>
      <c r="AG138" s="26">
        <v>214.45999926328659</v>
      </c>
      <c r="AH138" s="26">
        <v>832.17698303956013</v>
      </c>
      <c r="AI138" s="26">
        <v>882.68142050805454</v>
      </c>
      <c r="AJ138" s="26">
        <v>81.292000100016594</v>
      </c>
      <c r="AK138" s="26">
        <v>25.550000265240669</v>
      </c>
      <c r="AL138" s="30" t="str">
        <f t="shared" si="89"/>
        <v>Suite 5 CBI</v>
      </c>
      <c r="AM138" s="25">
        <v>2044</v>
      </c>
      <c r="AN138" s="34">
        <f t="shared" si="90"/>
        <v>1714.8584035476147</v>
      </c>
      <c r="AO138" s="34">
        <f t="shared" si="91"/>
        <v>925.55000026524067</v>
      </c>
      <c r="AP138" s="34">
        <f t="shared" si="92"/>
        <v>651.29200010001659</v>
      </c>
      <c r="AQ138" s="34">
        <f t="shared" si="81"/>
        <v>214.45999926328659</v>
      </c>
      <c r="AR138" s="34">
        <f t="shared" si="82"/>
        <v>111.86000061035156</v>
      </c>
      <c r="AS138" s="34">
        <f t="shared" si="83"/>
        <v>135</v>
      </c>
      <c r="AT138" s="34">
        <f t="shared" si="93"/>
        <v>1293.4500122070313</v>
      </c>
      <c r="AU138" s="34">
        <f t="shared" si="84"/>
        <v>3050</v>
      </c>
      <c r="AV138" s="34">
        <f t="shared" si="85"/>
        <v>0</v>
      </c>
      <c r="AW138" s="34">
        <f t="shared" si="86"/>
        <v>0</v>
      </c>
      <c r="AX138" s="34">
        <f t="shared" si="87"/>
        <v>948</v>
      </c>
      <c r="AY138" s="34">
        <f t="shared" si="88"/>
        <v>9044.4704159935409</v>
      </c>
      <c r="BA138" s="25">
        <v>2044</v>
      </c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</row>
    <row r="139" spans="2:68" x14ac:dyDescent="0.35">
      <c r="B139" s="27">
        <v>2045</v>
      </c>
      <c r="C139" s="28">
        <v>0</v>
      </c>
      <c r="D139" s="28">
        <v>948</v>
      </c>
      <c r="E139" s="28">
        <v>0</v>
      </c>
      <c r="F139" s="28">
        <v>2300</v>
      </c>
      <c r="G139" s="28">
        <v>200</v>
      </c>
      <c r="H139" s="28">
        <v>200</v>
      </c>
      <c r="I139" s="28">
        <v>350</v>
      </c>
      <c r="J139" s="28">
        <v>0</v>
      </c>
      <c r="K139" s="28">
        <v>0</v>
      </c>
      <c r="L139" s="28">
        <v>0</v>
      </c>
      <c r="M139" s="28">
        <v>0</v>
      </c>
      <c r="N139" s="28">
        <v>1292.8199920654297</v>
      </c>
      <c r="O139" s="28">
        <v>0</v>
      </c>
      <c r="P139" s="28">
        <v>0</v>
      </c>
      <c r="Q139" s="28">
        <v>0</v>
      </c>
      <c r="R139" s="28">
        <v>0</v>
      </c>
      <c r="S139" s="28">
        <v>200</v>
      </c>
      <c r="T139" s="28">
        <v>175</v>
      </c>
      <c r="U139" s="28">
        <v>125</v>
      </c>
      <c r="V139" s="28">
        <v>475</v>
      </c>
      <c r="W139" s="28">
        <v>0</v>
      </c>
      <c r="X139" s="28">
        <v>89.410003662109375</v>
      </c>
      <c r="Y139" s="28">
        <v>125</v>
      </c>
      <c r="Z139" s="28">
        <v>0</v>
      </c>
      <c r="AA139" s="28">
        <v>0</v>
      </c>
      <c r="AB139" s="28">
        <v>150</v>
      </c>
      <c r="AC139" s="28">
        <v>0</v>
      </c>
      <c r="AD139" s="28">
        <v>0</v>
      </c>
      <c r="AE139" s="28">
        <v>600</v>
      </c>
      <c r="AF139" s="28">
        <v>28.360000610351559</v>
      </c>
      <c r="AG139" s="28">
        <v>216.68000096082687</v>
      </c>
      <c r="AH139" s="28">
        <v>847.64353959809046</v>
      </c>
      <c r="AI139" s="28">
        <v>976.23904165753038</v>
      </c>
      <c r="AJ139" s="28">
        <v>81.292000100016594</v>
      </c>
      <c r="AK139" s="28">
        <v>25.550000265240669</v>
      </c>
      <c r="AL139" s="30" t="str">
        <f t="shared" si="89"/>
        <v>Suite 5 CBI</v>
      </c>
      <c r="AM139" s="27">
        <v>2045</v>
      </c>
      <c r="AN139" s="35">
        <f t="shared" si="90"/>
        <v>1823.8825812556208</v>
      </c>
      <c r="AO139" s="35">
        <f t="shared" si="91"/>
        <v>1000.5500002652407</v>
      </c>
      <c r="AP139" s="35">
        <f t="shared" si="92"/>
        <v>681.29200010001659</v>
      </c>
      <c r="AQ139" s="35">
        <f t="shared" si="81"/>
        <v>216.68000096082687</v>
      </c>
      <c r="AR139" s="35">
        <f t="shared" si="82"/>
        <v>117.77000427246094</v>
      </c>
      <c r="AS139" s="35">
        <f t="shared" si="83"/>
        <v>150</v>
      </c>
      <c r="AT139" s="35">
        <f t="shared" si="93"/>
        <v>1292.8199920654297</v>
      </c>
      <c r="AU139" s="35">
        <f t="shared" si="84"/>
        <v>3050</v>
      </c>
      <c r="AV139" s="35">
        <f t="shared" si="85"/>
        <v>125</v>
      </c>
      <c r="AW139" s="35">
        <f t="shared" si="86"/>
        <v>0</v>
      </c>
      <c r="AX139" s="35">
        <f t="shared" si="87"/>
        <v>948</v>
      </c>
      <c r="AY139" s="35">
        <f t="shared" si="88"/>
        <v>9405.9945789195954</v>
      </c>
      <c r="BA139" s="27">
        <v>2045</v>
      </c>
      <c r="BB139" s="35">
        <f t="shared" ref="BB139:BL139" si="98">AN139-AN124</f>
        <v>1196.4760434727798</v>
      </c>
      <c r="BC139" s="35">
        <f t="shared" si="98"/>
        <v>800</v>
      </c>
      <c r="BD139" s="35">
        <f t="shared" si="98"/>
        <v>450</v>
      </c>
      <c r="BE139" s="35">
        <f t="shared" si="98"/>
        <v>34.23000368475914</v>
      </c>
      <c r="BF139" s="35">
        <f t="shared" si="98"/>
        <v>72.080005645751953</v>
      </c>
      <c r="BG139" s="35">
        <f t="shared" si="98"/>
        <v>150</v>
      </c>
      <c r="BH139" s="35">
        <f t="shared" si="98"/>
        <v>893.81999969482422</v>
      </c>
      <c r="BI139" s="35">
        <f t="shared" si="98"/>
        <v>1550</v>
      </c>
      <c r="BJ139" s="35">
        <f t="shared" si="98"/>
        <v>125</v>
      </c>
      <c r="BK139" s="35">
        <f t="shared" si="98"/>
        <v>0</v>
      </c>
      <c r="BL139" s="35">
        <f t="shared" si="98"/>
        <v>474</v>
      </c>
      <c r="BM139" s="35">
        <f t="shared" ref="BM139" si="99">AY139-AY124</f>
        <v>5745.6060524981149</v>
      </c>
    </row>
    <row r="140" spans="2:68" x14ac:dyDescent="0.35">
      <c r="B140" s="146"/>
      <c r="AL140" s="30"/>
      <c r="BA140" s="27" t="s">
        <v>43</v>
      </c>
      <c r="BB140" s="35">
        <f>SUM(BB139,BB124,BB119)</f>
        <v>1823.8825812556208</v>
      </c>
      <c r="BC140" s="35">
        <f t="shared" ref="BC140:BM140" si="100">SUM(BC139,BC124,BC119)</f>
        <v>1000.5500002652407</v>
      </c>
      <c r="BD140" s="35">
        <f t="shared" si="100"/>
        <v>681.29200010001659</v>
      </c>
      <c r="BE140" s="35">
        <f t="shared" si="100"/>
        <v>216.68000096082687</v>
      </c>
      <c r="BF140" s="35">
        <f t="shared" si="100"/>
        <v>117.77000427246094</v>
      </c>
      <c r="BG140" s="35">
        <f t="shared" si="100"/>
        <v>150</v>
      </c>
      <c r="BH140" s="35">
        <f t="shared" si="100"/>
        <v>1292.8199920654297</v>
      </c>
      <c r="BI140" s="35">
        <f t="shared" si="100"/>
        <v>3050</v>
      </c>
      <c r="BJ140" s="35">
        <f t="shared" si="100"/>
        <v>125</v>
      </c>
      <c r="BK140" s="35">
        <f t="shared" si="100"/>
        <v>0</v>
      </c>
      <c r="BL140" s="35">
        <f t="shared" si="100"/>
        <v>948</v>
      </c>
      <c r="BM140" s="35">
        <f t="shared" si="100"/>
        <v>9405.9945789195954</v>
      </c>
    </row>
    <row r="141" spans="2:68" x14ac:dyDescent="0.35">
      <c r="B141" s="146"/>
      <c r="AL141" s="30"/>
    </row>
    <row r="142" spans="2:68" x14ac:dyDescent="0.35">
      <c r="B142" s="1" t="str">
        <f>'RAW DATA INPUTS &gt;&gt;&gt;'!D8</f>
        <v>Suite 6 CEIP Preferred Portfolio</v>
      </c>
      <c r="AL142" s="30"/>
    </row>
    <row r="143" spans="2:68" ht="60" customHeight="1" x14ac:dyDescent="0.35">
      <c r="B143" s="16" t="s">
        <v>11</v>
      </c>
      <c r="C143" s="17" t="s">
        <v>12</v>
      </c>
      <c r="D143" s="17" t="s">
        <v>13</v>
      </c>
      <c r="E143" s="17" t="s">
        <v>14</v>
      </c>
      <c r="F143" s="18" t="s">
        <v>15</v>
      </c>
      <c r="G143" s="18" t="s">
        <v>16</v>
      </c>
      <c r="H143" s="18" t="s">
        <v>17</v>
      </c>
      <c r="I143" s="18" t="s">
        <v>135</v>
      </c>
      <c r="J143" s="18" t="s">
        <v>18</v>
      </c>
      <c r="K143" s="18" t="s">
        <v>19</v>
      </c>
      <c r="L143" s="18" t="s">
        <v>20</v>
      </c>
      <c r="M143" s="18" t="s">
        <v>21</v>
      </c>
      <c r="N143" s="19" t="s">
        <v>22</v>
      </c>
      <c r="O143" s="19" t="s">
        <v>23</v>
      </c>
      <c r="P143" s="19" t="s">
        <v>24</v>
      </c>
      <c r="Q143" s="19" t="s">
        <v>25</v>
      </c>
      <c r="R143" s="19" t="s">
        <v>26</v>
      </c>
      <c r="S143" s="20" t="s">
        <v>27</v>
      </c>
      <c r="T143" s="20" t="s">
        <v>28</v>
      </c>
      <c r="U143" s="20" t="s">
        <v>29</v>
      </c>
      <c r="V143" s="20" t="s">
        <v>30</v>
      </c>
      <c r="W143" s="20" t="s">
        <v>31</v>
      </c>
      <c r="X143" s="20" t="s">
        <v>32</v>
      </c>
      <c r="Y143" s="21" t="s">
        <v>33</v>
      </c>
      <c r="Z143" s="21" t="s">
        <v>34</v>
      </c>
      <c r="AA143" s="21" t="s">
        <v>35</v>
      </c>
      <c r="AB143" s="16" t="s">
        <v>36</v>
      </c>
      <c r="AC143" s="16" t="s">
        <v>37</v>
      </c>
      <c r="AD143" s="16" t="s">
        <v>49</v>
      </c>
      <c r="AE143" s="16" t="s">
        <v>39</v>
      </c>
      <c r="AF143" s="16" t="s">
        <v>40</v>
      </c>
      <c r="AG143" s="22" t="s">
        <v>0</v>
      </c>
      <c r="AH143" s="22" t="s">
        <v>41</v>
      </c>
      <c r="AI143" s="22" t="s">
        <v>42</v>
      </c>
      <c r="AJ143" s="159" t="s">
        <v>136</v>
      </c>
      <c r="AK143" s="159" t="s">
        <v>137</v>
      </c>
      <c r="AL143" s="36" t="str">
        <f>B142</f>
        <v>Suite 6 CEIP Preferred Portfolio</v>
      </c>
      <c r="AM143" s="23" t="s">
        <v>11</v>
      </c>
      <c r="AN143" s="23" t="s">
        <v>55</v>
      </c>
      <c r="AO143" s="23" t="s">
        <v>56</v>
      </c>
      <c r="AP143" s="23" t="s">
        <v>57</v>
      </c>
      <c r="AQ143" s="23" t="s">
        <v>58</v>
      </c>
      <c r="AR143" s="23" t="s">
        <v>59</v>
      </c>
      <c r="AS143" s="24" t="s">
        <v>36</v>
      </c>
      <c r="AT143" s="24" t="s">
        <v>45</v>
      </c>
      <c r="AU143" s="24" t="s">
        <v>50</v>
      </c>
      <c r="AV143" s="24" t="s">
        <v>60</v>
      </c>
      <c r="AW143" s="24" t="s">
        <v>61</v>
      </c>
      <c r="AX143" s="24" t="s">
        <v>48</v>
      </c>
      <c r="AY143" s="24" t="s">
        <v>43</v>
      </c>
      <c r="BA143" s="23" t="s">
        <v>138</v>
      </c>
      <c r="BB143" s="23" t="s">
        <v>55</v>
      </c>
      <c r="BC143" s="23" t="s">
        <v>56</v>
      </c>
      <c r="BD143" s="23" t="s">
        <v>57</v>
      </c>
      <c r="BE143" s="23" t="s">
        <v>58</v>
      </c>
      <c r="BF143" s="23" t="s">
        <v>59</v>
      </c>
      <c r="BG143" s="24" t="s">
        <v>36</v>
      </c>
      <c r="BH143" s="24" t="s">
        <v>45</v>
      </c>
      <c r="BI143" s="24" t="s">
        <v>50</v>
      </c>
      <c r="BJ143" s="24" t="s">
        <v>60</v>
      </c>
      <c r="BK143" s="24" t="s">
        <v>61</v>
      </c>
      <c r="BL143" s="24" t="s">
        <v>48</v>
      </c>
      <c r="BM143" s="24" t="s">
        <v>43</v>
      </c>
    </row>
    <row r="144" spans="2:68" x14ac:dyDescent="0.35">
      <c r="B144" s="25">
        <v>2022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3.2999999523162842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37.531762906349293</v>
      </c>
      <c r="AI144" s="26">
        <v>37.17697845982606</v>
      </c>
      <c r="AJ144" s="26">
        <v>7.1249999105930328</v>
      </c>
      <c r="AK144" s="26">
        <v>0</v>
      </c>
      <c r="AL144" s="30" t="str">
        <f>AL143</f>
        <v>Suite 6 CEIP Preferred Portfolio</v>
      </c>
      <c r="AM144" s="25">
        <v>2022</v>
      </c>
      <c r="AN144" s="34">
        <f>SUM(AH144:AI144)</f>
        <v>74.70874136617536</v>
      </c>
      <c r="AO144" s="34">
        <f>SUM(S144:V144)+AK144</f>
        <v>0</v>
      </c>
      <c r="AP144" s="34">
        <f>SUM(AD144:AE144)+AJ144</f>
        <v>7.1249999105930328</v>
      </c>
      <c r="AQ144" s="34">
        <f t="shared" ref="AQ144:AQ167" si="101">AG144</f>
        <v>0</v>
      </c>
      <c r="AR144" s="34">
        <f t="shared" ref="AR144:AR167" si="102">X144+AF144</f>
        <v>3.2999999523162842</v>
      </c>
      <c r="AS144" s="34">
        <f t="shared" ref="AS144:AS167" si="103">AB144</f>
        <v>0</v>
      </c>
      <c r="AT144" s="34">
        <f>SUM(N144:R144)</f>
        <v>0</v>
      </c>
      <c r="AU144" s="34">
        <f t="shared" ref="AU144:AU167" si="104">SUM(F144:M144)</f>
        <v>0</v>
      </c>
      <c r="AV144" s="34">
        <f t="shared" ref="AV144:AV167" si="105">SUM(Y144:AA144)</f>
        <v>0</v>
      </c>
      <c r="AW144" s="34">
        <f t="shared" ref="AW144:AW167" si="106">W144</f>
        <v>0</v>
      </c>
      <c r="AX144" s="34">
        <f t="shared" ref="AX144:AX167" si="107">SUM(C144:E144)</f>
        <v>0</v>
      </c>
      <c r="AY144" s="34">
        <f t="shared" ref="AY144:AY167" si="108">SUM(AN144:AX144)</f>
        <v>85.133741229084677</v>
      </c>
      <c r="BA144" s="25">
        <v>2022</v>
      </c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O144" s="41" t="s">
        <v>55</v>
      </c>
      <c r="BP144" s="42">
        <f>BB168</f>
        <v>1823.8825812556208</v>
      </c>
    </row>
    <row r="145" spans="2:68" x14ac:dyDescent="0.35">
      <c r="B145" s="27">
        <v>2023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6.25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3</v>
      </c>
      <c r="AG145" s="28">
        <v>5.0900002401322126</v>
      </c>
      <c r="AH145" s="28">
        <v>77.022225312648928</v>
      </c>
      <c r="AI145" s="28">
        <v>62.011519873947044</v>
      </c>
      <c r="AJ145" s="28">
        <v>30.139999903738499</v>
      </c>
      <c r="AK145" s="28">
        <v>4.8000000193715096</v>
      </c>
      <c r="AL145" s="30" t="str">
        <f t="shared" ref="AL145:AL167" si="109">AL144</f>
        <v>Suite 6 CEIP Preferred Portfolio</v>
      </c>
      <c r="AM145" s="27">
        <v>2023</v>
      </c>
      <c r="AN145" s="35">
        <f t="shared" ref="AN145:AN167" si="110">SUM(AH145:AI145)</f>
        <v>139.03374518659598</v>
      </c>
      <c r="AO145" s="35">
        <f t="shared" ref="AO145:AO167" si="111">SUM(S145:V145)+AK145</f>
        <v>4.8000000193715096</v>
      </c>
      <c r="AP145" s="35">
        <f t="shared" ref="AP145:AP167" si="112">SUM(AD145:AE145)+AJ145</f>
        <v>30.139999903738499</v>
      </c>
      <c r="AQ145" s="35">
        <f t="shared" si="101"/>
        <v>5.0900002401322126</v>
      </c>
      <c r="AR145" s="35">
        <f t="shared" si="102"/>
        <v>9.25</v>
      </c>
      <c r="AS145" s="35">
        <f t="shared" si="103"/>
        <v>0</v>
      </c>
      <c r="AT145" s="35">
        <f t="shared" ref="AT145:AT167" si="113">SUM(N145:R145)</f>
        <v>0</v>
      </c>
      <c r="AU145" s="35">
        <f t="shared" si="104"/>
        <v>0</v>
      </c>
      <c r="AV145" s="35">
        <f t="shared" si="105"/>
        <v>0</v>
      </c>
      <c r="AW145" s="35">
        <f t="shared" si="106"/>
        <v>0</v>
      </c>
      <c r="AX145" s="35">
        <f t="shared" si="107"/>
        <v>0</v>
      </c>
      <c r="AY145" s="35">
        <f t="shared" si="108"/>
        <v>188.3137453498382</v>
      </c>
      <c r="BA145" s="27">
        <v>2023</v>
      </c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O145" s="41" t="s">
        <v>56</v>
      </c>
      <c r="BP145" s="42">
        <f>BC168</f>
        <v>1000.6000004187226</v>
      </c>
    </row>
    <row r="146" spans="2:68" x14ac:dyDescent="0.35">
      <c r="B146" s="25">
        <v>2024</v>
      </c>
      <c r="C146" s="26">
        <v>0</v>
      </c>
      <c r="D146" s="26">
        <v>0</v>
      </c>
      <c r="E146" s="26">
        <v>0</v>
      </c>
      <c r="F146" s="26">
        <v>200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200</v>
      </c>
      <c r="O146" s="26">
        <v>0</v>
      </c>
      <c r="P146" s="26">
        <v>0</v>
      </c>
      <c r="Q146" s="26">
        <v>0</v>
      </c>
      <c r="R146" s="26">
        <v>0</v>
      </c>
      <c r="S146" s="26">
        <v>25</v>
      </c>
      <c r="T146" s="26">
        <v>0</v>
      </c>
      <c r="U146" s="26">
        <v>0</v>
      </c>
      <c r="V146" s="26">
        <v>0</v>
      </c>
      <c r="W146" s="26">
        <v>0</v>
      </c>
      <c r="X146" s="26">
        <v>11.89000034332275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6</v>
      </c>
      <c r="AG146" s="26">
        <v>10.999999640509486</v>
      </c>
      <c r="AH146" s="26">
        <v>119.21889568803138</v>
      </c>
      <c r="AI146" s="26">
        <v>81.458078346015782</v>
      </c>
      <c r="AJ146" s="26">
        <v>55.17399987578392</v>
      </c>
      <c r="AK146" s="26">
        <v>12.000000111758709</v>
      </c>
      <c r="AL146" s="30" t="str">
        <f t="shared" si="109"/>
        <v>Suite 6 CEIP Preferred Portfolio</v>
      </c>
      <c r="AM146" s="25">
        <v>2024</v>
      </c>
      <c r="AN146" s="34">
        <f t="shared" si="110"/>
        <v>200.67697403404716</v>
      </c>
      <c r="AO146" s="34">
        <f t="shared" si="111"/>
        <v>37.000000111758709</v>
      </c>
      <c r="AP146" s="34">
        <f t="shared" si="112"/>
        <v>55.17399987578392</v>
      </c>
      <c r="AQ146" s="34">
        <f t="shared" si="101"/>
        <v>10.999999640509486</v>
      </c>
      <c r="AR146" s="34">
        <f t="shared" si="102"/>
        <v>17.89000034332275</v>
      </c>
      <c r="AS146" s="34">
        <f t="shared" si="103"/>
        <v>0</v>
      </c>
      <c r="AT146" s="34">
        <f t="shared" si="113"/>
        <v>200</v>
      </c>
      <c r="AU146" s="34">
        <f t="shared" si="104"/>
        <v>200</v>
      </c>
      <c r="AV146" s="34">
        <f t="shared" si="105"/>
        <v>0</v>
      </c>
      <c r="AW146" s="34">
        <f t="shared" si="106"/>
        <v>0</v>
      </c>
      <c r="AX146" s="34">
        <f t="shared" si="107"/>
        <v>0</v>
      </c>
      <c r="AY146" s="34">
        <f t="shared" si="108"/>
        <v>721.740974005422</v>
      </c>
      <c r="BA146" s="25">
        <v>2024</v>
      </c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O146" s="41" t="s">
        <v>57</v>
      </c>
      <c r="BP146" s="42">
        <f>BD168</f>
        <v>679.37699986249208</v>
      </c>
    </row>
    <row r="147" spans="2:68" x14ac:dyDescent="0.35">
      <c r="B147" s="27">
        <v>2025</v>
      </c>
      <c r="C147" s="28">
        <v>0</v>
      </c>
      <c r="D147" s="28">
        <v>0</v>
      </c>
      <c r="E147" s="28">
        <v>0</v>
      </c>
      <c r="F147" s="28">
        <v>500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299.89999389648438</v>
      </c>
      <c r="O147" s="28">
        <v>0</v>
      </c>
      <c r="P147" s="28">
        <v>0</v>
      </c>
      <c r="Q147" s="28">
        <v>0</v>
      </c>
      <c r="R147" s="28">
        <v>0</v>
      </c>
      <c r="S147" s="28">
        <v>50</v>
      </c>
      <c r="T147" s="28">
        <v>0</v>
      </c>
      <c r="U147" s="28">
        <v>0</v>
      </c>
      <c r="V147" s="28">
        <v>0</v>
      </c>
      <c r="W147" s="28">
        <v>0</v>
      </c>
      <c r="X147" s="28">
        <v>16.090000152587891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6</v>
      </c>
      <c r="AG147" s="28">
        <v>28.669999688863754</v>
      </c>
      <c r="AH147" s="28">
        <v>164.24307163826862</v>
      </c>
      <c r="AI147" s="28">
        <v>94.606009507567592</v>
      </c>
      <c r="AJ147" s="28">
        <v>79.376999862492085</v>
      </c>
      <c r="AK147" s="28">
        <v>25.60000041872263</v>
      </c>
      <c r="AL147" s="30" t="str">
        <f t="shared" si="109"/>
        <v>Suite 6 CEIP Preferred Portfolio</v>
      </c>
      <c r="AM147" s="27">
        <v>2025</v>
      </c>
      <c r="AN147" s="35">
        <f t="shared" si="110"/>
        <v>258.84908114583618</v>
      </c>
      <c r="AO147" s="35">
        <f t="shared" si="111"/>
        <v>75.60000041872263</v>
      </c>
      <c r="AP147" s="35">
        <f t="shared" si="112"/>
        <v>79.376999862492085</v>
      </c>
      <c r="AQ147" s="35">
        <f t="shared" si="101"/>
        <v>28.669999688863754</v>
      </c>
      <c r="AR147" s="35">
        <f t="shared" si="102"/>
        <v>22.090000152587891</v>
      </c>
      <c r="AS147" s="35">
        <f t="shared" si="103"/>
        <v>0</v>
      </c>
      <c r="AT147" s="35">
        <f t="shared" si="113"/>
        <v>299.89999389648438</v>
      </c>
      <c r="AU147" s="35">
        <f t="shared" si="104"/>
        <v>500</v>
      </c>
      <c r="AV147" s="35">
        <f t="shared" si="105"/>
        <v>0</v>
      </c>
      <c r="AW147" s="35">
        <f t="shared" si="106"/>
        <v>0</v>
      </c>
      <c r="AX147" s="35">
        <f t="shared" si="107"/>
        <v>0</v>
      </c>
      <c r="AY147" s="35">
        <f t="shared" si="108"/>
        <v>1264.4860751649869</v>
      </c>
      <c r="BA147" s="27">
        <v>2025</v>
      </c>
      <c r="BB147" s="35">
        <f t="shared" ref="BB147:BL147" si="114">AN147</f>
        <v>258.84908114583618</v>
      </c>
      <c r="BC147" s="35">
        <f t="shared" si="114"/>
        <v>75.60000041872263</v>
      </c>
      <c r="BD147" s="35">
        <f t="shared" si="114"/>
        <v>79.376999862492085</v>
      </c>
      <c r="BE147" s="35">
        <f t="shared" si="114"/>
        <v>28.669999688863754</v>
      </c>
      <c r="BF147" s="35">
        <f t="shared" si="114"/>
        <v>22.090000152587891</v>
      </c>
      <c r="BG147" s="35">
        <f t="shared" si="114"/>
        <v>0</v>
      </c>
      <c r="BH147" s="35">
        <f t="shared" si="114"/>
        <v>299.89999389648438</v>
      </c>
      <c r="BI147" s="35">
        <f t="shared" si="114"/>
        <v>500</v>
      </c>
      <c r="BJ147" s="35">
        <f t="shared" si="114"/>
        <v>0</v>
      </c>
      <c r="BK147" s="35">
        <f t="shared" si="114"/>
        <v>0</v>
      </c>
      <c r="BL147" s="35">
        <f t="shared" si="114"/>
        <v>0</v>
      </c>
      <c r="BM147" s="35">
        <f t="shared" ref="BM147" si="115">AY147</f>
        <v>1264.4860751649869</v>
      </c>
      <c r="BO147" s="41" t="s">
        <v>58</v>
      </c>
      <c r="BP147" s="42">
        <f>BE168</f>
        <v>216.68000096082687</v>
      </c>
    </row>
    <row r="148" spans="2:68" x14ac:dyDescent="0.35">
      <c r="B148" s="25">
        <v>2026</v>
      </c>
      <c r="C148" s="26">
        <v>0</v>
      </c>
      <c r="D148" s="26">
        <v>237</v>
      </c>
      <c r="E148" s="26">
        <v>0</v>
      </c>
      <c r="F148" s="26">
        <v>500</v>
      </c>
      <c r="G148" s="26">
        <v>200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299.75</v>
      </c>
      <c r="O148" s="26">
        <v>0</v>
      </c>
      <c r="P148" s="26">
        <v>0</v>
      </c>
      <c r="Q148" s="26">
        <v>0</v>
      </c>
      <c r="R148" s="26">
        <v>0</v>
      </c>
      <c r="S148" s="26">
        <v>75</v>
      </c>
      <c r="T148" s="26">
        <v>0</v>
      </c>
      <c r="U148" s="26">
        <v>0</v>
      </c>
      <c r="V148" s="26">
        <v>0</v>
      </c>
      <c r="W148" s="26">
        <v>0</v>
      </c>
      <c r="X148" s="26">
        <v>19.389999389648441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30</v>
      </c>
      <c r="AF148" s="26">
        <v>6</v>
      </c>
      <c r="AG148" s="26">
        <v>55.679999426007271</v>
      </c>
      <c r="AH148" s="26">
        <v>211.11938498629223</v>
      </c>
      <c r="AI148" s="26">
        <v>111.62730854200163</v>
      </c>
      <c r="AJ148" s="26">
        <v>79.376999862492085</v>
      </c>
      <c r="AK148" s="26">
        <v>25.60000041872263</v>
      </c>
      <c r="AL148" s="30" t="str">
        <f t="shared" si="109"/>
        <v>Suite 6 CEIP Preferred Portfolio</v>
      </c>
      <c r="AM148" s="25">
        <v>2026</v>
      </c>
      <c r="AN148" s="34">
        <f t="shared" si="110"/>
        <v>322.74669352829386</v>
      </c>
      <c r="AO148" s="34">
        <f t="shared" si="111"/>
        <v>100.60000041872263</v>
      </c>
      <c r="AP148" s="34">
        <f t="shared" si="112"/>
        <v>109.37699986249208</v>
      </c>
      <c r="AQ148" s="34">
        <f t="shared" si="101"/>
        <v>55.679999426007271</v>
      </c>
      <c r="AR148" s="34">
        <f t="shared" si="102"/>
        <v>25.389999389648441</v>
      </c>
      <c r="AS148" s="34">
        <f t="shared" si="103"/>
        <v>0</v>
      </c>
      <c r="AT148" s="34">
        <f t="shared" si="113"/>
        <v>299.75</v>
      </c>
      <c r="AU148" s="34">
        <f t="shared" si="104"/>
        <v>700</v>
      </c>
      <c r="AV148" s="34">
        <f t="shared" si="105"/>
        <v>0</v>
      </c>
      <c r="AW148" s="34">
        <f t="shared" si="106"/>
        <v>0</v>
      </c>
      <c r="AX148" s="34">
        <f t="shared" si="107"/>
        <v>237</v>
      </c>
      <c r="AY148" s="34">
        <f t="shared" si="108"/>
        <v>1850.5436926251643</v>
      </c>
      <c r="BA148" s="25">
        <v>2026</v>
      </c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O148" s="41" t="s">
        <v>59</v>
      </c>
      <c r="BP148" s="42">
        <f>BF168</f>
        <v>117.77000427246094</v>
      </c>
    </row>
    <row r="149" spans="2:68" x14ac:dyDescent="0.35">
      <c r="B149" s="27">
        <v>2027</v>
      </c>
      <c r="C149" s="28">
        <v>0</v>
      </c>
      <c r="D149" s="28">
        <v>474</v>
      </c>
      <c r="E149" s="28">
        <v>0</v>
      </c>
      <c r="F149" s="28">
        <v>500</v>
      </c>
      <c r="G149" s="28">
        <v>200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399.59999847412109</v>
      </c>
      <c r="O149" s="28">
        <v>0</v>
      </c>
      <c r="P149" s="28">
        <v>0</v>
      </c>
      <c r="Q149" s="28">
        <v>0</v>
      </c>
      <c r="R149" s="28">
        <v>0</v>
      </c>
      <c r="S149" s="28">
        <v>100</v>
      </c>
      <c r="T149" s="28">
        <v>0</v>
      </c>
      <c r="U149" s="28">
        <v>0</v>
      </c>
      <c r="V149" s="28">
        <v>0</v>
      </c>
      <c r="W149" s="28">
        <v>0</v>
      </c>
      <c r="X149" s="28">
        <v>24.79000091552734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60</v>
      </c>
      <c r="AF149" s="28">
        <v>6</v>
      </c>
      <c r="AG149" s="28">
        <v>89.340002149343491</v>
      </c>
      <c r="AH149" s="28">
        <v>261.01568218164073</v>
      </c>
      <c r="AI149" s="28">
        <v>129.12423573050444</v>
      </c>
      <c r="AJ149" s="28">
        <v>79.376999862492085</v>
      </c>
      <c r="AK149" s="28">
        <v>25.60000041872263</v>
      </c>
      <c r="AL149" s="30" t="str">
        <f t="shared" si="109"/>
        <v>Suite 6 CEIP Preferred Portfolio</v>
      </c>
      <c r="AM149" s="27">
        <v>2027</v>
      </c>
      <c r="AN149" s="35">
        <f t="shared" si="110"/>
        <v>390.13991791214517</v>
      </c>
      <c r="AO149" s="35">
        <f t="shared" si="111"/>
        <v>125.60000041872263</v>
      </c>
      <c r="AP149" s="35">
        <f t="shared" si="112"/>
        <v>139.37699986249208</v>
      </c>
      <c r="AQ149" s="35">
        <f t="shared" si="101"/>
        <v>89.340002149343491</v>
      </c>
      <c r="AR149" s="35">
        <f t="shared" si="102"/>
        <v>30.79000091552734</v>
      </c>
      <c r="AS149" s="35">
        <f t="shared" si="103"/>
        <v>0</v>
      </c>
      <c r="AT149" s="35">
        <f t="shared" si="113"/>
        <v>399.59999847412109</v>
      </c>
      <c r="AU149" s="35">
        <f t="shared" si="104"/>
        <v>700</v>
      </c>
      <c r="AV149" s="35">
        <f t="shared" si="105"/>
        <v>0</v>
      </c>
      <c r="AW149" s="35">
        <f t="shared" si="106"/>
        <v>0</v>
      </c>
      <c r="AX149" s="35">
        <f t="shared" si="107"/>
        <v>474</v>
      </c>
      <c r="AY149" s="35">
        <f t="shared" si="108"/>
        <v>2348.846919732352</v>
      </c>
      <c r="BA149" s="27">
        <v>2027</v>
      </c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O149" s="41" t="s">
        <v>36</v>
      </c>
      <c r="BP149" s="42">
        <f>BG168</f>
        <v>150</v>
      </c>
    </row>
    <row r="150" spans="2:68" x14ac:dyDescent="0.35">
      <c r="B150" s="25">
        <v>2028</v>
      </c>
      <c r="C150" s="26">
        <v>0</v>
      </c>
      <c r="D150" s="26">
        <v>474</v>
      </c>
      <c r="E150" s="26">
        <v>0</v>
      </c>
      <c r="F150" s="26">
        <v>600</v>
      </c>
      <c r="G150" s="26">
        <v>200</v>
      </c>
      <c r="H150" s="26">
        <v>200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399.40000152587891</v>
      </c>
      <c r="O150" s="26">
        <v>0</v>
      </c>
      <c r="P150" s="26">
        <v>0</v>
      </c>
      <c r="Q150" s="26">
        <v>0</v>
      </c>
      <c r="R150" s="26">
        <v>0</v>
      </c>
      <c r="S150" s="26">
        <v>125</v>
      </c>
      <c r="T150" s="26">
        <v>0</v>
      </c>
      <c r="U150" s="26">
        <v>0</v>
      </c>
      <c r="V150" s="26">
        <v>0</v>
      </c>
      <c r="W150" s="26">
        <v>0</v>
      </c>
      <c r="X150" s="26">
        <v>27.79000091552734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90</v>
      </c>
      <c r="AF150" s="26">
        <v>9</v>
      </c>
      <c r="AG150" s="26">
        <v>129.9900014102459</v>
      </c>
      <c r="AH150" s="26">
        <v>313.6421858242357</v>
      </c>
      <c r="AI150" s="26">
        <v>159.94925742822508</v>
      </c>
      <c r="AJ150" s="26">
        <v>79.376999862492085</v>
      </c>
      <c r="AK150" s="26">
        <v>25.60000041872263</v>
      </c>
      <c r="AL150" s="30" t="str">
        <f t="shared" si="109"/>
        <v>Suite 6 CEIP Preferred Portfolio</v>
      </c>
      <c r="AM150" s="25">
        <v>2028</v>
      </c>
      <c r="AN150" s="34">
        <f t="shared" si="110"/>
        <v>473.59144325246075</v>
      </c>
      <c r="AO150" s="34">
        <f t="shared" si="111"/>
        <v>150.60000041872263</v>
      </c>
      <c r="AP150" s="34">
        <f t="shared" si="112"/>
        <v>169.37699986249208</v>
      </c>
      <c r="AQ150" s="34">
        <f t="shared" si="101"/>
        <v>129.9900014102459</v>
      </c>
      <c r="AR150" s="34">
        <f t="shared" si="102"/>
        <v>36.790000915527344</v>
      </c>
      <c r="AS150" s="34">
        <f t="shared" si="103"/>
        <v>0</v>
      </c>
      <c r="AT150" s="34">
        <f t="shared" si="113"/>
        <v>399.40000152587891</v>
      </c>
      <c r="AU150" s="34">
        <f t="shared" si="104"/>
        <v>1000</v>
      </c>
      <c r="AV150" s="34">
        <f t="shared" si="105"/>
        <v>0</v>
      </c>
      <c r="AW150" s="34">
        <f t="shared" si="106"/>
        <v>0</v>
      </c>
      <c r="AX150" s="34">
        <f t="shared" si="107"/>
        <v>474</v>
      </c>
      <c r="AY150" s="34">
        <f t="shared" si="108"/>
        <v>2833.7484473853274</v>
      </c>
      <c r="BA150" s="25">
        <v>2028</v>
      </c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O150" s="41" t="s">
        <v>45</v>
      </c>
      <c r="BP150" s="42">
        <f>BH168</f>
        <v>1292.8199920654297</v>
      </c>
    </row>
    <row r="151" spans="2:68" x14ac:dyDescent="0.35">
      <c r="B151" s="27">
        <v>2029</v>
      </c>
      <c r="C151" s="28">
        <v>0</v>
      </c>
      <c r="D151" s="28">
        <v>474</v>
      </c>
      <c r="E151" s="28">
        <v>0</v>
      </c>
      <c r="F151" s="28">
        <v>800</v>
      </c>
      <c r="G151" s="28">
        <v>200</v>
      </c>
      <c r="H151" s="28">
        <v>200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399.20000457763672</v>
      </c>
      <c r="O151" s="28">
        <v>0</v>
      </c>
      <c r="P151" s="28">
        <v>0</v>
      </c>
      <c r="Q151" s="28">
        <v>0</v>
      </c>
      <c r="R151" s="28">
        <v>0</v>
      </c>
      <c r="S151" s="28">
        <v>150</v>
      </c>
      <c r="T151" s="28">
        <v>0</v>
      </c>
      <c r="U151" s="28">
        <v>0</v>
      </c>
      <c r="V151" s="28">
        <v>0</v>
      </c>
      <c r="W151" s="28">
        <v>0</v>
      </c>
      <c r="X151" s="28">
        <v>30.489999771118161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120</v>
      </c>
      <c r="AF151" s="28">
        <v>11</v>
      </c>
      <c r="AG151" s="28">
        <v>156.62000143527985</v>
      </c>
      <c r="AH151" s="28">
        <v>367.18174034333236</v>
      </c>
      <c r="AI151" s="28">
        <v>183.18605346904008</v>
      </c>
      <c r="AJ151" s="28">
        <v>79.376999862492085</v>
      </c>
      <c r="AK151" s="28">
        <v>25.60000041872263</v>
      </c>
      <c r="AL151" s="30" t="str">
        <f t="shared" si="109"/>
        <v>Suite 6 CEIP Preferred Portfolio</v>
      </c>
      <c r="AM151" s="27">
        <v>2029</v>
      </c>
      <c r="AN151" s="35">
        <f t="shared" si="110"/>
        <v>550.36779381237238</v>
      </c>
      <c r="AO151" s="35">
        <f t="shared" si="111"/>
        <v>175.60000041872263</v>
      </c>
      <c r="AP151" s="35">
        <f t="shared" si="112"/>
        <v>199.37699986249208</v>
      </c>
      <c r="AQ151" s="35">
        <f t="shared" si="101"/>
        <v>156.62000143527985</v>
      </c>
      <c r="AR151" s="35">
        <f t="shared" si="102"/>
        <v>41.489999771118164</v>
      </c>
      <c r="AS151" s="35">
        <f t="shared" si="103"/>
        <v>0</v>
      </c>
      <c r="AT151" s="35">
        <f t="shared" si="113"/>
        <v>399.20000457763672</v>
      </c>
      <c r="AU151" s="35">
        <f t="shared" si="104"/>
        <v>1200</v>
      </c>
      <c r="AV151" s="35">
        <f t="shared" si="105"/>
        <v>0</v>
      </c>
      <c r="AW151" s="35">
        <f t="shared" si="106"/>
        <v>0</v>
      </c>
      <c r="AX151" s="35">
        <f t="shared" si="107"/>
        <v>474</v>
      </c>
      <c r="AY151" s="35">
        <f t="shared" si="108"/>
        <v>3196.6547998776218</v>
      </c>
      <c r="BA151" s="27">
        <v>2029</v>
      </c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O151" s="41" t="s">
        <v>50</v>
      </c>
      <c r="BP151" s="42">
        <f>BI168</f>
        <v>3050</v>
      </c>
    </row>
    <row r="152" spans="2:68" x14ac:dyDescent="0.35">
      <c r="B152" s="25">
        <v>2030</v>
      </c>
      <c r="C152" s="26">
        <v>0</v>
      </c>
      <c r="D152" s="26">
        <v>474</v>
      </c>
      <c r="E152" s="26">
        <v>0</v>
      </c>
      <c r="F152" s="26">
        <v>1100</v>
      </c>
      <c r="G152" s="26">
        <v>200</v>
      </c>
      <c r="H152" s="26">
        <v>200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398.99999237060547</v>
      </c>
      <c r="O152" s="26"/>
      <c r="P152" s="26">
        <v>0</v>
      </c>
      <c r="Q152" s="26">
        <v>0</v>
      </c>
      <c r="R152" s="26">
        <v>0</v>
      </c>
      <c r="S152" s="26">
        <v>175</v>
      </c>
      <c r="T152" s="26">
        <v>0</v>
      </c>
      <c r="U152" s="26">
        <v>0</v>
      </c>
      <c r="V152" s="26">
        <v>0</v>
      </c>
      <c r="W152" s="26">
        <v>0</v>
      </c>
      <c r="X152" s="26">
        <v>34.689998626708977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150</v>
      </c>
      <c r="AF152" s="26">
        <v>11</v>
      </c>
      <c r="AG152" s="26">
        <v>182.44999727606773</v>
      </c>
      <c r="AH152" s="26">
        <v>424.23807204277659</v>
      </c>
      <c r="AI152" s="26">
        <v>203.16846574006445</v>
      </c>
      <c r="AJ152" s="26">
        <v>79.376999862492085</v>
      </c>
      <c r="AK152" s="26">
        <v>25.60000041872263</v>
      </c>
      <c r="AL152" s="30" t="str">
        <f t="shared" si="109"/>
        <v>Suite 6 CEIP Preferred Portfolio</v>
      </c>
      <c r="AM152" s="25">
        <v>2030</v>
      </c>
      <c r="AN152" s="34">
        <f t="shared" si="110"/>
        <v>627.40653778284104</v>
      </c>
      <c r="AO152" s="34">
        <f t="shared" si="111"/>
        <v>200.60000041872263</v>
      </c>
      <c r="AP152" s="34">
        <f t="shared" si="112"/>
        <v>229.37699986249208</v>
      </c>
      <c r="AQ152" s="34">
        <f t="shared" si="101"/>
        <v>182.44999727606773</v>
      </c>
      <c r="AR152" s="34">
        <f t="shared" si="102"/>
        <v>45.689998626708977</v>
      </c>
      <c r="AS152" s="34">
        <f t="shared" si="103"/>
        <v>0</v>
      </c>
      <c r="AT152" s="34">
        <f t="shared" si="113"/>
        <v>398.99999237060547</v>
      </c>
      <c r="AU152" s="34">
        <f t="shared" si="104"/>
        <v>1500</v>
      </c>
      <c r="AV152" s="34">
        <f t="shared" si="105"/>
        <v>0</v>
      </c>
      <c r="AW152" s="34">
        <f t="shared" si="106"/>
        <v>0</v>
      </c>
      <c r="AX152" s="34">
        <f t="shared" si="107"/>
        <v>474</v>
      </c>
      <c r="AY152" s="34">
        <f t="shared" si="108"/>
        <v>3658.5235263374379</v>
      </c>
      <c r="BA152" s="25">
        <v>2030</v>
      </c>
      <c r="BB152" s="34">
        <f t="shared" ref="BB152:BL152" si="116">AN152-BB147</f>
        <v>368.55745663700486</v>
      </c>
      <c r="BC152" s="34">
        <f t="shared" si="116"/>
        <v>125</v>
      </c>
      <c r="BD152" s="34">
        <f t="shared" si="116"/>
        <v>150</v>
      </c>
      <c r="BE152" s="34">
        <f t="shared" si="116"/>
        <v>153.77999758720398</v>
      </c>
      <c r="BF152" s="34">
        <f t="shared" si="116"/>
        <v>23.599998474121087</v>
      </c>
      <c r="BG152" s="34">
        <f t="shared" si="116"/>
        <v>0</v>
      </c>
      <c r="BH152" s="34">
        <f t="shared" si="116"/>
        <v>99.099998474121094</v>
      </c>
      <c r="BI152" s="34">
        <f t="shared" si="116"/>
        <v>1000</v>
      </c>
      <c r="BJ152" s="34">
        <f t="shared" si="116"/>
        <v>0</v>
      </c>
      <c r="BK152" s="34">
        <f t="shared" si="116"/>
        <v>0</v>
      </c>
      <c r="BL152" s="34">
        <f t="shared" si="116"/>
        <v>474</v>
      </c>
      <c r="BM152" s="34">
        <f t="shared" ref="BM152" si="117">AY152-BM147</f>
        <v>2394.0374511724513</v>
      </c>
      <c r="BO152" s="41" t="s">
        <v>60</v>
      </c>
      <c r="BP152" s="42">
        <f>BJ168</f>
        <v>125</v>
      </c>
    </row>
    <row r="153" spans="2:68" x14ac:dyDescent="0.35">
      <c r="B153" s="27">
        <v>2031</v>
      </c>
      <c r="C153" s="28">
        <v>0</v>
      </c>
      <c r="D153" s="28">
        <v>474</v>
      </c>
      <c r="E153" s="28">
        <v>0</v>
      </c>
      <c r="F153" s="28">
        <v>1100</v>
      </c>
      <c r="G153" s="28">
        <v>200</v>
      </c>
      <c r="H153" s="28">
        <v>200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498.80000305175781</v>
      </c>
      <c r="O153" s="28">
        <v>0</v>
      </c>
      <c r="P153" s="28">
        <v>0</v>
      </c>
      <c r="Q153" s="28">
        <v>0</v>
      </c>
      <c r="R153" s="28">
        <v>0</v>
      </c>
      <c r="S153" s="28">
        <v>200</v>
      </c>
      <c r="T153" s="28">
        <v>0</v>
      </c>
      <c r="U153" s="28">
        <v>0</v>
      </c>
      <c r="V153" s="28">
        <v>0</v>
      </c>
      <c r="W153" s="28">
        <v>0</v>
      </c>
      <c r="X153" s="28">
        <v>38.060001373291023</v>
      </c>
      <c r="Y153" s="28">
        <v>0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180</v>
      </c>
      <c r="AF153" s="28">
        <v>12.069999694824221</v>
      </c>
      <c r="AG153" s="28">
        <v>195.28000086545944</v>
      </c>
      <c r="AH153" s="28">
        <v>483.53367705803515</v>
      </c>
      <c r="AI153" s="28">
        <v>226.96260138154966</v>
      </c>
      <c r="AJ153" s="28">
        <v>79.376999862492085</v>
      </c>
      <c r="AK153" s="28">
        <v>25.60000041872263</v>
      </c>
      <c r="AL153" s="30" t="str">
        <f t="shared" si="109"/>
        <v>Suite 6 CEIP Preferred Portfolio</v>
      </c>
      <c r="AM153" s="27">
        <v>2031</v>
      </c>
      <c r="AN153" s="35">
        <f t="shared" si="110"/>
        <v>710.49627843958478</v>
      </c>
      <c r="AO153" s="35">
        <f t="shared" si="111"/>
        <v>225.60000041872263</v>
      </c>
      <c r="AP153" s="35">
        <f t="shared" si="112"/>
        <v>259.37699986249208</v>
      </c>
      <c r="AQ153" s="35">
        <f t="shared" si="101"/>
        <v>195.28000086545944</v>
      </c>
      <c r="AR153" s="35">
        <f t="shared" si="102"/>
        <v>50.130001068115241</v>
      </c>
      <c r="AS153" s="35">
        <f t="shared" si="103"/>
        <v>0</v>
      </c>
      <c r="AT153" s="35">
        <f t="shared" si="113"/>
        <v>498.80000305175781</v>
      </c>
      <c r="AU153" s="35">
        <f t="shared" si="104"/>
        <v>1500</v>
      </c>
      <c r="AV153" s="35">
        <f t="shared" si="105"/>
        <v>0</v>
      </c>
      <c r="AW153" s="35">
        <f t="shared" si="106"/>
        <v>0</v>
      </c>
      <c r="AX153" s="35">
        <f t="shared" si="107"/>
        <v>474</v>
      </c>
      <c r="AY153" s="35">
        <f t="shared" si="108"/>
        <v>3913.683283706132</v>
      </c>
      <c r="BA153" s="27">
        <v>2031</v>
      </c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O153" s="41" t="s">
        <v>61</v>
      </c>
      <c r="BP153" s="42">
        <f>BK168</f>
        <v>0</v>
      </c>
    </row>
    <row r="154" spans="2:68" x14ac:dyDescent="0.35">
      <c r="B154" s="25">
        <v>2032</v>
      </c>
      <c r="C154" s="26">
        <v>0</v>
      </c>
      <c r="D154" s="26">
        <v>474</v>
      </c>
      <c r="E154" s="26">
        <v>0</v>
      </c>
      <c r="F154" s="26">
        <v>1200</v>
      </c>
      <c r="G154" s="26">
        <v>200</v>
      </c>
      <c r="H154" s="26">
        <v>200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598.54999542236328</v>
      </c>
      <c r="O154" s="26">
        <v>0</v>
      </c>
      <c r="P154" s="26">
        <v>0</v>
      </c>
      <c r="Q154" s="26">
        <v>0</v>
      </c>
      <c r="R154" s="26">
        <v>0</v>
      </c>
      <c r="S154" s="26">
        <v>200</v>
      </c>
      <c r="T154" s="26">
        <v>0</v>
      </c>
      <c r="U154" s="26">
        <v>0</v>
      </c>
      <c r="V154" s="26">
        <v>0</v>
      </c>
      <c r="W154" s="26">
        <v>0</v>
      </c>
      <c r="X154" s="26">
        <v>41.630001068115227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210</v>
      </c>
      <c r="AF154" s="26">
        <v>13.19999980926514</v>
      </c>
      <c r="AG154" s="26">
        <v>197.81999689340591</v>
      </c>
      <c r="AH154" s="26">
        <v>513.42269833523756</v>
      </c>
      <c r="AI154" s="26">
        <v>259.04094554525142</v>
      </c>
      <c r="AJ154" s="26">
        <v>79.376999862492085</v>
      </c>
      <c r="AK154" s="26">
        <v>25.60000041872263</v>
      </c>
      <c r="AL154" s="30" t="str">
        <f t="shared" si="109"/>
        <v>Suite 6 CEIP Preferred Portfolio</v>
      </c>
      <c r="AM154" s="25">
        <v>2032</v>
      </c>
      <c r="AN154" s="34">
        <f t="shared" si="110"/>
        <v>772.46364388048892</v>
      </c>
      <c r="AO154" s="34">
        <f t="shared" si="111"/>
        <v>225.60000041872263</v>
      </c>
      <c r="AP154" s="34">
        <f t="shared" si="112"/>
        <v>289.37699986249208</v>
      </c>
      <c r="AQ154" s="34">
        <f t="shared" si="101"/>
        <v>197.81999689340591</v>
      </c>
      <c r="AR154" s="34">
        <f t="shared" si="102"/>
        <v>54.830000877380371</v>
      </c>
      <c r="AS154" s="34">
        <f t="shared" si="103"/>
        <v>0</v>
      </c>
      <c r="AT154" s="34">
        <f t="shared" si="113"/>
        <v>598.54999542236328</v>
      </c>
      <c r="AU154" s="34">
        <f t="shared" si="104"/>
        <v>1600</v>
      </c>
      <c r="AV154" s="34">
        <f t="shared" si="105"/>
        <v>0</v>
      </c>
      <c r="AW154" s="34">
        <f t="shared" si="106"/>
        <v>0</v>
      </c>
      <c r="AX154" s="34">
        <f t="shared" si="107"/>
        <v>474</v>
      </c>
      <c r="AY154" s="34">
        <f t="shared" si="108"/>
        <v>4212.6406373548534</v>
      </c>
      <c r="BA154" s="25">
        <v>2032</v>
      </c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O154" s="41" t="s">
        <v>48</v>
      </c>
      <c r="BP154" s="42">
        <f>BL168</f>
        <v>948</v>
      </c>
    </row>
    <row r="155" spans="2:68" x14ac:dyDescent="0.35">
      <c r="B155" s="27">
        <v>2033</v>
      </c>
      <c r="C155" s="28">
        <v>0</v>
      </c>
      <c r="D155" s="28">
        <v>474</v>
      </c>
      <c r="E155" s="28">
        <v>0</v>
      </c>
      <c r="F155" s="28">
        <v>1300</v>
      </c>
      <c r="G155" s="28">
        <v>200</v>
      </c>
      <c r="H155" s="28">
        <v>200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598.25</v>
      </c>
      <c r="O155" s="28">
        <v>0</v>
      </c>
      <c r="P155" s="28">
        <v>0</v>
      </c>
      <c r="Q155" s="28">
        <v>0</v>
      </c>
      <c r="R155" s="28">
        <v>0</v>
      </c>
      <c r="S155" s="28">
        <v>200</v>
      </c>
      <c r="T155" s="28">
        <v>0</v>
      </c>
      <c r="U155" s="28">
        <v>0</v>
      </c>
      <c r="V155" s="28">
        <v>0</v>
      </c>
      <c r="W155" s="28">
        <v>0</v>
      </c>
      <c r="X155" s="28">
        <v>44.919998168945313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240</v>
      </c>
      <c r="AF155" s="28">
        <v>14.25</v>
      </c>
      <c r="AG155" s="28">
        <v>200.250004529953</v>
      </c>
      <c r="AH155" s="28">
        <v>543.82508783715195</v>
      </c>
      <c r="AI155" s="28">
        <v>299.97382252740357</v>
      </c>
      <c r="AJ155" s="28">
        <v>79.376999862492085</v>
      </c>
      <c r="AK155" s="28">
        <v>25.60000041872263</v>
      </c>
      <c r="AL155" s="30" t="str">
        <f t="shared" si="109"/>
        <v>Suite 6 CEIP Preferred Portfolio</v>
      </c>
      <c r="AM155" s="27">
        <v>2033</v>
      </c>
      <c r="AN155" s="35">
        <f t="shared" si="110"/>
        <v>843.79891036455547</v>
      </c>
      <c r="AO155" s="35">
        <f t="shared" si="111"/>
        <v>225.60000041872263</v>
      </c>
      <c r="AP155" s="35">
        <f t="shared" si="112"/>
        <v>319.37699986249208</v>
      </c>
      <c r="AQ155" s="35">
        <f t="shared" si="101"/>
        <v>200.250004529953</v>
      </c>
      <c r="AR155" s="35">
        <f t="shared" si="102"/>
        <v>59.169998168945313</v>
      </c>
      <c r="AS155" s="35">
        <f t="shared" si="103"/>
        <v>0</v>
      </c>
      <c r="AT155" s="35">
        <f t="shared" si="113"/>
        <v>598.25</v>
      </c>
      <c r="AU155" s="35">
        <f t="shared" si="104"/>
        <v>1700</v>
      </c>
      <c r="AV155" s="35">
        <f t="shared" si="105"/>
        <v>0</v>
      </c>
      <c r="AW155" s="35">
        <f t="shared" si="106"/>
        <v>0</v>
      </c>
      <c r="AX155" s="35">
        <f t="shared" si="107"/>
        <v>474</v>
      </c>
      <c r="AY155" s="35">
        <f t="shared" si="108"/>
        <v>4420.445913344669</v>
      </c>
      <c r="BA155" s="27">
        <v>2033</v>
      </c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</row>
    <row r="156" spans="2:68" x14ac:dyDescent="0.35">
      <c r="B156" s="25">
        <v>2034</v>
      </c>
      <c r="C156" s="26">
        <v>0</v>
      </c>
      <c r="D156" s="26">
        <v>474</v>
      </c>
      <c r="E156" s="26">
        <v>0</v>
      </c>
      <c r="F156" s="26">
        <v>1400</v>
      </c>
      <c r="G156" s="26">
        <v>200</v>
      </c>
      <c r="H156" s="26">
        <v>200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597.95000457763672</v>
      </c>
      <c r="O156" s="26">
        <v>0</v>
      </c>
      <c r="P156" s="26">
        <v>0</v>
      </c>
      <c r="Q156" s="26">
        <v>0</v>
      </c>
      <c r="R156" s="26">
        <v>0</v>
      </c>
      <c r="S156" s="26">
        <v>200</v>
      </c>
      <c r="T156" s="26">
        <v>0</v>
      </c>
      <c r="U156" s="26">
        <v>0</v>
      </c>
      <c r="V156" s="26">
        <v>0</v>
      </c>
      <c r="W156" s="26">
        <v>0</v>
      </c>
      <c r="X156" s="26">
        <v>48.389999389648438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270</v>
      </c>
      <c r="AF156" s="26">
        <v>15.340000152587891</v>
      </c>
      <c r="AG156" s="26">
        <v>202.68000251054764</v>
      </c>
      <c r="AH156" s="26">
        <v>577.0647340499753</v>
      </c>
      <c r="AI156" s="26">
        <v>348.29111263068853</v>
      </c>
      <c r="AJ156" s="26">
        <v>79.376999862492085</v>
      </c>
      <c r="AK156" s="26">
        <v>25.60000041872263</v>
      </c>
      <c r="AL156" s="30" t="str">
        <f t="shared" si="109"/>
        <v>Suite 6 CEIP Preferred Portfolio</v>
      </c>
      <c r="AM156" s="25">
        <v>2034</v>
      </c>
      <c r="AN156" s="34">
        <f t="shared" si="110"/>
        <v>925.35584668066383</v>
      </c>
      <c r="AO156" s="34">
        <f t="shared" si="111"/>
        <v>225.60000041872263</v>
      </c>
      <c r="AP156" s="34">
        <f t="shared" si="112"/>
        <v>349.37699986249208</v>
      </c>
      <c r="AQ156" s="34">
        <f t="shared" si="101"/>
        <v>202.68000251054764</v>
      </c>
      <c r="AR156" s="34">
        <f t="shared" si="102"/>
        <v>63.729999542236328</v>
      </c>
      <c r="AS156" s="34">
        <f t="shared" si="103"/>
        <v>0</v>
      </c>
      <c r="AT156" s="34">
        <f t="shared" si="113"/>
        <v>597.95000457763672</v>
      </c>
      <c r="AU156" s="34">
        <f t="shared" si="104"/>
        <v>1800</v>
      </c>
      <c r="AV156" s="34">
        <f t="shared" si="105"/>
        <v>0</v>
      </c>
      <c r="AW156" s="34">
        <f t="shared" si="106"/>
        <v>0</v>
      </c>
      <c r="AX156" s="34">
        <f t="shared" si="107"/>
        <v>474</v>
      </c>
      <c r="AY156" s="34">
        <f t="shared" si="108"/>
        <v>4638.6928535922998</v>
      </c>
      <c r="BA156" s="25">
        <v>2034</v>
      </c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2:68" x14ac:dyDescent="0.35">
      <c r="B157" s="27">
        <v>2035</v>
      </c>
      <c r="C157" s="28">
        <v>0</v>
      </c>
      <c r="D157" s="28">
        <v>474</v>
      </c>
      <c r="E157" s="28">
        <v>0</v>
      </c>
      <c r="F157" s="28">
        <v>1400</v>
      </c>
      <c r="G157" s="28">
        <v>200</v>
      </c>
      <c r="H157" s="28">
        <v>200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797.64999389648438</v>
      </c>
      <c r="O157" s="28">
        <v>0</v>
      </c>
      <c r="P157" s="28">
        <v>0</v>
      </c>
      <c r="Q157" s="28">
        <v>0</v>
      </c>
      <c r="R157" s="28">
        <v>0</v>
      </c>
      <c r="S157" s="28">
        <v>200</v>
      </c>
      <c r="T157" s="28">
        <v>0</v>
      </c>
      <c r="U157" s="28">
        <v>50</v>
      </c>
      <c r="V157" s="28">
        <v>0</v>
      </c>
      <c r="W157" s="28">
        <v>0</v>
      </c>
      <c r="X157" s="28">
        <v>51.919998168945313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300</v>
      </c>
      <c r="AF157" s="28">
        <v>16.469999313354489</v>
      </c>
      <c r="AG157" s="28">
        <v>205.21999967098236</v>
      </c>
      <c r="AH157" s="28">
        <v>607.87923046160427</v>
      </c>
      <c r="AI157" s="28">
        <v>390.7691705807274</v>
      </c>
      <c r="AJ157" s="28">
        <v>79.376999862492085</v>
      </c>
      <c r="AK157" s="28">
        <v>25.60000041872263</v>
      </c>
      <c r="AL157" s="30" t="str">
        <f t="shared" si="109"/>
        <v>Suite 6 CEIP Preferred Portfolio</v>
      </c>
      <c r="AM157" s="27">
        <v>2035</v>
      </c>
      <c r="AN157" s="35">
        <f t="shared" si="110"/>
        <v>998.64840104233167</v>
      </c>
      <c r="AO157" s="35">
        <f t="shared" si="111"/>
        <v>275.60000041872263</v>
      </c>
      <c r="AP157" s="35">
        <f t="shared" si="112"/>
        <v>379.37699986249208</v>
      </c>
      <c r="AQ157" s="35">
        <f t="shared" si="101"/>
        <v>205.21999967098236</v>
      </c>
      <c r="AR157" s="35">
        <f t="shared" si="102"/>
        <v>68.389997482299805</v>
      </c>
      <c r="AS157" s="35">
        <f t="shared" si="103"/>
        <v>0</v>
      </c>
      <c r="AT157" s="35">
        <f t="shared" si="113"/>
        <v>797.64999389648438</v>
      </c>
      <c r="AU157" s="35">
        <f t="shared" si="104"/>
        <v>1800</v>
      </c>
      <c r="AV157" s="35">
        <f t="shared" si="105"/>
        <v>0</v>
      </c>
      <c r="AW157" s="35">
        <f t="shared" si="106"/>
        <v>0</v>
      </c>
      <c r="AX157" s="35">
        <f t="shared" si="107"/>
        <v>474</v>
      </c>
      <c r="AY157" s="35">
        <f t="shared" si="108"/>
        <v>4998.8853923733132</v>
      </c>
      <c r="BA157" s="27">
        <v>2035</v>
      </c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</row>
    <row r="158" spans="2:68" x14ac:dyDescent="0.35">
      <c r="B158" s="25">
        <v>2036</v>
      </c>
      <c r="C158" s="26">
        <v>0</v>
      </c>
      <c r="D158" s="26">
        <v>711</v>
      </c>
      <c r="E158" s="26">
        <v>0</v>
      </c>
      <c r="F158" s="26">
        <v>1500</v>
      </c>
      <c r="G158" s="26">
        <v>200</v>
      </c>
      <c r="H158" s="26">
        <v>200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797.25</v>
      </c>
      <c r="O158" s="26">
        <v>0</v>
      </c>
      <c r="P158" s="26">
        <v>0</v>
      </c>
      <c r="Q158" s="26">
        <v>0</v>
      </c>
      <c r="R158" s="26">
        <v>0</v>
      </c>
      <c r="S158" s="26">
        <v>200</v>
      </c>
      <c r="T158" s="26">
        <v>0</v>
      </c>
      <c r="U158" s="26">
        <v>50</v>
      </c>
      <c r="V158" s="26">
        <v>0</v>
      </c>
      <c r="W158" s="26">
        <v>0</v>
      </c>
      <c r="X158" s="26">
        <v>55.459999084472663</v>
      </c>
      <c r="Y158" s="26">
        <v>0</v>
      </c>
      <c r="Z158" s="26">
        <v>0</v>
      </c>
      <c r="AA158" s="26">
        <v>0</v>
      </c>
      <c r="AB158" s="26">
        <v>15</v>
      </c>
      <c r="AC158" s="26">
        <v>0</v>
      </c>
      <c r="AD158" s="26">
        <v>0</v>
      </c>
      <c r="AE158" s="26">
        <v>330</v>
      </c>
      <c r="AF158" s="26">
        <v>17.590000152587891</v>
      </c>
      <c r="AG158" s="26">
        <v>205.11000263690948</v>
      </c>
      <c r="AH158" s="26">
        <v>639.68753957211959</v>
      </c>
      <c r="AI158" s="26">
        <v>409.22194948772494</v>
      </c>
      <c r="AJ158" s="26">
        <v>79.376999862492085</v>
      </c>
      <c r="AK158" s="26">
        <v>25.60000041872263</v>
      </c>
      <c r="AL158" s="30" t="str">
        <f t="shared" si="109"/>
        <v>Suite 6 CEIP Preferred Portfolio</v>
      </c>
      <c r="AM158" s="25">
        <v>2036</v>
      </c>
      <c r="AN158" s="34">
        <f t="shared" si="110"/>
        <v>1048.9094890598444</v>
      </c>
      <c r="AO158" s="34">
        <f t="shared" si="111"/>
        <v>275.60000041872263</v>
      </c>
      <c r="AP158" s="34">
        <f t="shared" si="112"/>
        <v>409.37699986249208</v>
      </c>
      <c r="AQ158" s="34">
        <f t="shared" si="101"/>
        <v>205.11000263690948</v>
      </c>
      <c r="AR158" s="34">
        <f t="shared" si="102"/>
        <v>73.049999237060547</v>
      </c>
      <c r="AS158" s="34">
        <f t="shared" si="103"/>
        <v>15</v>
      </c>
      <c r="AT158" s="34">
        <f t="shared" si="113"/>
        <v>797.25</v>
      </c>
      <c r="AU158" s="34">
        <f t="shared" si="104"/>
        <v>1900</v>
      </c>
      <c r="AV158" s="34">
        <f t="shared" si="105"/>
        <v>0</v>
      </c>
      <c r="AW158" s="34">
        <f t="shared" si="106"/>
        <v>0</v>
      </c>
      <c r="AX158" s="34">
        <f t="shared" si="107"/>
        <v>711</v>
      </c>
      <c r="AY158" s="34">
        <f t="shared" si="108"/>
        <v>5435.2964912150292</v>
      </c>
      <c r="BA158" s="25">
        <v>2036</v>
      </c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2:68" x14ac:dyDescent="0.35">
      <c r="B159" s="27">
        <v>2037</v>
      </c>
      <c r="C159" s="28">
        <v>0</v>
      </c>
      <c r="D159" s="28">
        <v>711</v>
      </c>
      <c r="E159" s="28">
        <v>0</v>
      </c>
      <c r="F159" s="28">
        <v>1600</v>
      </c>
      <c r="G159" s="28">
        <v>200</v>
      </c>
      <c r="H159" s="28">
        <v>200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796.84999847412109</v>
      </c>
      <c r="O159" s="28">
        <v>0</v>
      </c>
      <c r="P159" s="28">
        <v>0</v>
      </c>
      <c r="Q159" s="28">
        <v>0</v>
      </c>
      <c r="R159" s="28">
        <v>0</v>
      </c>
      <c r="S159" s="28">
        <v>200</v>
      </c>
      <c r="T159" s="28">
        <v>0</v>
      </c>
      <c r="U159" s="28">
        <v>50</v>
      </c>
      <c r="V159" s="28">
        <v>0</v>
      </c>
      <c r="W159" s="28">
        <v>0</v>
      </c>
      <c r="X159" s="28">
        <v>58.759998321533203</v>
      </c>
      <c r="Y159" s="28">
        <v>0</v>
      </c>
      <c r="Z159" s="28">
        <v>0</v>
      </c>
      <c r="AA159" s="28">
        <v>0</v>
      </c>
      <c r="AB159" s="28">
        <v>45</v>
      </c>
      <c r="AC159" s="28">
        <v>0</v>
      </c>
      <c r="AD159" s="28">
        <v>0</v>
      </c>
      <c r="AE159" s="28">
        <v>360</v>
      </c>
      <c r="AF159" s="28">
        <v>18.629999160766602</v>
      </c>
      <c r="AG159" s="28">
        <v>203.74000132083893</v>
      </c>
      <c r="AH159" s="28">
        <v>670.51311338795813</v>
      </c>
      <c r="AI159" s="28">
        <v>455.13238293578956</v>
      </c>
      <c r="AJ159" s="28">
        <v>79.376999862492085</v>
      </c>
      <c r="AK159" s="28">
        <v>25.60000041872263</v>
      </c>
      <c r="AL159" s="30" t="str">
        <f t="shared" si="109"/>
        <v>Suite 6 CEIP Preferred Portfolio</v>
      </c>
      <c r="AM159" s="27">
        <v>2037</v>
      </c>
      <c r="AN159" s="35">
        <f t="shared" si="110"/>
        <v>1125.6454963237477</v>
      </c>
      <c r="AO159" s="35">
        <f t="shared" si="111"/>
        <v>275.60000041872263</v>
      </c>
      <c r="AP159" s="35">
        <f t="shared" si="112"/>
        <v>439.37699986249208</v>
      </c>
      <c r="AQ159" s="35">
        <f t="shared" si="101"/>
        <v>203.74000132083893</v>
      </c>
      <c r="AR159" s="35">
        <f t="shared" si="102"/>
        <v>77.389997482299805</v>
      </c>
      <c r="AS159" s="35">
        <f t="shared" si="103"/>
        <v>45</v>
      </c>
      <c r="AT159" s="35">
        <f t="shared" si="113"/>
        <v>796.84999847412109</v>
      </c>
      <c r="AU159" s="35">
        <f t="shared" si="104"/>
        <v>2000</v>
      </c>
      <c r="AV159" s="35">
        <f t="shared" si="105"/>
        <v>0</v>
      </c>
      <c r="AW159" s="35">
        <f t="shared" si="106"/>
        <v>0</v>
      </c>
      <c r="AX159" s="35">
        <f t="shared" si="107"/>
        <v>711</v>
      </c>
      <c r="AY159" s="35">
        <f t="shared" si="108"/>
        <v>5674.602493882222</v>
      </c>
      <c r="BA159" s="27">
        <v>2037</v>
      </c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2:68" x14ac:dyDescent="0.35">
      <c r="B160" s="25">
        <v>2038</v>
      </c>
      <c r="C160" s="26">
        <v>0</v>
      </c>
      <c r="D160" s="26">
        <v>711</v>
      </c>
      <c r="E160" s="26">
        <v>0</v>
      </c>
      <c r="F160" s="26">
        <v>1700</v>
      </c>
      <c r="G160" s="26">
        <v>200</v>
      </c>
      <c r="H160" s="26">
        <v>200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896.44999694824219</v>
      </c>
      <c r="O160" s="26">
        <v>0</v>
      </c>
      <c r="P160" s="26">
        <v>0</v>
      </c>
      <c r="Q160" s="26">
        <v>0</v>
      </c>
      <c r="R160" s="26">
        <v>0</v>
      </c>
      <c r="S160" s="26">
        <v>200</v>
      </c>
      <c r="T160" s="26">
        <v>0</v>
      </c>
      <c r="U160" s="26">
        <v>75</v>
      </c>
      <c r="V160" s="26">
        <v>75</v>
      </c>
      <c r="W160" s="26">
        <v>0</v>
      </c>
      <c r="X160" s="26">
        <v>62.220001220703118</v>
      </c>
      <c r="Y160" s="26">
        <v>0</v>
      </c>
      <c r="Z160" s="26">
        <v>0</v>
      </c>
      <c r="AA160" s="26">
        <v>0</v>
      </c>
      <c r="AB160" s="26">
        <v>45</v>
      </c>
      <c r="AC160" s="26">
        <v>0</v>
      </c>
      <c r="AD160" s="26">
        <v>0</v>
      </c>
      <c r="AE160" s="26">
        <v>390</v>
      </c>
      <c r="AF160" s="26">
        <v>19.729999542236332</v>
      </c>
      <c r="AG160" s="26">
        <v>202.2799990773201</v>
      </c>
      <c r="AH160" s="26">
        <v>699.77322725012084</v>
      </c>
      <c r="AI160" s="26">
        <v>503.62199163829791</v>
      </c>
      <c r="AJ160" s="26">
        <v>79.376999862492085</v>
      </c>
      <c r="AK160" s="26">
        <v>25.60000041872263</v>
      </c>
      <c r="AL160" s="30" t="str">
        <f t="shared" si="109"/>
        <v>Suite 6 CEIP Preferred Portfolio</v>
      </c>
      <c r="AM160" s="25">
        <v>2038</v>
      </c>
      <c r="AN160" s="34">
        <f t="shared" si="110"/>
        <v>1203.3952188884186</v>
      </c>
      <c r="AO160" s="34">
        <f t="shared" si="111"/>
        <v>375.60000041872263</v>
      </c>
      <c r="AP160" s="34">
        <f t="shared" si="112"/>
        <v>469.37699986249208</v>
      </c>
      <c r="AQ160" s="34">
        <f t="shared" si="101"/>
        <v>202.2799990773201</v>
      </c>
      <c r="AR160" s="34">
        <f t="shared" si="102"/>
        <v>81.950000762939453</v>
      </c>
      <c r="AS160" s="34">
        <f t="shared" si="103"/>
        <v>45</v>
      </c>
      <c r="AT160" s="34">
        <f t="shared" si="113"/>
        <v>896.44999694824219</v>
      </c>
      <c r="AU160" s="34">
        <f t="shared" si="104"/>
        <v>2100</v>
      </c>
      <c r="AV160" s="34">
        <f t="shared" si="105"/>
        <v>0</v>
      </c>
      <c r="AW160" s="34">
        <f t="shared" si="106"/>
        <v>0</v>
      </c>
      <c r="AX160" s="34">
        <f t="shared" si="107"/>
        <v>711</v>
      </c>
      <c r="AY160" s="34">
        <f t="shared" si="108"/>
        <v>6085.0522159581351</v>
      </c>
      <c r="BA160" s="25">
        <v>2038</v>
      </c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2:65" x14ac:dyDescent="0.35">
      <c r="B161" s="27">
        <v>2039</v>
      </c>
      <c r="C161" s="28">
        <v>0</v>
      </c>
      <c r="D161" s="28">
        <v>711</v>
      </c>
      <c r="E161" s="28">
        <v>0</v>
      </c>
      <c r="F161" s="28">
        <v>1700</v>
      </c>
      <c r="G161" s="28">
        <v>200</v>
      </c>
      <c r="H161" s="28">
        <v>200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896.00000762939453</v>
      </c>
      <c r="O161" s="28">
        <v>0</v>
      </c>
      <c r="P161" s="28">
        <v>0</v>
      </c>
      <c r="Q161" s="28">
        <v>0</v>
      </c>
      <c r="R161" s="28">
        <v>0</v>
      </c>
      <c r="S161" s="28">
        <v>200</v>
      </c>
      <c r="T161" s="28">
        <v>0</v>
      </c>
      <c r="U161" s="28">
        <v>75</v>
      </c>
      <c r="V161" s="28">
        <v>200</v>
      </c>
      <c r="W161" s="28">
        <v>0</v>
      </c>
      <c r="X161" s="28">
        <v>65.650001525878906</v>
      </c>
      <c r="Y161" s="28">
        <v>0</v>
      </c>
      <c r="Z161" s="28">
        <v>0</v>
      </c>
      <c r="AA161" s="28">
        <v>0</v>
      </c>
      <c r="AB161" s="28">
        <v>75</v>
      </c>
      <c r="AC161" s="28">
        <v>0</v>
      </c>
      <c r="AD161" s="28">
        <v>0</v>
      </c>
      <c r="AE161" s="28">
        <v>420</v>
      </c>
      <c r="AF161" s="28">
        <v>20.819999694824219</v>
      </c>
      <c r="AG161" s="28">
        <v>203.30000323057175</v>
      </c>
      <c r="AH161" s="28">
        <v>729.05334737670728</v>
      </c>
      <c r="AI161" s="28">
        <v>567.04502237397264</v>
      </c>
      <c r="AJ161" s="28">
        <v>79.376999862492085</v>
      </c>
      <c r="AK161" s="28">
        <v>25.60000041872263</v>
      </c>
      <c r="AL161" s="30" t="str">
        <f t="shared" si="109"/>
        <v>Suite 6 CEIP Preferred Portfolio</v>
      </c>
      <c r="AM161" s="27">
        <v>2039</v>
      </c>
      <c r="AN161" s="35">
        <f t="shared" si="110"/>
        <v>1296.0983697506799</v>
      </c>
      <c r="AO161" s="35">
        <f t="shared" si="111"/>
        <v>500.60000041872263</v>
      </c>
      <c r="AP161" s="35">
        <f t="shared" si="112"/>
        <v>499.37699986249208</v>
      </c>
      <c r="AQ161" s="35">
        <f t="shared" si="101"/>
        <v>203.30000323057175</v>
      </c>
      <c r="AR161" s="35">
        <f t="shared" si="102"/>
        <v>86.470001220703125</v>
      </c>
      <c r="AS161" s="35">
        <f t="shared" si="103"/>
        <v>75</v>
      </c>
      <c r="AT161" s="35">
        <f t="shared" si="113"/>
        <v>896.00000762939453</v>
      </c>
      <c r="AU161" s="35">
        <f t="shared" si="104"/>
        <v>2100</v>
      </c>
      <c r="AV161" s="35">
        <f t="shared" si="105"/>
        <v>0</v>
      </c>
      <c r="AW161" s="35">
        <f t="shared" si="106"/>
        <v>0</v>
      </c>
      <c r="AX161" s="35">
        <f t="shared" si="107"/>
        <v>711</v>
      </c>
      <c r="AY161" s="35">
        <f t="shared" si="108"/>
        <v>6367.845382112564</v>
      </c>
      <c r="BA161" s="27">
        <v>2039</v>
      </c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</row>
    <row r="162" spans="2:65" x14ac:dyDescent="0.35">
      <c r="B162" s="25">
        <v>2040</v>
      </c>
      <c r="C162" s="26">
        <v>0</v>
      </c>
      <c r="D162" s="26">
        <v>711</v>
      </c>
      <c r="E162" s="26">
        <v>0</v>
      </c>
      <c r="F162" s="26">
        <v>1800</v>
      </c>
      <c r="G162" s="26">
        <v>200</v>
      </c>
      <c r="H162" s="26">
        <v>200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895.54999542236328</v>
      </c>
      <c r="O162" s="26">
        <v>0</v>
      </c>
      <c r="P162" s="26">
        <v>0</v>
      </c>
      <c r="Q162" s="26">
        <v>0</v>
      </c>
      <c r="R162" s="26">
        <v>0</v>
      </c>
      <c r="S162" s="26">
        <v>200</v>
      </c>
      <c r="T162" s="26">
        <v>0</v>
      </c>
      <c r="U162" s="26">
        <v>125</v>
      </c>
      <c r="V162" s="26">
        <v>250</v>
      </c>
      <c r="W162" s="26">
        <v>0</v>
      </c>
      <c r="X162" s="26">
        <v>69.120002746582031</v>
      </c>
      <c r="Y162" s="26">
        <v>0</v>
      </c>
      <c r="Z162" s="26">
        <v>0</v>
      </c>
      <c r="AA162" s="26">
        <v>0</v>
      </c>
      <c r="AB162" s="26">
        <v>90</v>
      </c>
      <c r="AC162" s="26">
        <v>0</v>
      </c>
      <c r="AD162" s="26">
        <v>0</v>
      </c>
      <c r="AE162" s="26">
        <v>450</v>
      </c>
      <c r="AF162" s="26">
        <v>21.920000076293949</v>
      </c>
      <c r="AG162" s="26">
        <v>205.51999998092651</v>
      </c>
      <c r="AH162" s="26">
        <v>755.51243081152279</v>
      </c>
      <c r="AI162" s="26">
        <v>636.13926884471721</v>
      </c>
      <c r="AJ162" s="26">
        <v>79.376999862492085</v>
      </c>
      <c r="AK162" s="26">
        <v>25.60000041872263</v>
      </c>
      <c r="AL162" s="30" t="str">
        <f t="shared" si="109"/>
        <v>Suite 6 CEIP Preferred Portfolio</v>
      </c>
      <c r="AM162" s="25">
        <v>2040</v>
      </c>
      <c r="AN162" s="34">
        <f t="shared" si="110"/>
        <v>1391.65169965624</v>
      </c>
      <c r="AO162" s="34">
        <f t="shared" si="111"/>
        <v>600.60000041872263</v>
      </c>
      <c r="AP162" s="34">
        <f t="shared" si="112"/>
        <v>529.37699986249208</v>
      </c>
      <c r="AQ162" s="34">
        <f t="shared" si="101"/>
        <v>205.51999998092651</v>
      </c>
      <c r="AR162" s="34">
        <f t="shared" si="102"/>
        <v>91.040002822875977</v>
      </c>
      <c r="AS162" s="34">
        <f t="shared" si="103"/>
        <v>90</v>
      </c>
      <c r="AT162" s="34">
        <f t="shared" si="113"/>
        <v>895.54999542236328</v>
      </c>
      <c r="AU162" s="34">
        <f t="shared" si="104"/>
        <v>2200</v>
      </c>
      <c r="AV162" s="34">
        <f t="shared" si="105"/>
        <v>0</v>
      </c>
      <c r="AW162" s="34">
        <f t="shared" si="106"/>
        <v>0</v>
      </c>
      <c r="AX162" s="34">
        <f t="shared" si="107"/>
        <v>711</v>
      </c>
      <c r="AY162" s="34">
        <f t="shared" si="108"/>
        <v>6714.7386981636209</v>
      </c>
      <c r="BA162" s="25">
        <v>2040</v>
      </c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2:65" x14ac:dyDescent="0.35">
      <c r="B163" s="27">
        <v>2041</v>
      </c>
      <c r="C163" s="28">
        <v>0</v>
      </c>
      <c r="D163" s="28">
        <v>711</v>
      </c>
      <c r="E163" s="28">
        <v>0</v>
      </c>
      <c r="F163" s="28">
        <v>1900</v>
      </c>
      <c r="G163" s="28">
        <v>200</v>
      </c>
      <c r="H163" s="28">
        <v>200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895.09999847412109</v>
      </c>
      <c r="O163" s="28">
        <v>0</v>
      </c>
      <c r="P163" s="28">
        <v>0</v>
      </c>
      <c r="Q163" s="28">
        <v>0</v>
      </c>
      <c r="R163" s="28">
        <v>0</v>
      </c>
      <c r="S163" s="28">
        <v>200</v>
      </c>
      <c r="T163" s="28">
        <v>0</v>
      </c>
      <c r="U163" s="28">
        <v>125</v>
      </c>
      <c r="V163" s="28">
        <v>275</v>
      </c>
      <c r="W163" s="28">
        <v>0</v>
      </c>
      <c r="X163" s="28">
        <v>72.769996643066406</v>
      </c>
      <c r="Y163" s="28">
        <v>0</v>
      </c>
      <c r="Z163" s="28">
        <v>0</v>
      </c>
      <c r="AA163" s="28">
        <v>0</v>
      </c>
      <c r="AB163" s="28">
        <v>105</v>
      </c>
      <c r="AC163" s="28">
        <v>0</v>
      </c>
      <c r="AD163" s="28">
        <v>0</v>
      </c>
      <c r="AE163" s="28">
        <v>480</v>
      </c>
      <c r="AF163" s="28">
        <v>23.079999923706051</v>
      </c>
      <c r="AG163" s="28">
        <v>207.86999678611755</v>
      </c>
      <c r="AH163" s="28">
        <v>778.42247755274707</v>
      </c>
      <c r="AI163" s="28">
        <v>680.74249458323834</v>
      </c>
      <c r="AJ163" s="28">
        <v>79.376999862492085</v>
      </c>
      <c r="AK163" s="28">
        <v>25.60000041872263</v>
      </c>
      <c r="AL163" s="30" t="str">
        <f t="shared" si="109"/>
        <v>Suite 6 CEIP Preferred Portfolio</v>
      </c>
      <c r="AM163" s="27">
        <v>2041</v>
      </c>
      <c r="AN163" s="35">
        <f t="shared" si="110"/>
        <v>1459.1649721359854</v>
      </c>
      <c r="AO163" s="35">
        <f t="shared" si="111"/>
        <v>625.60000041872263</v>
      </c>
      <c r="AP163" s="35">
        <f t="shared" si="112"/>
        <v>559.37699986249208</v>
      </c>
      <c r="AQ163" s="35">
        <f t="shared" si="101"/>
        <v>207.86999678611755</v>
      </c>
      <c r="AR163" s="35">
        <f t="shared" si="102"/>
        <v>95.849996566772461</v>
      </c>
      <c r="AS163" s="35">
        <f t="shared" si="103"/>
        <v>105</v>
      </c>
      <c r="AT163" s="35">
        <f t="shared" si="113"/>
        <v>895.09999847412109</v>
      </c>
      <c r="AU163" s="35">
        <f t="shared" si="104"/>
        <v>2300</v>
      </c>
      <c r="AV163" s="35">
        <f t="shared" si="105"/>
        <v>0</v>
      </c>
      <c r="AW163" s="35">
        <f t="shared" si="106"/>
        <v>0</v>
      </c>
      <c r="AX163" s="35">
        <f t="shared" si="107"/>
        <v>711</v>
      </c>
      <c r="AY163" s="35">
        <f t="shared" si="108"/>
        <v>6958.9619642442112</v>
      </c>
      <c r="BA163" s="27">
        <v>2041</v>
      </c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</row>
    <row r="164" spans="2:65" x14ac:dyDescent="0.35">
      <c r="B164" s="25">
        <v>2042</v>
      </c>
      <c r="C164" s="26">
        <v>0</v>
      </c>
      <c r="D164" s="26">
        <v>711</v>
      </c>
      <c r="E164" s="26">
        <v>0</v>
      </c>
      <c r="F164" s="26">
        <v>1900</v>
      </c>
      <c r="G164" s="26">
        <v>200</v>
      </c>
      <c r="H164" s="26">
        <v>200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1194.6500015258789</v>
      </c>
      <c r="O164" s="26">
        <v>0</v>
      </c>
      <c r="P164" s="26">
        <v>0</v>
      </c>
      <c r="Q164" s="26">
        <v>0</v>
      </c>
      <c r="R164" s="26">
        <v>0</v>
      </c>
      <c r="S164" s="26">
        <v>200</v>
      </c>
      <c r="T164" s="26">
        <v>0</v>
      </c>
      <c r="U164" s="26">
        <v>125</v>
      </c>
      <c r="V164" s="26">
        <v>425</v>
      </c>
      <c r="W164" s="26">
        <v>0</v>
      </c>
      <c r="X164" s="26">
        <v>76.620002746582031</v>
      </c>
      <c r="Y164" s="26">
        <v>0</v>
      </c>
      <c r="Z164" s="26">
        <v>0</v>
      </c>
      <c r="AA164" s="26">
        <v>0</v>
      </c>
      <c r="AB164" s="26">
        <v>120</v>
      </c>
      <c r="AC164" s="26">
        <v>0</v>
      </c>
      <c r="AD164" s="26">
        <v>0</v>
      </c>
      <c r="AE164" s="26">
        <v>510</v>
      </c>
      <c r="AF164" s="26">
        <v>24.29999923706055</v>
      </c>
      <c r="AG164" s="26">
        <v>210.10999846458435</v>
      </c>
      <c r="AH164" s="26">
        <v>799.46679644314816</v>
      </c>
      <c r="AI164" s="26">
        <v>730.24621203573145</v>
      </c>
      <c r="AJ164" s="26">
        <v>79.376999862492085</v>
      </c>
      <c r="AK164" s="26">
        <v>25.60000041872263</v>
      </c>
      <c r="AL164" s="30" t="str">
        <f t="shared" si="109"/>
        <v>Suite 6 CEIP Preferred Portfolio</v>
      </c>
      <c r="AM164" s="25">
        <v>2042</v>
      </c>
      <c r="AN164" s="34">
        <f t="shared" si="110"/>
        <v>1529.7130084788796</v>
      </c>
      <c r="AO164" s="34">
        <f t="shared" si="111"/>
        <v>775.60000041872263</v>
      </c>
      <c r="AP164" s="34">
        <f t="shared" si="112"/>
        <v>589.37699986249208</v>
      </c>
      <c r="AQ164" s="34">
        <f t="shared" si="101"/>
        <v>210.10999846458435</v>
      </c>
      <c r="AR164" s="34">
        <f t="shared" si="102"/>
        <v>100.92000198364258</v>
      </c>
      <c r="AS164" s="34">
        <f t="shared" si="103"/>
        <v>120</v>
      </c>
      <c r="AT164" s="34">
        <f t="shared" si="113"/>
        <v>1194.6500015258789</v>
      </c>
      <c r="AU164" s="34">
        <f t="shared" si="104"/>
        <v>2300</v>
      </c>
      <c r="AV164" s="34">
        <f t="shared" si="105"/>
        <v>0</v>
      </c>
      <c r="AW164" s="34">
        <f t="shared" si="106"/>
        <v>0</v>
      </c>
      <c r="AX164" s="34">
        <f t="shared" si="107"/>
        <v>711</v>
      </c>
      <c r="AY164" s="34">
        <f t="shared" si="108"/>
        <v>7531.3700107342002</v>
      </c>
      <c r="BA164" s="25">
        <v>2042</v>
      </c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2:65" x14ac:dyDescent="0.35">
      <c r="B165" s="27">
        <v>2043</v>
      </c>
      <c r="C165" s="28">
        <v>0</v>
      </c>
      <c r="D165" s="28">
        <v>948</v>
      </c>
      <c r="E165" s="28">
        <v>0</v>
      </c>
      <c r="F165" s="28">
        <v>2200</v>
      </c>
      <c r="G165" s="28">
        <v>200</v>
      </c>
      <c r="H165" s="28">
        <v>200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1194.0499877929688</v>
      </c>
      <c r="O165" s="28">
        <v>0</v>
      </c>
      <c r="P165" s="28">
        <v>0</v>
      </c>
      <c r="Q165" s="28">
        <v>0</v>
      </c>
      <c r="R165" s="28">
        <v>0</v>
      </c>
      <c r="S165" s="28">
        <v>200</v>
      </c>
      <c r="T165" s="28">
        <v>75</v>
      </c>
      <c r="U165" s="28">
        <v>125</v>
      </c>
      <c r="V165" s="28">
        <v>425</v>
      </c>
      <c r="W165" s="28">
        <v>0</v>
      </c>
      <c r="X165" s="28">
        <v>80.669998168945313</v>
      </c>
      <c r="Y165" s="28">
        <v>0</v>
      </c>
      <c r="Z165" s="28">
        <v>0</v>
      </c>
      <c r="AA165" s="28">
        <v>0</v>
      </c>
      <c r="AB165" s="28">
        <v>120</v>
      </c>
      <c r="AC165" s="28">
        <v>0</v>
      </c>
      <c r="AD165" s="28">
        <v>0</v>
      </c>
      <c r="AE165" s="28">
        <v>540</v>
      </c>
      <c r="AF165" s="28">
        <v>25.579999923706051</v>
      </c>
      <c r="AG165" s="28">
        <v>212.35000276565552</v>
      </c>
      <c r="AH165" s="28">
        <v>815.05506987821332</v>
      </c>
      <c r="AI165" s="28">
        <v>798.28595556854293</v>
      </c>
      <c r="AJ165" s="28">
        <v>79.376999862492085</v>
      </c>
      <c r="AK165" s="28">
        <v>25.60000041872263</v>
      </c>
      <c r="AL165" s="30" t="str">
        <f t="shared" si="109"/>
        <v>Suite 6 CEIP Preferred Portfolio</v>
      </c>
      <c r="AM165" s="27">
        <v>2043</v>
      </c>
      <c r="AN165" s="35">
        <f t="shared" si="110"/>
        <v>1613.3410254467562</v>
      </c>
      <c r="AO165" s="35">
        <f t="shared" si="111"/>
        <v>850.60000041872263</v>
      </c>
      <c r="AP165" s="35">
        <f t="shared" si="112"/>
        <v>619.37699986249208</v>
      </c>
      <c r="AQ165" s="35">
        <f t="shared" si="101"/>
        <v>212.35000276565552</v>
      </c>
      <c r="AR165" s="35">
        <f t="shared" si="102"/>
        <v>106.24999809265137</v>
      </c>
      <c r="AS165" s="35">
        <f t="shared" si="103"/>
        <v>120</v>
      </c>
      <c r="AT165" s="35">
        <f t="shared" si="113"/>
        <v>1194.0499877929688</v>
      </c>
      <c r="AU165" s="35">
        <f t="shared" si="104"/>
        <v>2600</v>
      </c>
      <c r="AV165" s="35">
        <f t="shared" si="105"/>
        <v>0</v>
      </c>
      <c r="AW165" s="35">
        <f t="shared" si="106"/>
        <v>0</v>
      </c>
      <c r="AX165" s="35">
        <f t="shared" si="107"/>
        <v>948</v>
      </c>
      <c r="AY165" s="35">
        <f t="shared" si="108"/>
        <v>8263.9680143792466</v>
      </c>
      <c r="BA165" s="27">
        <v>2043</v>
      </c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</row>
    <row r="166" spans="2:65" x14ac:dyDescent="0.35">
      <c r="B166" s="25">
        <v>2044</v>
      </c>
      <c r="C166" s="26">
        <v>0</v>
      </c>
      <c r="D166" s="26">
        <v>948</v>
      </c>
      <c r="E166" s="26">
        <v>0</v>
      </c>
      <c r="F166" s="26">
        <v>2300</v>
      </c>
      <c r="G166" s="26">
        <v>200</v>
      </c>
      <c r="H166" s="26">
        <v>200</v>
      </c>
      <c r="I166" s="26">
        <v>350</v>
      </c>
      <c r="J166" s="26">
        <v>0</v>
      </c>
      <c r="K166" s="26">
        <v>0</v>
      </c>
      <c r="L166" s="26">
        <v>0</v>
      </c>
      <c r="M166" s="26">
        <v>0</v>
      </c>
      <c r="N166" s="26">
        <v>1293.4500122070313</v>
      </c>
      <c r="O166" s="26">
        <v>0</v>
      </c>
      <c r="P166" s="26">
        <v>0</v>
      </c>
      <c r="Q166" s="26">
        <v>0</v>
      </c>
      <c r="R166" s="26">
        <v>0</v>
      </c>
      <c r="S166" s="26">
        <v>200</v>
      </c>
      <c r="T166" s="26">
        <v>125</v>
      </c>
      <c r="U166" s="26">
        <v>125</v>
      </c>
      <c r="V166" s="26">
        <v>450</v>
      </c>
      <c r="W166" s="26">
        <v>0</v>
      </c>
      <c r="X166" s="26">
        <v>84.930000305175781</v>
      </c>
      <c r="Y166" s="26">
        <v>0</v>
      </c>
      <c r="Z166" s="26">
        <v>0</v>
      </c>
      <c r="AA166" s="26">
        <v>0</v>
      </c>
      <c r="AB166" s="26">
        <v>135</v>
      </c>
      <c r="AC166" s="26">
        <v>0</v>
      </c>
      <c r="AD166" s="26">
        <v>0</v>
      </c>
      <c r="AE166" s="26">
        <v>570</v>
      </c>
      <c r="AF166" s="26">
        <v>26.930000305175781</v>
      </c>
      <c r="AG166" s="26">
        <v>214.45999926328659</v>
      </c>
      <c r="AH166" s="26">
        <v>832.17698303956013</v>
      </c>
      <c r="AI166" s="26">
        <v>882.68142050805454</v>
      </c>
      <c r="AJ166" s="26">
        <v>79.376999862492085</v>
      </c>
      <c r="AK166" s="26">
        <v>25.60000041872263</v>
      </c>
      <c r="AL166" s="30" t="str">
        <f t="shared" si="109"/>
        <v>Suite 6 CEIP Preferred Portfolio</v>
      </c>
      <c r="AM166" s="25">
        <v>2044</v>
      </c>
      <c r="AN166" s="34">
        <f t="shared" si="110"/>
        <v>1714.8584035476147</v>
      </c>
      <c r="AO166" s="34">
        <f t="shared" si="111"/>
        <v>925.60000041872263</v>
      </c>
      <c r="AP166" s="34">
        <f t="shared" si="112"/>
        <v>649.37699986249208</v>
      </c>
      <c r="AQ166" s="34">
        <f t="shared" si="101"/>
        <v>214.45999926328659</v>
      </c>
      <c r="AR166" s="34">
        <f t="shared" si="102"/>
        <v>111.86000061035156</v>
      </c>
      <c r="AS166" s="34">
        <f t="shared" si="103"/>
        <v>135</v>
      </c>
      <c r="AT166" s="34">
        <f t="shared" si="113"/>
        <v>1293.4500122070313</v>
      </c>
      <c r="AU166" s="34">
        <f t="shared" si="104"/>
        <v>3050</v>
      </c>
      <c r="AV166" s="34">
        <f t="shared" si="105"/>
        <v>0</v>
      </c>
      <c r="AW166" s="34">
        <f t="shared" si="106"/>
        <v>0</v>
      </c>
      <c r="AX166" s="34">
        <f t="shared" si="107"/>
        <v>948</v>
      </c>
      <c r="AY166" s="34">
        <f t="shared" si="108"/>
        <v>9042.6054159094983</v>
      </c>
      <c r="BA166" s="25">
        <v>2044</v>
      </c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2:65" x14ac:dyDescent="0.35">
      <c r="B167" s="27">
        <v>2045</v>
      </c>
      <c r="C167" s="28">
        <v>0</v>
      </c>
      <c r="D167" s="28">
        <v>948</v>
      </c>
      <c r="E167" s="28">
        <v>0</v>
      </c>
      <c r="F167" s="28">
        <v>2300</v>
      </c>
      <c r="G167" s="28">
        <v>200</v>
      </c>
      <c r="H167" s="28">
        <v>200</v>
      </c>
      <c r="I167" s="28">
        <v>350</v>
      </c>
      <c r="J167" s="28">
        <v>0</v>
      </c>
      <c r="K167" s="28">
        <v>0</v>
      </c>
      <c r="L167" s="28">
        <v>0</v>
      </c>
      <c r="M167" s="28">
        <v>0</v>
      </c>
      <c r="N167" s="28">
        <v>1292.8199920654297</v>
      </c>
      <c r="O167" s="28">
        <v>0</v>
      </c>
      <c r="P167" s="28">
        <v>0</v>
      </c>
      <c r="Q167" s="28">
        <v>0</v>
      </c>
      <c r="R167" s="28">
        <v>0</v>
      </c>
      <c r="S167" s="28">
        <v>200</v>
      </c>
      <c r="T167" s="28">
        <v>175</v>
      </c>
      <c r="U167" s="28">
        <v>125</v>
      </c>
      <c r="V167" s="28">
        <v>475</v>
      </c>
      <c r="W167" s="28">
        <v>0</v>
      </c>
      <c r="X167" s="28">
        <v>89.410003662109375</v>
      </c>
      <c r="Y167" s="28">
        <v>125</v>
      </c>
      <c r="Z167" s="28">
        <v>0</v>
      </c>
      <c r="AA167" s="28">
        <v>0</v>
      </c>
      <c r="AB167" s="28">
        <v>150</v>
      </c>
      <c r="AC167" s="28">
        <v>0</v>
      </c>
      <c r="AD167" s="28">
        <v>0</v>
      </c>
      <c r="AE167" s="28">
        <v>600</v>
      </c>
      <c r="AF167" s="28">
        <v>28.360000610351559</v>
      </c>
      <c r="AG167" s="28">
        <v>216.68000096082687</v>
      </c>
      <c r="AH167" s="28">
        <v>847.64353959809046</v>
      </c>
      <c r="AI167" s="28">
        <v>976.23904165753038</v>
      </c>
      <c r="AJ167" s="28">
        <v>79.376999862492085</v>
      </c>
      <c r="AK167" s="28">
        <v>25.60000041872263</v>
      </c>
      <c r="AL167" s="30" t="str">
        <f t="shared" si="109"/>
        <v>Suite 6 CEIP Preferred Portfolio</v>
      </c>
      <c r="AM167" s="27">
        <v>2045</v>
      </c>
      <c r="AN167" s="35">
        <f t="shared" si="110"/>
        <v>1823.8825812556208</v>
      </c>
      <c r="AO167" s="35">
        <f t="shared" si="111"/>
        <v>1000.6000004187226</v>
      </c>
      <c r="AP167" s="35">
        <f t="shared" si="112"/>
        <v>679.37699986249208</v>
      </c>
      <c r="AQ167" s="35">
        <f t="shared" si="101"/>
        <v>216.68000096082687</v>
      </c>
      <c r="AR167" s="35">
        <f t="shared" si="102"/>
        <v>117.77000427246094</v>
      </c>
      <c r="AS167" s="35">
        <f t="shared" si="103"/>
        <v>150</v>
      </c>
      <c r="AT167" s="35">
        <f t="shared" si="113"/>
        <v>1292.8199920654297</v>
      </c>
      <c r="AU167" s="35">
        <f t="shared" si="104"/>
        <v>3050</v>
      </c>
      <c r="AV167" s="35">
        <f t="shared" si="105"/>
        <v>125</v>
      </c>
      <c r="AW167" s="35">
        <f t="shared" si="106"/>
        <v>0</v>
      </c>
      <c r="AX167" s="35">
        <f t="shared" si="107"/>
        <v>948</v>
      </c>
      <c r="AY167" s="35">
        <f t="shared" si="108"/>
        <v>9404.1295788355528</v>
      </c>
      <c r="BA167" s="27">
        <v>2045</v>
      </c>
      <c r="BB167" s="35">
        <f t="shared" ref="BB167:BL167" si="118">AN167-AN152</f>
        <v>1196.4760434727798</v>
      </c>
      <c r="BC167" s="35">
        <f t="shared" si="118"/>
        <v>800</v>
      </c>
      <c r="BD167" s="35">
        <f t="shared" si="118"/>
        <v>450</v>
      </c>
      <c r="BE167" s="35">
        <f t="shared" si="118"/>
        <v>34.23000368475914</v>
      </c>
      <c r="BF167" s="35">
        <f t="shared" si="118"/>
        <v>72.080005645751953</v>
      </c>
      <c r="BG167" s="35">
        <f t="shared" si="118"/>
        <v>150</v>
      </c>
      <c r="BH167" s="35">
        <f t="shared" si="118"/>
        <v>893.81999969482422</v>
      </c>
      <c r="BI167" s="35">
        <f t="shared" si="118"/>
        <v>1550</v>
      </c>
      <c r="BJ167" s="35">
        <f t="shared" si="118"/>
        <v>125</v>
      </c>
      <c r="BK167" s="35">
        <f t="shared" si="118"/>
        <v>0</v>
      </c>
      <c r="BL167" s="35">
        <f t="shared" si="118"/>
        <v>474</v>
      </c>
      <c r="BM167" s="35">
        <f t="shared" ref="BM167" si="119">AY167-AY152</f>
        <v>5745.6060524981149</v>
      </c>
    </row>
    <row r="168" spans="2:65" x14ac:dyDescent="0.35">
      <c r="B168" s="146"/>
      <c r="BA168" s="27" t="s">
        <v>43</v>
      </c>
      <c r="BB168" s="35">
        <f>SUM(BB167,BB152,BB147)</f>
        <v>1823.8825812556208</v>
      </c>
      <c r="BC168" s="35">
        <f t="shared" ref="BC168:BM168" si="120">SUM(BC167,BC152,BC147)</f>
        <v>1000.6000004187226</v>
      </c>
      <c r="BD168" s="35">
        <f t="shared" si="120"/>
        <v>679.37699986249208</v>
      </c>
      <c r="BE168" s="35">
        <f t="shared" si="120"/>
        <v>216.68000096082687</v>
      </c>
      <c r="BF168" s="35">
        <f t="shared" si="120"/>
        <v>117.77000427246094</v>
      </c>
      <c r="BG168" s="35">
        <f t="shared" si="120"/>
        <v>150</v>
      </c>
      <c r="BH168" s="35">
        <f t="shared" si="120"/>
        <v>1292.8199920654297</v>
      </c>
      <c r="BI168" s="35">
        <f t="shared" si="120"/>
        <v>3050</v>
      </c>
      <c r="BJ168" s="35">
        <f t="shared" si="120"/>
        <v>125</v>
      </c>
      <c r="BK168" s="35">
        <f t="shared" si="120"/>
        <v>0</v>
      </c>
      <c r="BL168" s="35">
        <f t="shared" si="120"/>
        <v>948</v>
      </c>
      <c r="BM168" s="35">
        <f t="shared" si="120"/>
        <v>9404.1295788355528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AA167"/>
  <sheetViews>
    <sheetView tabSelected="1" topLeftCell="A133" zoomScale="85" zoomScaleNormal="85" workbookViewId="0">
      <selection activeCell="B8" sqref="B8"/>
    </sheetView>
  </sheetViews>
  <sheetFormatPr defaultColWidth="8.81640625" defaultRowHeight="14.5" x14ac:dyDescent="0.35"/>
  <cols>
    <col min="1" max="1" width="8.81640625" style="163"/>
    <col min="2" max="2" width="8.81640625" style="117"/>
    <col min="3" max="26" width="8.81640625" style="163"/>
    <col min="27" max="27" width="29.453125" style="179" customWidth="1"/>
    <col min="28" max="16384" width="8.81640625" style="163"/>
  </cols>
  <sheetData>
    <row r="1" spans="1:27" s="162" customFormat="1" x14ac:dyDescent="0.35">
      <c r="A1" s="162" t="s">
        <v>101</v>
      </c>
      <c r="B1" s="173"/>
    </row>
    <row r="2" spans="1:27" x14ac:dyDescent="0.35">
      <c r="B2" s="174" t="str">
        <f>'RAW DATA INPUTS &gt;&gt;&gt;'!D3</f>
        <v>Suite 1 Least Cost</v>
      </c>
      <c r="C2" s="164" t="s">
        <v>45</v>
      </c>
      <c r="D2" s="164" t="s">
        <v>45</v>
      </c>
      <c r="E2" s="164" t="s">
        <v>45</v>
      </c>
      <c r="F2" s="164" t="s">
        <v>45</v>
      </c>
      <c r="G2" s="164" t="s">
        <v>45</v>
      </c>
      <c r="H2" s="164" t="s">
        <v>45</v>
      </c>
      <c r="I2" s="164" t="s">
        <v>45</v>
      </c>
      <c r="J2" s="164" t="s">
        <v>45</v>
      </c>
      <c r="K2" s="164" t="s">
        <v>45</v>
      </c>
      <c r="L2" s="164" t="s">
        <v>45</v>
      </c>
      <c r="M2" s="165" t="s">
        <v>155</v>
      </c>
      <c r="N2" s="165" t="s">
        <v>155</v>
      </c>
      <c r="O2" s="165" t="s">
        <v>155</v>
      </c>
      <c r="P2" s="165" t="s">
        <v>155</v>
      </c>
      <c r="Q2" s="165" t="s">
        <v>155</v>
      </c>
      <c r="R2" s="165" t="s">
        <v>155</v>
      </c>
      <c r="S2" s="165" t="s">
        <v>155</v>
      </c>
      <c r="T2" s="165" t="s">
        <v>155</v>
      </c>
      <c r="U2" s="165" t="s">
        <v>155</v>
      </c>
      <c r="V2" s="165" t="s">
        <v>155</v>
      </c>
      <c r="W2" s="165" t="s">
        <v>155</v>
      </c>
      <c r="X2" s="165" t="s">
        <v>155</v>
      </c>
      <c r="Y2" s="166" t="s">
        <v>156</v>
      </c>
      <c r="Z2" s="166" t="s">
        <v>156</v>
      </c>
      <c r="AA2" s="162"/>
    </row>
    <row r="3" spans="1:27" ht="60" customHeight="1" x14ac:dyDescent="0.35">
      <c r="B3" s="175" t="s">
        <v>11</v>
      </c>
      <c r="C3" s="167" t="s">
        <v>157</v>
      </c>
      <c r="D3" s="167" t="s">
        <v>158</v>
      </c>
      <c r="E3" s="167" t="s">
        <v>159</v>
      </c>
      <c r="F3" s="167" t="s">
        <v>160</v>
      </c>
      <c r="G3" s="167" t="s">
        <v>161</v>
      </c>
      <c r="H3" s="167" t="s">
        <v>162</v>
      </c>
      <c r="I3" s="167" t="s">
        <v>163</v>
      </c>
      <c r="J3" s="167" t="s">
        <v>164</v>
      </c>
      <c r="K3" s="167" t="s">
        <v>165</v>
      </c>
      <c r="L3" s="167" t="s">
        <v>166</v>
      </c>
      <c r="M3" s="168" t="s">
        <v>167</v>
      </c>
      <c r="N3" s="168" t="s">
        <v>168</v>
      </c>
      <c r="O3" s="168" t="s">
        <v>169</v>
      </c>
      <c r="P3" s="168" t="s">
        <v>170</v>
      </c>
      <c r="Q3" s="168" t="s">
        <v>171</v>
      </c>
      <c r="R3" s="168" t="s">
        <v>172</v>
      </c>
      <c r="S3" s="168" t="s">
        <v>173</v>
      </c>
      <c r="T3" s="168" t="s">
        <v>174</v>
      </c>
      <c r="U3" s="168" t="s">
        <v>175</v>
      </c>
      <c r="V3" s="168" t="s">
        <v>176</v>
      </c>
      <c r="W3" s="168" t="s">
        <v>177</v>
      </c>
      <c r="X3" s="168" t="s">
        <v>178</v>
      </c>
      <c r="Y3" s="169" t="s">
        <v>179</v>
      </c>
      <c r="Z3" s="169" t="s">
        <v>180</v>
      </c>
      <c r="AA3" s="170" t="str">
        <f>B2</f>
        <v>Suite 1 Least Cost</v>
      </c>
    </row>
    <row r="4" spans="1:27" x14ac:dyDescent="0.35">
      <c r="B4" s="176">
        <v>2022</v>
      </c>
      <c r="C4" s="171">
        <v>9.4999998807907104</v>
      </c>
      <c r="D4" s="171">
        <v>0</v>
      </c>
      <c r="E4" s="171">
        <v>0</v>
      </c>
      <c r="F4" s="171">
        <v>2.8000000417232509</v>
      </c>
      <c r="G4" s="171">
        <v>5.2000000774860382</v>
      </c>
      <c r="H4" s="171">
        <v>0</v>
      </c>
      <c r="I4" s="171">
        <v>0</v>
      </c>
      <c r="J4" s="171">
        <v>0</v>
      </c>
      <c r="K4" s="171">
        <v>0</v>
      </c>
      <c r="L4" s="171">
        <v>0</v>
      </c>
      <c r="M4" s="171">
        <v>0</v>
      </c>
      <c r="N4" s="171">
        <v>0</v>
      </c>
      <c r="O4" s="171">
        <v>0</v>
      </c>
      <c r="P4" s="171">
        <v>0</v>
      </c>
      <c r="Q4" s="171">
        <v>0</v>
      </c>
      <c r="R4" s="171">
        <v>0</v>
      </c>
      <c r="S4" s="171">
        <v>0</v>
      </c>
      <c r="T4" s="171">
        <v>0</v>
      </c>
      <c r="U4" s="171">
        <v>0</v>
      </c>
      <c r="V4" s="171">
        <v>0</v>
      </c>
      <c r="W4" s="171">
        <v>0</v>
      </c>
      <c r="X4" s="171">
        <v>0.20000000298023221</v>
      </c>
      <c r="Y4" s="171">
        <v>0</v>
      </c>
      <c r="Z4" s="171">
        <v>0</v>
      </c>
      <c r="AA4" s="162" t="str">
        <f>AA3</f>
        <v>Suite 1 Least Cost</v>
      </c>
    </row>
    <row r="5" spans="1:27" x14ac:dyDescent="0.35">
      <c r="B5" s="177">
        <v>2023</v>
      </c>
      <c r="C5" s="172">
        <v>9.4999998807907104</v>
      </c>
      <c r="D5" s="172">
        <v>0</v>
      </c>
      <c r="E5" s="172">
        <v>0</v>
      </c>
      <c r="F5" s="172">
        <v>5.6000000834465018</v>
      </c>
      <c r="G5" s="172">
        <v>10.400000154972076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0.40000000596046442</v>
      </c>
      <c r="Y5" s="172">
        <v>0</v>
      </c>
      <c r="Z5" s="172">
        <v>0</v>
      </c>
      <c r="AA5" s="162" t="str">
        <f t="shared" ref="AA5:AA27" si="0">AA4</f>
        <v>Suite 1 Least Cost</v>
      </c>
    </row>
    <row r="6" spans="1:27" x14ac:dyDescent="0.35">
      <c r="B6" s="176">
        <v>2024</v>
      </c>
      <c r="C6" s="171">
        <v>9.4999998807907104</v>
      </c>
      <c r="D6" s="171">
        <v>0</v>
      </c>
      <c r="E6" s="171">
        <v>0</v>
      </c>
      <c r="F6" s="171">
        <v>8.4000001251697523</v>
      </c>
      <c r="G6" s="171">
        <v>15.600000232458115</v>
      </c>
      <c r="H6" s="171">
        <v>17.200000256299973</v>
      </c>
      <c r="I6" s="171">
        <v>0</v>
      </c>
      <c r="J6" s="171">
        <v>0</v>
      </c>
      <c r="K6" s="171">
        <v>0</v>
      </c>
      <c r="L6" s="171">
        <v>0</v>
      </c>
      <c r="M6" s="171">
        <v>5.2000000774860373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12</v>
      </c>
      <c r="T6" s="171">
        <v>0</v>
      </c>
      <c r="U6" s="171">
        <v>0</v>
      </c>
      <c r="V6" s="171">
        <v>0</v>
      </c>
      <c r="W6" s="171">
        <v>0</v>
      </c>
      <c r="X6" s="171">
        <v>0.40000000596046442</v>
      </c>
      <c r="Y6" s="171">
        <v>0</v>
      </c>
      <c r="Z6" s="171">
        <v>0</v>
      </c>
      <c r="AA6" s="162" t="str">
        <f t="shared" si="0"/>
        <v>Suite 1 Least Cost</v>
      </c>
    </row>
    <row r="7" spans="1:27" x14ac:dyDescent="0.35">
      <c r="B7" s="177">
        <v>2025</v>
      </c>
      <c r="C7" s="172">
        <v>9.4999998807907104</v>
      </c>
      <c r="D7" s="172">
        <v>0</v>
      </c>
      <c r="E7" s="172">
        <v>0</v>
      </c>
      <c r="F7" s="172">
        <v>11.200000166893004</v>
      </c>
      <c r="G7" s="172">
        <v>20.800000309944153</v>
      </c>
      <c r="H7" s="172">
        <v>38.800000578165054</v>
      </c>
      <c r="I7" s="172">
        <v>0</v>
      </c>
      <c r="J7" s="172">
        <v>0</v>
      </c>
      <c r="K7" s="172">
        <v>0</v>
      </c>
      <c r="L7" s="172">
        <v>0</v>
      </c>
      <c r="M7" s="172">
        <v>12.600000187754629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12</v>
      </c>
      <c r="T7" s="172">
        <v>0</v>
      </c>
      <c r="U7" s="172">
        <v>0</v>
      </c>
      <c r="V7" s="172">
        <v>0</v>
      </c>
      <c r="W7" s="172">
        <v>0</v>
      </c>
      <c r="X7" s="172">
        <v>0.40000000596046442</v>
      </c>
      <c r="Y7" s="172">
        <v>0</v>
      </c>
      <c r="Z7" s="172">
        <v>0</v>
      </c>
      <c r="AA7" s="162" t="str">
        <f t="shared" si="0"/>
        <v>Suite 1 Least Cost</v>
      </c>
    </row>
    <row r="8" spans="1:27" x14ac:dyDescent="0.35">
      <c r="B8" s="176">
        <v>2026</v>
      </c>
      <c r="C8" s="171">
        <v>9.4999998807907104</v>
      </c>
      <c r="D8" s="171">
        <v>0</v>
      </c>
      <c r="E8" s="171">
        <v>0</v>
      </c>
      <c r="F8" s="171">
        <v>11.200000166893004</v>
      </c>
      <c r="G8" s="171">
        <v>20.800000309944153</v>
      </c>
      <c r="H8" s="171">
        <v>38.800000578165054</v>
      </c>
      <c r="I8" s="171">
        <v>0</v>
      </c>
      <c r="J8" s="171">
        <v>0</v>
      </c>
      <c r="K8" s="171">
        <v>0</v>
      </c>
      <c r="L8" s="171">
        <v>0</v>
      </c>
      <c r="M8" s="171">
        <v>12.600000187754629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12</v>
      </c>
      <c r="T8" s="171">
        <v>0</v>
      </c>
      <c r="U8" s="171">
        <v>0</v>
      </c>
      <c r="V8" s="171">
        <v>0</v>
      </c>
      <c r="W8" s="171">
        <v>0</v>
      </c>
      <c r="X8" s="171">
        <v>0.40000000596046442</v>
      </c>
      <c r="Y8" s="171">
        <v>0</v>
      </c>
      <c r="Z8" s="171">
        <v>0</v>
      </c>
      <c r="AA8" s="162" t="str">
        <f t="shared" si="0"/>
        <v>Suite 1 Least Cost</v>
      </c>
    </row>
    <row r="9" spans="1:27" x14ac:dyDescent="0.35">
      <c r="B9" s="177">
        <v>2027</v>
      </c>
      <c r="C9" s="172">
        <v>9.4999998807907104</v>
      </c>
      <c r="D9" s="172">
        <v>0</v>
      </c>
      <c r="E9" s="172">
        <v>0</v>
      </c>
      <c r="F9" s="172">
        <v>11.200000166893004</v>
      </c>
      <c r="G9" s="172">
        <v>20.800000309944153</v>
      </c>
      <c r="H9" s="172">
        <v>38.800000578165054</v>
      </c>
      <c r="I9" s="172">
        <v>0</v>
      </c>
      <c r="J9" s="172">
        <v>0</v>
      </c>
      <c r="K9" s="172">
        <v>0</v>
      </c>
      <c r="L9" s="172">
        <v>0</v>
      </c>
      <c r="M9" s="172">
        <v>12.600000187754629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12</v>
      </c>
      <c r="T9" s="172">
        <v>0</v>
      </c>
      <c r="U9" s="172">
        <v>0</v>
      </c>
      <c r="V9" s="172">
        <v>0</v>
      </c>
      <c r="W9" s="172">
        <v>0</v>
      </c>
      <c r="X9" s="172">
        <v>0.40000000596046442</v>
      </c>
      <c r="Y9" s="172">
        <v>0</v>
      </c>
      <c r="Z9" s="172">
        <v>0</v>
      </c>
      <c r="AA9" s="162" t="str">
        <f t="shared" si="0"/>
        <v>Suite 1 Least Cost</v>
      </c>
    </row>
    <row r="10" spans="1:27" x14ac:dyDescent="0.35">
      <c r="B10" s="176">
        <v>2028</v>
      </c>
      <c r="C10" s="171">
        <v>9.4999998807907104</v>
      </c>
      <c r="D10" s="171">
        <v>0</v>
      </c>
      <c r="E10" s="171">
        <v>0</v>
      </c>
      <c r="F10" s="171">
        <v>11.200000166893004</v>
      </c>
      <c r="G10" s="171">
        <v>20.800000309944153</v>
      </c>
      <c r="H10" s="171">
        <v>38.800000578165054</v>
      </c>
      <c r="I10" s="171">
        <v>0</v>
      </c>
      <c r="J10" s="171">
        <v>0</v>
      </c>
      <c r="K10" s="171">
        <v>0</v>
      </c>
      <c r="L10" s="171">
        <v>0</v>
      </c>
      <c r="M10" s="171">
        <v>12.600000187754629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12</v>
      </c>
      <c r="T10" s="171">
        <v>0</v>
      </c>
      <c r="U10" s="171">
        <v>0</v>
      </c>
      <c r="V10" s="171">
        <v>0</v>
      </c>
      <c r="W10" s="171">
        <v>0</v>
      </c>
      <c r="X10" s="171">
        <v>0.40000000596046442</v>
      </c>
      <c r="Y10" s="171">
        <v>0</v>
      </c>
      <c r="Z10" s="171">
        <v>0</v>
      </c>
      <c r="AA10" s="162" t="str">
        <f t="shared" si="0"/>
        <v>Suite 1 Least Cost</v>
      </c>
    </row>
    <row r="11" spans="1:27" x14ac:dyDescent="0.35">
      <c r="B11" s="177">
        <v>2029</v>
      </c>
      <c r="C11" s="172">
        <v>9.4999998807907104</v>
      </c>
      <c r="D11" s="172">
        <v>0</v>
      </c>
      <c r="E11" s="172">
        <v>0</v>
      </c>
      <c r="F11" s="172">
        <v>11.200000166893004</v>
      </c>
      <c r="G11" s="172">
        <v>20.800000309944153</v>
      </c>
      <c r="H11" s="172">
        <v>38.800000578165054</v>
      </c>
      <c r="I11" s="172">
        <v>0</v>
      </c>
      <c r="J11" s="172">
        <v>0</v>
      </c>
      <c r="K11" s="172">
        <v>0</v>
      </c>
      <c r="L11" s="172">
        <v>0</v>
      </c>
      <c r="M11" s="172">
        <v>12.600000187754629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12</v>
      </c>
      <c r="T11" s="172">
        <v>0</v>
      </c>
      <c r="U11" s="172">
        <v>0</v>
      </c>
      <c r="V11" s="172">
        <v>0</v>
      </c>
      <c r="W11" s="172">
        <v>0</v>
      </c>
      <c r="X11" s="172">
        <v>0.40000000596046442</v>
      </c>
      <c r="Y11" s="172">
        <v>0</v>
      </c>
      <c r="Z11" s="172">
        <v>0</v>
      </c>
      <c r="AA11" s="162" t="str">
        <f t="shared" si="0"/>
        <v>Suite 1 Least Cost</v>
      </c>
    </row>
    <row r="12" spans="1:27" x14ac:dyDescent="0.35">
      <c r="B12" s="176">
        <v>2030</v>
      </c>
      <c r="C12" s="171">
        <v>9.4999998807907104</v>
      </c>
      <c r="D12" s="171">
        <v>0</v>
      </c>
      <c r="E12" s="171">
        <v>0</v>
      </c>
      <c r="F12" s="171">
        <v>11.200000166893004</v>
      </c>
      <c r="G12" s="171">
        <v>20.800000309944153</v>
      </c>
      <c r="H12" s="171">
        <v>38.800000578165054</v>
      </c>
      <c r="I12" s="171">
        <v>0</v>
      </c>
      <c r="J12" s="171">
        <v>0</v>
      </c>
      <c r="K12" s="171">
        <v>0</v>
      </c>
      <c r="L12" s="171">
        <v>0</v>
      </c>
      <c r="M12" s="171">
        <v>12.600000187754629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12</v>
      </c>
      <c r="T12" s="171">
        <v>0</v>
      </c>
      <c r="U12" s="171">
        <v>0</v>
      </c>
      <c r="V12" s="171">
        <v>0</v>
      </c>
      <c r="W12" s="171">
        <v>0</v>
      </c>
      <c r="X12" s="171">
        <v>0.40000000596046442</v>
      </c>
      <c r="Y12" s="171">
        <v>0</v>
      </c>
      <c r="Z12" s="171">
        <v>0</v>
      </c>
      <c r="AA12" s="162" t="str">
        <f t="shared" si="0"/>
        <v>Suite 1 Least Cost</v>
      </c>
    </row>
    <row r="13" spans="1:27" x14ac:dyDescent="0.35">
      <c r="B13" s="177">
        <v>2031</v>
      </c>
      <c r="C13" s="172">
        <v>9.4999998807907104</v>
      </c>
      <c r="D13" s="172">
        <v>0</v>
      </c>
      <c r="E13" s="172">
        <v>0</v>
      </c>
      <c r="F13" s="172">
        <v>11.200000166893004</v>
      </c>
      <c r="G13" s="172">
        <v>20.800000309944153</v>
      </c>
      <c r="H13" s="172">
        <v>38.800000578165054</v>
      </c>
      <c r="I13" s="172">
        <v>0</v>
      </c>
      <c r="J13" s="172">
        <v>0</v>
      </c>
      <c r="K13" s="172">
        <v>0</v>
      </c>
      <c r="L13" s="172">
        <v>0</v>
      </c>
      <c r="M13" s="172">
        <v>12.600000187754629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12</v>
      </c>
      <c r="T13" s="172">
        <v>0</v>
      </c>
      <c r="U13" s="172">
        <v>0</v>
      </c>
      <c r="V13" s="172">
        <v>0</v>
      </c>
      <c r="W13" s="172">
        <v>0</v>
      </c>
      <c r="X13" s="172">
        <v>0.40000000596046442</v>
      </c>
      <c r="Y13" s="172">
        <v>0</v>
      </c>
      <c r="Z13" s="172">
        <v>0</v>
      </c>
      <c r="AA13" s="162" t="str">
        <f t="shared" si="0"/>
        <v>Suite 1 Least Cost</v>
      </c>
    </row>
    <row r="14" spans="1:27" x14ac:dyDescent="0.35">
      <c r="B14" s="176">
        <v>2032</v>
      </c>
      <c r="C14" s="171">
        <v>9.4999998807907104</v>
      </c>
      <c r="D14" s="171">
        <v>0</v>
      </c>
      <c r="E14" s="171">
        <v>0</v>
      </c>
      <c r="F14" s="171">
        <v>11.200000166893004</v>
      </c>
      <c r="G14" s="171">
        <v>20.800000309944153</v>
      </c>
      <c r="H14" s="171">
        <v>38.800000578165054</v>
      </c>
      <c r="I14" s="171">
        <v>0</v>
      </c>
      <c r="J14" s="171">
        <v>0</v>
      </c>
      <c r="K14" s="171">
        <v>0</v>
      </c>
      <c r="L14" s="171">
        <v>0</v>
      </c>
      <c r="M14" s="171">
        <v>12.600000187754629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12</v>
      </c>
      <c r="T14" s="171">
        <v>0</v>
      </c>
      <c r="U14" s="171">
        <v>0</v>
      </c>
      <c r="V14" s="171">
        <v>0</v>
      </c>
      <c r="W14" s="171">
        <v>0</v>
      </c>
      <c r="X14" s="171">
        <v>0.40000000596046442</v>
      </c>
      <c r="Y14" s="171">
        <v>0</v>
      </c>
      <c r="Z14" s="171">
        <v>0</v>
      </c>
      <c r="AA14" s="162" t="str">
        <f t="shared" si="0"/>
        <v>Suite 1 Least Cost</v>
      </c>
    </row>
    <row r="15" spans="1:27" x14ac:dyDescent="0.35">
      <c r="B15" s="177">
        <v>2033</v>
      </c>
      <c r="C15" s="172">
        <v>9.4999998807907104</v>
      </c>
      <c r="D15" s="172">
        <v>0</v>
      </c>
      <c r="E15" s="172">
        <v>0</v>
      </c>
      <c r="F15" s="172">
        <v>11.200000166893004</v>
      </c>
      <c r="G15" s="172">
        <v>20.800000309944153</v>
      </c>
      <c r="H15" s="172">
        <v>38.800000578165054</v>
      </c>
      <c r="I15" s="172">
        <v>0</v>
      </c>
      <c r="J15" s="172">
        <v>0</v>
      </c>
      <c r="K15" s="172">
        <v>0</v>
      </c>
      <c r="L15" s="172">
        <v>0</v>
      </c>
      <c r="M15" s="172">
        <v>12.600000187754629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12</v>
      </c>
      <c r="T15" s="172">
        <v>0</v>
      </c>
      <c r="U15" s="172">
        <v>0</v>
      </c>
      <c r="V15" s="172">
        <v>0</v>
      </c>
      <c r="W15" s="172">
        <v>0</v>
      </c>
      <c r="X15" s="172">
        <v>0.40000000596046442</v>
      </c>
      <c r="Y15" s="172">
        <v>0</v>
      </c>
      <c r="Z15" s="172">
        <v>0</v>
      </c>
      <c r="AA15" s="162" t="str">
        <f t="shared" si="0"/>
        <v>Suite 1 Least Cost</v>
      </c>
    </row>
    <row r="16" spans="1:27" x14ac:dyDescent="0.35">
      <c r="B16" s="176">
        <v>2034</v>
      </c>
      <c r="C16" s="171">
        <v>9.4999998807907104</v>
      </c>
      <c r="D16" s="171">
        <v>0</v>
      </c>
      <c r="E16" s="171">
        <v>0</v>
      </c>
      <c r="F16" s="171">
        <v>11.200000166893004</v>
      </c>
      <c r="G16" s="171">
        <v>20.800000309944153</v>
      </c>
      <c r="H16" s="171">
        <v>38.800000578165054</v>
      </c>
      <c r="I16" s="171">
        <v>0</v>
      </c>
      <c r="J16" s="171">
        <v>0</v>
      </c>
      <c r="K16" s="171">
        <v>0</v>
      </c>
      <c r="L16" s="171">
        <v>0</v>
      </c>
      <c r="M16" s="171">
        <v>12.600000187754629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12</v>
      </c>
      <c r="T16" s="171">
        <v>0</v>
      </c>
      <c r="U16" s="171">
        <v>0</v>
      </c>
      <c r="V16" s="171">
        <v>0</v>
      </c>
      <c r="W16" s="171">
        <v>0</v>
      </c>
      <c r="X16" s="171">
        <v>0.40000000596046442</v>
      </c>
      <c r="Y16" s="171">
        <v>0</v>
      </c>
      <c r="Z16" s="171">
        <v>0</v>
      </c>
      <c r="AA16" s="162" t="str">
        <f t="shared" si="0"/>
        <v>Suite 1 Least Cost</v>
      </c>
    </row>
    <row r="17" spans="2:27" x14ac:dyDescent="0.35">
      <c r="B17" s="177">
        <v>2035</v>
      </c>
      <c r="C17" s="172">
        <v>9.4999998807907104</v>
      </c>
      <c r="D17" s="172">
        <v>0</v>
      </c>
      <c r="E17" s="172">
        <v>0</v>
      </c>
      <c r="F17" s="172">
        <v>11.200000166893004</v>
      </c>
      <c r="G17" s="172">
        <v>20.800000309944153</v>
      </c>
      <c r="H17" s="172">
        <v>38.800000578165054</v>
      </c>
      <c r="I17" s="172">
        <v>0</v>
      </c>
      <c r="J17" s="172">
        <v>0</v>
      </c>
      <c r="K17" s="172">
        <v>0</v>
      </c>
      <c r="L17" s="172">
        <v>0</v>
      </c>
      <c r="M17" s="172">
        <v>12.600000187754629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12</v>
      </c>
      <c r="T17" s="172">
        <v>0</v>
      </c>
      <c r="U17" s="172">
        <v>0</v>
      </c>
      <c r="V17" s="172">
        <v>0</v>
      </c>
      <c r="W17" s="172">
        <v>0</v>
      </c>
      <c r="X17" s="172">
        <v>0.40000000596046442</v>
      </c>
      <c r="Y17" s="172">
        <v>0</v>
      </c>
      <c r="Z17" s="172">
        <v>0</v>
      </c>
      <c r="AA17" s="162" t="str">
        <f t="shared" si="0"/>
        <v>Suite 1 Least Cost</v>
      </c>
    </row>
    <row r="18" spans="2:27" x14ac:dyDescent="0.35">
      <c r="B18" s="176">
        <v>2036</v>
      </c>
      <c r="C18" s="171">
        <v>9.4999998807907104</v>
      </c>
      <c r="D18" s="171">
        <v>0</v>
      </c>
      <c r="E18" s="171">
        <v>0</v>
      </c>
      <c r="F18" s="171">
        <v>11.200000166893004</v>
      </c>
      <c r="G18" s="171">
        <v>20.800000309944153</v>
      </c>
      <c r="H18" s="171">
        <v>38.800000578165054</v>
      </c>
      <c r="I18" s="171">
        <v>0</v>
      </c>
      <c r="J18" s="171">
        <v>0</v>
      </c>
      <c r="K18" s="171">
        <v>0</v>
      </c>
      <c r="L18" s="171">
        <v>0</v>
      </c>
      <c r="M18" s="171">
        <v>12.600000187754629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12</v>
      </c>
      <c r="T18" s="171">
        <v>0</v>
      </c>
      <c r="U18" s="171">
        <v>0</v>
      </c>
      <c r="V18" s="171">
        <v>0</v>
      </c>
      <c r="W18" s="171">
        <v>0</v>
      </c>
      <c r="X18" s="171">
        <v>0.40000000596046442</v>
      </c>
      <c r="Y18" s="171">
        <v>0</v>
      </c>
      <c r="Z18" s="171">
        <v>0</v>
      </c>
      <c r="AA18" s="162" t="str">
        <f t="shared" si="0"/>
        <v>Suite 1 Least Cost</v>
      </c>
    </row>
    <row r="19" spans="2:27" x14ac:dyDescent="0.35">
      <c r="B19" s="177">
        <v>2037</v>
      </c>
      <c r="C19" s="172">
        <v>9.4999998807907104</v>
      </c>
      <c r="D19" s="172">
        <v>0</v>
      </c>
      <c r="E19" s="172">
        <v>0</v>
      </c>
      <c r="F19" s="172">
        <v>11.200000166893004</v>
      </c>
      <c r="G19" s="172">
        <v>20.800000309944153</v>
      </c>
      <c r="H19" s="172">
        <v>38.800000578165054</v>
      </c>
      <c r="I19" s="172">
        <v>0</v>
      </c>
      <c r="J19" s="172">
        <v>0</v>
      </c>
      <c r="K19" s="172">
        <v>0</v>
      </c>
      <c r="L19" s="172">
        <v>0</v>
      </c>
      <c r="M19" s="172">
        <v>12.600000187754629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12</v>
      </c>
      <c r="T19" s="172">
        <v>0</v>
      </c>
      <c r="U19" s="172">
        <v>0</v>
      </c>
      <c r="V19" s="172">
        <v>0</v>
      </c>
      <c r="W19" s="172">
        <v>0</v>
      </c>
      <c r="X19" s="172">
        <v>0.40000000596046442</v>
      </c>
      <c r="Y19" s="172">
        <v>0</v>
      </c>
      <c r="Z19" s="172">
        <v>0</v>
      </c>
      <c r="AA19" s="162" t="str">
        <f t="shared" si="0"/>
        <v>Suite 1 Least Cost</v>
      </c>
    </row>
    <row r="20" spans="2:27" x14ac:dyDescent="0.35">
      <c r="B20" s="176">
        <v>2038</v>
      </c>
      <c r="C20" s="171">
        <v>9.4999998807907104</v>
      </c>
      <c r="D20" s="171">
        <v>0</v>
      </c>
      <c r="E20" s="171">
        <v>0</v>
      </c>
      <c r="F20" s="171">
        <v>11.200000166893004</v>
      </c>
      <c r="G20" s="171">
        <v>20.800000309944153</v>
      </c>
      <c r="H20" s="171">
        <v>38.800000578165054</v>
      </c>
      <c r="I20" s="171">
        <v>0</v>
      </c>
      <c r="J20" s="171">
        <v>0</v>
      </c>
      <c r="K20" s="171">
        <v>0</v>
      </c>
      <c r="L20" s="171">
        <v>0</v>
      </c>
      <c r="M20" s="171">
        <v>12.600000187754629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12</v>
      </c>
      <c r="T20" s="171">
        <v>0</v>
      </c>
      <c r="U20" s="171">
        <v>0</v>
      </c>
      <c r="V20" s="171">
        <v>0</v>
      </c>
      <c r="W20" s="171">
        <v>0</v>
      </c>
      <c r="X20" s="171">
        <v>0.40000000596046442</v>
      </c>
      <c r="Y20" s="171">
        <v>0</v>
      </c>
      <c r="Z20" s="171">
        <v>0</v>
      </c>
      <c r="AA20" s="162" t="str">
        <f t="shared" si="0"/>
        <v>Suite 1 Least Cost</v>
      </c>
    </row>
    <row r="21" spans="2:27" x14ac:dyDescent="0.35">
      <c r="B21" s="177">
        <v>2039</v>
      </c>
      <c r="C21" s="172">
        <v>9.4999998807907104</v>
      </c>
      <c r="D21" s="172">
        <v>0</v>
      </c>
      <c r="E21" s="172">
        <v>0</v>
      </c>
      <c r="F21" s="172">
        <v>11.200000166893004</v>
      </c>
      <c r="G21" s="172">
        <v>20.800000309944153</v>
      </c>
      <c r="H21" s="172">
        <v>38.800000578165054</v>
      </c>
      <c r="I21" s="172">
        <v>0</v>
      </c>
      <c r="J21" s="172">
        <v>0</v>
      </c>
      <c r="K21" s="172">
        <v>0</v>
      </c>
      <c r="L21" s="172">
        <v>0</v>
      </c>
      <c r="M21" s="172">
        <v>12.600000187754629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12</v>
      </c>
      <c r="T21" s="172">
        <v>0</v>
      </c>
      <c r="U21" s="172">
        <v>0</v>
      </c>
      <c r="V21" s="172">
        <v>0</v>
      </c>
      <c r="W21" s="172">
        <v>0</v>
      </c>
      <c r="X21" s="172">
        <v>0.40000000596046442</v>
      </c>
      <c r="Y21" s="172">
        <v>0</v>
      </c>
      <c r="Z21" s="172">
        <v>0</v>
      </c>
      <c r="AA21" s="162" t="str">
        <f t="shared" si="0"/>
        <v>Suite 1 Least Cost</v>
      </c>
    </row>
    <row r="22" spans="2:27" x14ac:dyDescent="0.35">
      <c r="B22" s="176">
        <v>2040</v>
      </c>
      <c r="C22" s="171">
        <v>9.4999998807907104</v>
      </c>
      <c r="D22" s="171">
        <v>0</v>
      </c>
      <c r="E22" s="171">
        <v>0</v>
      </c>
      <c r="F22" s="171">
        <v>11.200000166893004</v>
      </c>
      <c r="G22" s="171">
        <v>20.800000309944153</v>
      </c>
      <c r="H22" s="171">
        <v>38.800000578165054</v>
      </c>
      <c r="I22" s="171">
        <v>0</v>
      </c>
      <c r="J22" s="171">
        <v>0</v>
      </c>
      <c r="K22" s="171">
        <v>0</v>
      </c>
      <c r="L22" s="171">
        <v>0</v>
      </c>
      <c r="M22" s="171">
        <v>12.600000187754629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12</v>
      </c>
      <c r="T22" s="171">
        <v>0</v>
      </c>
      <c r="U22" s="171">
        <v>0</v>
      </c>
      <c r="V22" s="171">
        <v>0</v>
      </c>
      <c r="W22" s="171">
        <v>0</v>
      </c>
      <c r="X22" s="171">
        <v>0.40000000596046442</v>
      </c>
      <c r="Y22" s="171">
        <v>0</v>
      </c>
      <c r="Z22" s="171">
        <v>0</v>
      </c>
      <c r="AA22" s="162" t="str">
        <f t="shared" si="0"/>
        <v>Suite 1 Least Cost</v>
      </c>
    </row>
    <row r="23" spans="2:27" x14ac:dyDescent="0.35">
      <c r="B23" s="177">
        <v>2041</v>
      </c>
      <c r="C23" s="172">
        <v>9.4999998807907104</v>
      </c>
      <c r="D23" s="172">
        <v>0</v>
      </c>
      <c r="E23" s="172">
        <v>0</v>
      </c>
      <c r="F23" s="172">
        <v>11.200000166893004</v>
      </c>
      <c r="G23" s="172">
        <v>20.800000309944153</v>
      </c>
      <c r="H23" s="172">
        <v>38.800000578165054</v>
      </c>
      <c r="I23" s="172">
        <v>0</v>
      </c>
      <c r="J23" s="172">
        <v>0</v>
      </c>
      <c r="K23" s="172">
        <v>0</v>
      </c>
      <c r="L23" s="172">
        <v>0</v>
      </c>
      <c r="M23" s="172">
        <v>12.600000187754629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12</v>
      </c>
      <c r="T23" s="172">
        <v>0</v>
      </c>
      <c r="U23" s="172">
        <v>0</v>
      </c>
      <c r="V23" s="172">
        <v>0</v>
      </c>
      <c r="W23" s="172">
        <v>0</v>
      </c>
      <c r="X23" s="172">
        <v>0.40000000596046442</v>
      </c>
      <c r="Y23" s="172">
        <v>0</v>
      </c>
      <c r="Z23" s="172">
        <v>0</v>
      </c>
      <c r="AA23" s="162" t="str">
        <f t="shared" si="0"/>
        <v>Suite 1 Least Cost</v>
      </c>
    </row>
    <row r="24" spans="2:27" x14ac:dyDescent="0.35">
      <c r="B24" s="176">
        <v>2042</v>
      </c>
      <c r="C24" s="171">
        <v>9.4999998807907104</v>
      </c>
      <c r="D24" s="171">
        <v>0</v>
      </c>
      <c r="E24" s="171">
        <v>0</v>
      </c>
      <c r="F24" s="171">
        <v>11.200000166893004</v>
      </c>
      <c r="G24" s="171">
        <v>20.800000309944153</v>
      </c>
      <c r="H24" s="171">
        <v>38.800000578165054</v>
      </c>
      <c r="I24" s="171">
        <v>0</v>
      </c>
      <c r="J24" s="171">
        <v>0</v>
      </c>
      <c r="K24" s="171">
        <v>0</v>
      </c>
      <c r="L24" s="171">
        <v>0</v>
      </c>
      <c r="M24" s="171">
        <v>12.600000187754629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12</v>
      </c>
      <c r="T24" s="171">
        <v>0</v>
      </c>
      <c r="U24" s="171">
        <v>0</v>
      </c>
      <c r="V24" s="171">
        <v>0</v>
      </c>
      <c r="W24" s="171">
        <v>0</v>
      </c>
      <c r="X24" s="171">
        <v>0.40000000596046442</v>
      </c>
      <c r="Y24" s="171">
        <v>0</v>
      </c>
      <c r="Z24" s="171">
        <v>0</v>
      </c>
      <c r="AA24" s="162" t="str">
        <f t="shared" si="0"/>
        <v>Suite 1 Least Cost</v>
      </c>
    </row>
    <row r="25" spans="2:27" x14ac:dyDescent="0.35">
      <c r="B25" s="177">
        <v>2043</v>
      </c>
      <c r="C25" s="172">
        <v>9.4999998807907104</v>
      </c>
      <c r="D25" s="172">
        <v>0</v>
      </c>
      <c r="E25" s="172">
        <v>0</v>
      </c>
      <c r="F25" s="172">
        <v>11.200000166893004</v>
      </c>
      <c r="G25" s="172">
        <v>20.800000309944153</v>
      </c>
      <c r="H25" s="172">
        <v>38.800000578165054</v>
      </c>
      <c r="I25" s="172">
        <v>0</v>
      </c>
      <c r="J25" s="172">
        <v>0</v>
      </c>
      <c r="K25" s="172">
        <v>0</v>
      </c>
      <c r="L25" s="172">
        <v>0</v>
      </c>
      <c r="M25" s="172">
        <v>12.600000187754629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12</v>
      </c>
      <c r="T25" s="172">
        <v>0</v>
      </c>
      <c r="U25" s="172">
        <v>0</v>
      </c>
      <c r="V25" s="172">
        <v>0</v>
      </c>
      <c r="W25" s="172">
        <v>0</v>
      </c>
      <c r="X25" s="172">
        <v>0.40000000596046442</v>
      </c>
      <c r="Y25" s="172">
        <v>0</v>
      </c>
      <c r="Z25" s="172">
        <v>0</v>
      </c>
      <c r="AA25" s="162" t="str">
        <f t="shared" si="0"/>
        <v>Suite 1 Least Cost</v>
      </c>
    </row>
    <row r="26" spans="2:27" x14ac:dyDescent="0.35">
      <c r="B26" s="176">
        <v>2044</v>
      </c>
      <c r="C26" s="171">
        <v>9.4999998807907104</v>
      </c>
      <c r="D26" s="171">
        <v>0</v>
      </c>
      <c r="E26" s="171">
        <v>0</v>
      </c>
      <c r="F26" s="171">
        <v>11.200000166893004</v>
      </c>
      <c r="G26" s="171">
        <v>20.800000309944153</v>
      </c>
      <c r="H26" s="171">
        <v>38.800000578165054</v>
      </c>
      <c r="I26" s="171">
        <v>0</v>
      </c>
      <c r="J26" s="171">
        <v>0</v>
      </c>
      <c r="K26" s="171">
        <v>0</v>
      </c>
      <c r="L26" s="171">
        <v>0</v>
      </c>
      <c r="M26" s="171">
        <v>12.600000187754629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12</v>
      </c>
      <c r="T26" s="171">
        <v>0</v>
      </c>
      <c r="U26" s="171">
        <v>0</v>
      </c>
      <c r="V26" s="171">
        <v>0</v>
      </c>
      <c r="W26" s="171">
        <v>0</v>
      </c>
      <c r="X26" s="171">
        <v>0.40000000596046442</v>
      </c>
      <c r="Y26" s="171">
        <v>0</v>
      </c>
      <c r="Z26" s="171">
        <v>0</v>
      </c>
      <c r="AA26" s="162" t="str">
        <f t="shared" si="0"/>
        <v>Suite 1 Least Cost</v>
      </c>
    </row>
    <row r="27" spans="2:27" x14ac:dyDescent="0.35">
      <c r="B27" s="177">
        <v>2045</v>
      </c>
      <c r="C27" s="172">
        <v>9.4999998807907104</v>
      </c>
      <c r="D27" s="172">
        <v>0</v>
      </c>
      <c r="E27" s="172">
        <v>0</v>
      </c>
      <c r="F27" s="172">
        <v>11.200000166893004</v>
      </c>
      <c r="G27" s="172">
        <v>20.800000309944153</v>
      </c>
      <c r="H27" s="172">
        <v>38.800000578165054</v>
      </c>
      <c r="I27" s="172">
        <v>0</v>
      </c>
      <c r="J27" s="172">
        <v>0</v>
      </c>
      <c r="K27" s="172">
        <v>0</v>
      </c>
      <c r="L27" s="172">
        <v>0</v>
      </c>
      <c r="M27" s="172">
        <v>12.600000187754629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12</v>
      </c>
      <c r="T27" s="172">
        <v>0</v>
      </c>
      <c r="U27" s="172">
        <v>0</v>
      </c>
      <c r="V27" s="172">
        <v>0</v>
      </c>
      <c r="W27" s="172">
        <v>0</v>
      </c>
      <c r="X27" s="172">
        <v>0.40000000596046442</v>
      </c>
      <c r="Y27" s="172">
        <v>0</v>
      </c>
      <c r="Z27" s="172">
        <v>0</v>
      </c>
      <c r="AA27" s="162" t="str">
        <f t="shared" si="0"/>
        <v>Suite 1 Least Cost</v>
      </c>
    </row>
    <row r="28" spans="2:27" x14ac:dyDescent="0.35">
      <c r="AA28" s="162"/>
    </row>
    <row r="29" spans="2:27" x14ac:dyDescent="0.35">
      <c r="AA29" s="162"/>
    </row>
    <row r="30" spans="2:27" x14ac:dyDescent="0.35">
      <c r="B30" s="174" t="str">
        <f>'RAW DATA INPUTS &gt;&gt;&gt;'!D4</f>
        <v>Suite 2 PSE Only</v>
      </c>
      <c r="C30" s="164" t="s">
        <v>45</v>
      </c>
      <c r="D30" s="164" t="s">
        <v>45</v>
      </c>
      <c r="E30" s="164" t="s">
        <v>45</v>
      </c>
      <c r="F30" s="164" t="s">
        <v>45</v>
      </c>
      <c r="G30" s="164" t="s">
        <v>45</v>
      </c>
      <c r="H30" s="164" t="s">
        <v>45</v>
      </c>
      <c r="I30" s="164" t="s">
        <v>45</v>
      </c>
      <c r="J30" s="164" t="s">
        <v>45</v>
      </c>
      <c r="K30" s="164" t="s">
        <v>45</v>
      </c>
      <c r="L30" s="164" t="s">
        <v>45</v>
      </c>
      <c r="M30" s="165" t="s">
        <v>155</v>
      </c>
      <c r="N30" s="165" t="s">
        <v>155</v>
      </c>
      <c r="O30" s="165" t="s">
        <v>155</v>
      </c>
      <c r="P30" s="165" t="s">
        <v>155</v>
      </c>
      <c r="Q30" s="165" t="s">
        <v>155</v>
      </c>
      <c r="R30" s="165" t="s">
        <v>155</v>
      </c>
      <c r="S30" s="165" t="s">
        <v>155</v>
      </c>
      <c r="T30" s="165" t="s">
        <v>155</v>
      </c>
      <c r="U30" s="165" t="s">
        <v>155</v>
      </c>
      <c r="V30" s="165" t="s">
        <v>155</v>
      </c>
      <c r="W30" s="165" t="s">
        <v>155</v>
      </c>
      <c r="X30" s="165" t="s">
        <v>155</v>
      </c>
      <c r="Y30" s="166" t="s">
        <v>156</v>
      </c>
      <c r="Z30" s="166" t="s">
        <v>156</v>
      </c>
      <c r="AA30" s="162"/>
    </row>
    <row r="31" spans="2:27" ht="101.5" x14ac:dyDescent="0.35">
      <c r="B31" s="175" t="s">
        <v>11</v>
      </c>
      <c r="C31" s="167" t="s">
        <v>157</v>
      </c>
      <c r="D31" s="167" t="s">
        <v>158</v>
      </c>
      <c r="E31" s="167" t="s">
        <v>159</v>
      </c>
      <c r="F31" s="167" t="s">
        <v>160</v>
      </c>
      <c r="G31" s="167" t="s">
        <v>161</v>
      </c>
      <c r="H31" s="167" t="s">
        <v>162</v>
      </c>
      <c r="I31" s="167" t="s">
        <v>163</v>
      </c>
      <c r="J31" s="167" t="s">
        <v>164</v>
      </c>
      <c r="K31" s="167" t="s">
        <v>165</v>
      </c>
      <c r="L31" s="167" t="s">
        <v>166</v>
      </c>
      <c r="M31" s="168" t="s">
        <v>167</v>
      </c>
      <c r="N31" s="168" t="s">
        <v>168</v>
      </c>
      <c r="O31" s="168" t="s">
        <v>169</v>
      </c>
      <c r="P31" s="168" t="s">
        <v>170</v>
      </c>
      <c r="Q31" s="168" t="s">
        <v>171</v>
      </c>
      <c r="R31" s="168" t="s">
        <v>172</v>
      </c>
      <c r="S31" s="168" t="s">
        <v>173</v>
      </c>
      <c r="T31" s="168" t="s">
        <v>174</v>
      </c>
      <c r="U31" s="168" t="s">
        <v>175</v>
      </c>
      <c r="V31" s="168" t="s">
        <v>176</v>
      </c>
      <c r="W31" s="168" t="s">
        <v>177</v>
      </c>
      <c r="X31" s="168" t="s">
        <v>178</v>
      </c>
      <c r="Y31" s="169" t="s">
        <v>179</v>
      </c>
      <c r="Z31" s="169" t="s">
        <v>180</v>
      </c>
      <c r="AA31" s="178" t="str">
        <f>B30</f>
        <v>Suite 2 PSE Only</v>
      </c>
    </row>
    <row r="32" spans="2:27" x14ac:dyDescent="0.35">
      <c r="B32" s="176">
        <v>2022</v>
      </c>
      <c r="C32" s="171">
        <v>5.6999999284744263</v>
      </c>
      <c r="D32" s="171">
        <v>1.4249999821186066</v>
      </c>
      <c r="E32" s="171">
        <v>0</v>
      </c>
      <c r="F32" s="171">
        <v>2.8000000417232509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2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62" t="str">
        <f>AA31</f>
        <v>Suite 2 PSE Only</v>
      </c>
    </row>
    <row r="33" spans="2:27" x14ac:dyDescent="0.35">
      <c r="B33" s="177">
        <v>2023</v>
      </c>
      <c r="C33" s="172">
        <v>10.449999868869781</v>
      </c>
      <c r="D33" s="172">
        <v>2.8499999642372131</v>
      </c>
      <c r="E33" s="172">
        <v>0</v>
      </c>
      <c r="F33" s="172">
        <v>5.6000000834465018</v>
      </c>
      <c r="G33" s="172">
        <v>0</v>
      </c>
      <c r="H33" s="172">
        <v>12.800000190734863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7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2">
        <v>0</v>
      </c>
      <c r="AA33" s="162" t="str">
        <f t="shared" ref="AA33:AA55" si="1">AA32</f>
        <v>Suite 2 PSE Only</v>
      </c>
    </row>
    <row r="34" spans="2:27" x14ac:dyDescent="0.35">
      <c r="B34" s="176">
        <v>2024</v>
      </c>
      <c r="C34" s="171">
        <v>16.149999797344208</v>
      </c>
      <c r="D34" s="171">
        <v>4.2749999463558197</v>
      </c>
      <c r="E34" s="171">
        <v>0</v>
      </c>
      <c r="F34" s="171">
        <v>8.4000001251697523</v>
      </c>
      <c r="G34" s="171">
        <v>0</v>
      </c>
      <c r="H34" s="171">
        <v>30.000000447034836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13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62" t="str">
        <f t="shared" si="1"/>
        <v>Suite 2 PSE Only</v>
      </c>
    </row>
    <row r="35" spans="2:27" x14ac:dyDescent="0.35">
      <c r="B35" s="177">
        <v>2025</v>
      </c>
      <c r="C35" s="172">
        <v>16.149999797344208</v>
      </c>
      <c r="D35" s="172">
        <v>4.2749999463558197</v>
      </c>
      <c r="E35" s="172">
        <v>0</v>
      </c>
      <c r="F35" s="172">
        <v>11.200000166893004</v>
      </c>
      <c r="G35" s="172">
        <v>0</v>
      </c>
      <c r="H35" s="172">
        <v>51.600000768899918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25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62" t="str">
        <f t="shared" si="1"/>
        <v>Suite 2 PSE Only</v>
      </c>
    </row>
    <row r="36" spans="2:27" x14ac:dyDescent="0.35">
      <c r="B36" s="176">
        <v>2026</v>
      </c>
      <c r="C36" s="171">
        <v>16.149999797344208</v>
      </c>
      <c r="D36" s="171">
        <v>4.2749999463558197</v>
      </c>
      <c r="E36" s="171">
        <v>0</v>
      </c>
      <c r="F36" s="171">
        <v>11.200000166893004</v>
      </c>
      <c r="G36" s="171">
        <v>0</v>
      </c>
      <c r="H36" s="171">
        <v>51.600000768899918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25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62" t="str">
        <f t="shared" si="1"/>
        <v>Suite 2 PSE Only</v>
      </c>
    </row>
    <row r="37" spans="2:27" x14ac:dyDescent="0.35">
      <c r="B37" s="177">
        <v>2027</v>
      </c>
      <c r="C37" s="172">
        <v>16.149999797344208</v>
      </c>
      <c r="D37" s="172">
        <v>4.2749999463558197</v>
      </c>
      <c r="E37" s="172">
        <v>0</v>
      </c>
      <c r="F37" s="172">
        <v>11.200000166893004</v>
      </c>
      <c r="G37" s="172">
        <v>0</v>
      </c>
      <c r="H37" s="172">
        <v>51.600000768899918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25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62" t="str">
        <f t="shared" si="1"/>
        <v>Suite 2 PSE Only</v>
      </c>
    </row>
    <row r="38" spans="2:27" x14ac:dyDescent="0.35">
      <c r="B38" s="176">
        <v>2028</v>
      </c>
      <c r="C38" s="171">
        <v>16.149999797344208</v>
      </c>
      <c r="D38" s="171">
        <v>4.2749999463558197</v>
      </c>
      <c r="E38" s="171">
        <v>0</v>
      </c>
      <c r="F38" s="171">
        <v>11.200000166893004</v>
      </c>
      <c r="G38" s="171">
        <v>0</v>
      </c>
      <c r="H38" s="171">
        <v>51.600000768899918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25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62" t="str">
        <f t="shared" si="1"/>
        <v>Suite 2 PSE Only</v>
      </c>
    </row>
    <row r="39" spans="2:27" x14ac:dyDescent="0.35">
      <c r="B39" s="177">
        <v>2029</v>
      </c>
      <c r="C39" s="172">
        <v>16.149999797344208</v>
      </c>
      <c r="D39" s="172">
        <v>4.2749999463558197</v>
      </c>
      <c r="E39" s="172">
        <v>0</v>
      </c>
      <c r="F39" s="172">
        <v>11.200000166893004</v>
      </c>
      <c r="G39" s="172">
        <v>0</v>
      </c>
      <c r="H39" s="172">
        <v>51.600000768899918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25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62" t="str">
        <f t="shared" si="1"/>
        <v>Suite 2 PSE Only</v>
      </c>
    </row>
    <row r="40" spans="2:27" x14ac:dyDescent="0.35">
      <c r="B40" s="176">
        <v>2030</v>
      </c>
      <c r="C40" s="171">
        <v>16.149999797344208</v>
      </c>
      <c r="D40" s="171">
        <v>4.2749999463558197</v>
      </c>
      <c r="E40" s="171">
        <v>0</v>
      </c>
      <c r="F40" s="171">
        <v>11.200000166893004</v>
      </c>
      <c r="G40" s="171">
        <v>0</v>
      </c>
      <c r="H40" s="171">
        <v>51.600000768899918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25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62" t="str">
        <f t="shared" si="1"/>
        <v>Suite 2 PSE Only</v>
      </c>
    </row>
    <row r="41" spans="2:27" x14ac:dyDescent="0.35">
      <c r="B41" s="177">
        <v>2031</v>
      </c>
      <c r="C41" s="172">
        <v>16.149999797344208</v>
      </c>
      <c r="D41" s="172">
        <v>4.2749999463558197</v>
      </c>
      <c r="E41" s="172">
        <v>0</v>
      </c>
      <c r="F41" s="172">
        <v>11.200000166893004</v>
      </c>
      <c r="G41" s="172">
        <v>0</v>
      </c>
      <c r="H41" s="172">
        <v>51.600000768899918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25</v>
      </c>
      <c r="T41" s="172">
        <v>0</v>
      </c>
      <c r="U41" s="172">
        <v>0</v>
      </c>
      <c r="V41" s="172">
        <v>0</v>
      </c>
      <c r="W41" s="172">
        <v>0</v>
      </c>
      <c r="X41" s="172">
        <v>0</v>
      </c>
      <c r="Y41" s="172">
        <v>0</v>
      </c>
      <c r="Z41" s="172">
        <v>0</v>
      </c>
      <c r="AA41" s="162" t="str">
        <f t="shared" si="1"/>
        <v>Suite 2 PSE Only</v>
      </c>
    </row>
    <row r="42" spans="2:27" x14ac:dyDescent="0.35">
      <c r="B42" s="176">
        <v>2032</v>
      </c>
      <c r="C42" s="171">
        <v>16.149999797344208</v>
      </c>
      <c r="D42" s="171">
        <v>4.2749999463558197</v>
      </c>
      <c r="E42" s="171">
        <v>0</v>
      </c>
      <c r="F42" s="171">
        <v>11.200000166893004</v>
      </c>
      <c r="G42" s="171">
        <v>0</v>
      </c>
      <c r="H42" s="171">
        <v>51.600000768899918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25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62" t="str">
        <f t="shared" si="1"/>
        <v>Suite 2 PSE Only</v>
      </c>
    </row>
    <row r="43" spans="2:27" x14ac:dyDescent="0.35">
      <c r="B43" s="177">
        <v>2033</v>
      </c>
      <c r="C43" s="172">
        <v>16.149999797344208</v>
      </c>
      <c r="D43" s="172">
        <v>4.2749999463558197</v>
      </c>
      <c r="E43" s="172">
        <v>0</v>
      </c>
      <c r="F43" s="172">
        <v>11.200000166893004</v>
      </c>
      <c r="G43" s="172">
        <v>0</v>
      </c>
      <c r="H43" s="172">
        <v>51.600000768899918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25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62" t="str">
        <f t="shared" si="1"/>
        <v>Suite 2 PSE Only</v>
      </c>
    </row>
    <row r="44" spans="2:27" x14ac:dyDescent="0.35">
      <c r="B44" s="176">
        <v>2034</v>
      </c>
      <c r="C44" s="171">
        <v>16.149999797344208</v>
      </c>
      <c r="D44" s="171">
        <v>4.2749999463558197</v>
      </c>
      <c r="E44" s="171">
        <v>0</v>
      </c>
      <c r="F44" s="171">
        <v>11.200000166893004</v>
      </c>
      <c r="G44" s="171">
        <v>0</v>
      </c>
      <c r="H44" s="171">
        <v>51.600000768899918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25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62" t="str">
        <f t="shared" si="1"/>
        <v>Suite 2 PSE Only</v>
      </c>
    </row>
    <row r="45" spans="2:27" x14ac:dyDescent="0.35">
      <c r="B45" s="177">
        <v>2035</v>
      </c>
      <c r="C45" s="172">
        <v>16.149999797344208</v>
      </c>
      <c r="D45" s="172">
        <v>4.2749999463558197</v>
      </c>
      <c r="E45" s="172">
        <v>0</v>
      </c>
      <c r="F45" s="172">
        <v>11.200000166893004</v>
      </c>
      <c r="G45" s="172">
        <v>0</v>
      </c>
      <c r="H45" s="172">
        <v>51.600000768899918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2">
        <v>0</v>
      </c>
      <c r="S45" s="172">
        <v>25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62" t="str">
        <f t="shared" si="1"/>
        <v>Suite 2 PSE Only</v>
      </c>
    </row>
    <row r="46" spans="2:27" x14ac:dyDescent="0.35">
      <c r="B46" s="176">
        <v>2036</v>
      </c>
      <c r="C46" s="171">
        <v>16.149999797344208</v>
      </c>
      <c r="D46" s="171">
        <v>4.2749999463558197</v>
      </c>
      <c r="E46" s="171">
        <v>0</v>
      </c>
      <c r="F46" s="171">
        <v>11.200000166893004</v>
      </c>
      <c r="G46" s="171">
        <v>0</v>
      </c>
      <c r="H46" s="171">
        <v>51.600000768899918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25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62" t="str">
        <f t="shared" si="1"/>
        <v>Suite 2 PSE Only</v>
      </c>
    </row>
    <row r="47" spans="2:27" x14ac:dyDescent="0.35">
      <c r="B47" s="177">
        <v>2037</v>
      </c>
      <c r="C47" s="172">
        <v>16.149999797344208</v>
      </c>
      <c r="D47" s="172">
        <v>4.2749999463558197</v>
      </c>
      <c r="E47" s="172">
        <v>0</v>
      </c>
      <c r="F47" s="172">
        <v>11.200000166893004</v>
      </c>
      <c r="G47" s="172">
        <v>0</v>
      </c>
      <c r="H47" s="172">
        <v>51.600000768899918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25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62" t="str">
        <f t="shared" si="1"/>
        <v>Suite 2 PSE Only</v>
      </c>
    </row>
    <row r="48" spans="2:27" x14ac:dyDescent="0.35">
      <c r="B48" s="176">
        <v>2038</v>
      </c>
      <c r="C48" s="171">
        <v>16.149999797344208</v>
      </c>
      <c r="D48" s="171">
        <v>4.2749999463558197</v>
      </c>
      <c r="E48" s="171">
        <v>0</v>
      </c>
      <c r="F48" s="171">
        <v>11.200000166893004</v>
      </c>
      <c r="G48" s="171">
        <v>0</v>
      </c>
      <c r="H48" s="171">
        <v>51.600000768899918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25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62" t="str">
        <f t="shared" si="1"/>
        <v>Suite 2 PSE Only</v>
      </c>
    </row>
    <row r="49" spans="2:27" x14ac:dyDescent="0.35">
      <c r="B49" s="177">
        <v>2039</v>
      </c>
      <c r="C49" s="172">
        <v>16.149999797344208</v>
      </c>
      <c r="D49" s="172">
        <v>4.2749999463558197</v>
      </c>
      <c r="E49" s="172">
        <v>0</v>
      </c>
      <c r="F49" s="172">
        <v>11.200000166893004</v>
      </c>
      <c r="G49" s="172">
        <v>0</v>
      </c>
      <c r="H49" s="172">
        <v>51.600000768899918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25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62" t="str">
        <f t="shared" si="1"/>
        <v>Suite 2 PSE Only</v>
      </c>
    </row>
    <row r="50" spans="2:27" x14ac:dyDescent="0.35">
      <c r="B50" s="176">
        <v>2040</v>
      </c>
      <c r="C50" s="171">
        <v>16.149999797344208</v>
      </c>
      <c r="D50" s="171">
        <v>4.2749999463558197</v>
      </c>
      <c r="E50" s="171">
        <v>0</v>
      </c>
      <c r="F50" s="171">
        <v>11.200000166893004</v>
      </c>
      <c r="G50" s="171">
        <v>0</v>
      </c>
      <c r="H50" s="171">
        <v>51.600000768899918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25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62" t="str">
        <f t="shared" si="1"/>
        <v>Suite 2 PSE Only</v>
      </c>
    </row>
    <row r="51" spans="2:27" x14ac:dyDescent="0.35">
      <c r="B51" s="177">
        <v>2041</v>
      </c>
      <c r="C51" s="172">
        <v>16.149999797344208</v>
      </c>
      <c r="D51" s="172">
        <v>4.2749999463558197</v>
      </c>
      <c r="E51" s="172">
        <v>0</v>
      </c>
      <c r="F51" s="172">
        <v>11.200000166893004</v>
      </c>
      <c r="G51" s="172">
        <v>0</v>
      </c>
      <c r="H51" s="172">
        <v>51.600000768899918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25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172">
        <v>0</v>
      </c>
      <c r="AA51" s="162" t="str">
        <f t="shared" si="1"/>
        <v>Suite 2 PSE Only</v>
      </c>
    </row>
    <row r="52" spans="2:27" x14ac:dyDescent="0.35">
      <c r="B52" s="176">
        <v>2042</v>
      </c>
      <c r="C52" s="171">
        <v>16.149999797344208</v>
      </c>
      <c r="D52" s="171">
        <v>4.2749999463558197</v>
      </c>
      <c r="E52" s="171">
        <v>0</v>
      </c>
      <c r="F52" s="171">
        <v>11.200000166893004</v>
      </c>
      <c r="G52" s="171">
        <v>0</v>
      </c>
      <c r="H52" s="171">
        <v>51.600000768899918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25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62" t="str">
        <f t="shared" si="1"/>
        <v>Suite 2 PSE Only</v>
      </c>
    </row>
    <row r="53" spans="2:27" x14ac:dyDescent="0.35">
      <c r="B53" s="177">
        <v>2043</v>
      </c>
      <c r="C53" s="172">
        <v>16.149999797344208</v>
      </c>
      <c r="D53" s="172">
        <v>4.2749999463558197</v>
      </c>
      <c r="E53" s="172">
        <v>0</v>
      </c>
      <c r="F53" s="172">
        <v>11.200000166893004</v>
      </c>
      <c r="G53" s="172">
        <v>0</v>
      </c>
      <c r="H53" s="172">
        <v>51.600000768899918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25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62" t="str">
        <f t="shared" si="1"/>
        <v>Suite 2 PSE Only</v>
      </c>
    </row>
    <row r="54" spans="2:27" x14ac:dyDescent="0.35">
      <c r="B54" s="176">
        <v>2044</v>
      </c>
      <c r="C54" s="171">
        <v>16.149999797344208</v>
      </c>
      <c r="D54" s="171">
        <v>4.2749999463558197</v>
      </c>
      <c r="E54" s="171">
        <v>0</v>
      </c>
      <c r="F54" s="171">
        <v>11.200000166893004</v>
      </c>
      <c r="G54" s="171">
        <v>0</v>
      </c>
      <c r="H54" s="171">
        <v>51.600000768899918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25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62" t="str">
        <f t="shared" si="1"/>
        <v>Suite 2 PSE Only</v>
      </c>
    </row>
    <row r="55" spans="2:27" x14ac:dyDescent="0.35">
      <c r="B55" s="177">
        <v>2045</v>
      </c>
      <c r="C55" s="172">
        <v>16.149999797344208</v>
      </c>
      <c r="D55" s="172">
        <v>4.2749999463558197</v>
      </c>
      <c r="E55" s="172">
        <v>0</v>
      </c>
      <c r="F55" s="172">
        <v>11.200000166893004</v>
      </c>
      <c r="G55" s="172">
        <v>0</v>
      </c>
      <c r="H55" s="172">
        <v>51.600000768899918</v>
      </c>
      <c r="I55" s="172">
        <v>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25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>
        <v>0</v>
      </c>
      <c r="Z55" s="172">
        <v>0</v>
      </c>
      <c r="AA55" s="162" t="str">
        <f t="shared" si="1"/>
        <v>Suite 2 PSE Only</v>
      </c>
    </row>
    <row r="56" spans="2:27" x14ac:dyDescent="0.35">
      <c r="AA56" s="162"/>
    </row>
    <row r="57" spans="2:27" x14ac:dyDescent="0.35">
      <c r="AA57" s="162"/>
    </row>
    <row r="58" spans="2:27" x14ac:dyDescent="0.35">
      <c r="B58" s="174" t="str">
        <f>'RAW DATA INPUTS &gt;&gt;&gt;'!D5</f>
        <v>Suite 3 Customer Only</v>
      </c>
      <c r="C58" s="164" t="s">
        <v>45</v>
      </c>
      <c r="D58" s="164" t="s">
        <v>45</v>
      </c>
      <c r="E58" s="164" t="s">
        <v>45</v>
      </c>
      <c r="F58" s="164" t="s">
        <v>45</v>
      </c>
      <c r="G58" s="164" t="s">
        <v>45</v>
      </c>
      <c r="H58" s="164" t="s">
        <v>45</v>
      </c>
      <c r="I58" s="164" t="s">
        <v>45</v>
      </c>
      <c r="J58" s="164" t="s">
        <v>45</v>
      </c>
      <c r="K58" s="164" t="s">
        <v>45</v>
      </c>
      <c r="L58" s="164" t="s">
        <v>45</v>
      </c>
      <c r="M58" s="165" t="s">
        <v>155</v>
      </c>
      <c r="N58" s="165" t="s">
        <v>155</v>
      </c>
      <c r="O58" s="165" t="s">
        <v>155</v>
      </c>
      <c r="P58" s="165" t="s">
        <v>155</v>
      </c>
      <c r="Q58" s="165" t="s">
        <v>155</v>
      </c>
      <c r="R58" s="165" t="s">
        <v>155</v>
      </c>
      <c r="S58" s="165" t="s">
        <v>155</v>
      </c>
      <c r="T58" s="165" t="s">
        <v>155</v>
      </c>
      <c r="U58" s="165" t="s">
        <v>155</v>
      </c>
      <c r="V58" s="165" t="s">
        <v>155</v>
      </c>
      <c r="W58" s="165" t="s">
        <v>155</v>
      </c>
      <c r="X58" s="165" t="s">
        <v>155</v>
      </c>
      <c r="Y58" s="166" t="s">
        <v>156</v>
      </c>
      <c r="Z58" s="166" t="s">
        <v>156</v>
      </c>
      <c r="AA58" s="162"/>
    </row>
    <row r="59" spans="2:27" ht="101.5" x14ac:dyDescent="0.35">
      <c r="B59" s="175" t="s">
        <v>11</v>
      </c>
      <c r="C59" s="167" t="s">
        <v>157</v>
      </c>
      <c r="D59" s="167" t="s">
        <v>158</v>
      </c>
      <c r="E59" s="167" t="s">
        <v>159</v>
      </c>
      <c r="F59" s="167" t="s">
        <v>160</v>
      </c>
      <c r="G59" s="167" t="s">
        <v>161</v>
      </c>
      <c r="H59" s="167" t="s">
        <v>162</v>
      </c>
      <c r="I59" s="167" t="s">
        <v>163</v>
      </c>
      <c r="J59" s="167" t="s">
        <v>164</v>
      </c>
      <c r="K59" s="167" t="s">
        <v>165</v>
      </c>
      <c r="L59" s="167" t="s">
        <v>166</v>
      </c>
      <c r="M59" s="168" t="s">
        <v>167</v>
      </c>
      <c r="N59" s="168" t="s">
        <v>168</v>
      </c>
      <c r="O59" s="168" t="s">
        <v>169</v>
      </c>
      <c r="P59" s="168" t="s">
        <v>170</v>
      </c>
      <c r="Q59" s="168" t="s">
        <v>171</v>
      </c>
      <c r="R59" s="168" t="s">
        <v>172</v>
      </c>
      <c r="S59" s="168" t="s">
        <v>173</v>
      </c>
      <c r="T59" s="168" t="s">
        <v>174</v>
      </c>
      <c r="U59" s="168" t="s">
        <v>175</v>
      </c>
      <c r="V59" s="168" t="s">
        <v>176</v>
      </c>
      <c r="W59" s="168" t="s">
        <v>177</v>
      </c>
      <c r="X59" s="168" t="s">
        <v>178</v>
      </c>
      <c r="Y59" s="169" t="s">
        <v>179</v>
      </c>
      <c r="Z59" s="169" t="s">
        <v>180</v>
      </c>
      <c r="AA59" s="178" t="str">
        <f>B58</f>
        <v>Suite 3 Customer Only</v>
      </c>
    </row>
    <row r="60" spans="2:27" x14ac:dyDescent="0.35">
      <c r="B60" s="176">
        <v>2022</v>
      </c>
      <c r="C60" s="171">
        <v>5.6999999284744263</v>
      </c>
      <c r="D60" s="171">
        <v>1.4249999821186066</v>
      </c>
      <c r="E60" s="171">
        <v>0</v>
      </c>
      <c r="F60" s="171">
        <v>0</v>
      </c>
      <c r="G60" s="171">
        <v>5.2000000774860382</v>
      </c>
      <c r="H60" s="171">
        <v>0</v>
      </c>
      <c r="I60" s="171">
        <v>8.2999996840953827E-2</v>
      </c>
      <c r="J60" s="171">
        <v>0.41499998420476913</v>
      </c>
      <c r="K60" s="171">
        <v>0</v>
      </c>
      <c r="L60" s="171">
        <v>0</v>
      </c>
      <c r="M60" s="171">
        <v>0</v>
      </c>
      <c r="N60" s="171">
        <v>0</v>
      </c>
      <c r="O60" s="171">
        <v>0.40000000596046442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0.3000000044703483</v>
      </c>
      <c r="V60" s="171">
        <v>0.90000001341104496</v>
      </c>
      <c r="W60" s="171">
        <v>0</v>
      </c>
      <c r="X60" s="171">
        <v>0</v>
      </c>
      <c r="Y60" s="171">
        <v>2.7999999523162842</v>
      </c>
      <c r="Z60" s="171">
        <v>2.5</v>
      </c>
      <c r="AA60" s="162" t="str">
        <f>AA59</f>
        <v>Suite 3 Customer Only</v>
      </c>
    </row>
    <row r="61" spans="2:27" x14ac:dyDescent="0.35">
      <c r="B61" s="177">
        <v>2023</v>
      </c>
      <c r="C61" s="172">
        <v>10.449999868869781</v>
      </c>
      <c r="D61" s="172">
        <v>2.8499999642372131</v>
      </c>
      <c r="E61" s="172">
        <v>0</v>
      </c>
      <c r="F61" s="172">
        <v>0</v>
      </c>
      <c r="G61" s="172">
        <v>10.400000154972076</v>
      </c>
      <c r="H61" s="172">
        <v>0</v>
      </c>
      <c r="I61" s="172">
        <v>0.16599999368190765</v>
      </c>
      <c r="J61" s="172">
        <v>0.82999996840953827</v>
      </c>
      <c r="K61" s="172">
        <v>0</v>
      </c>
      <c r="L61" s="172">
        <v>0</v>
      </c>
      <c r="M61" s="172">
        <v>0</v>
      </c>
      <c r="N61" s="172">
        <v>0</v>
      </c>
      <c r="O61" s="172">
        <v>1.000000014901161</v>
      </c>
      <c r="P61" s="172">
        <v>0</v>
      </c>
      <c r="Q61" s="172">
        <v>0</v>
      </c>
      <c r="R61" s="172">
        <v>0</v>
      </c>
      <c r="S61" s="172">
        <v>0</v>
      </c>
      <c r="T61" s="172">
        <v>0</v>
      </c>
      <c r="U61" s="172">
        <v>0.60000000894069661</v>
      </c>
      <c r="V61" s="172">
        <v>1.8000000268220899</v>
      </c>
      <c r="W61" s="172">
        <v>0</v>
      </c>
      <c r="X61" s="172">
        <v>0</v>
      </c>
      <c r="Y61" s="172">
        <v>6.2999998927116394</v>
      </c>
      <c r="Z61" s="172">
        <v>5.5</v>
      </c>
      <c r="AA61" s="162" t="str">
        <f t="shared" ref="AA61:AA83" si="2">AA60</f>
        <v>Suite 3 Customer Only</v>
      </c>
    </row>
    <row r="62" spans="2:27" x14ac:dyDescent="0.35">
      <c r="B62" s="176">
        <v>2024</v>
      </c>
      <c r="C62" s="171">
        <v>16.149999797344208</v>
      </c>
      <c r="D62" s="171">
        <v>4.2749999463558197</v>
      </c>
      <c r="E62" s="171">
        <v>0</v>
      </c>
      <c r="F62" s="171">
        <v>0</v>
      </c>
      <c r="G62" s="171">
        <v>15.600000232458115</v>
      </c>
      <c r="H62" s="171">
        <v>0</v>
      </c>
      <c r="I62" s="171">
        <v>0.24899999052286148</v>
      </c>
      <c r="J62" s="171">
        <v>1.2449999526143074</v>
      </c>
      <c r="K62" s="171">
        <v>0</v>
      </c>
      <c r="L62" s="171">
        <v>0</v>
      </c>
      <c r="M62" s="171">
        <v>0</v>
      </c>
      <c r="N62" s="171">
        <v>0</v>
      </c>
      <c r="O62" s="171">
        <v>1.8000000268220899</v>
      </c>
      <c r="P62" s="171">
        <v>0</v>
      </c>
      <c r="Q62" s="171">
        <v>0.25</v>
      </c>
      <c r="R62" s="171">
        <v>0</v>
      </c>
      <c r="S62" s="171">
        <v>0</v>
      </c>
      <c r="T62" s="171">
        <v>0</v>
      </c>
      <c r="U62" s="171">
        <v>1.000000014901161</v>
      </c>
      <c r="V62" s="171">
        <v>2.8000000417232509</v>
      </c>
      <c r="W62" s="171">
        <v>0</v>
      </c>
      <c r="X62" s="171">
        <v>0</v>
      </c>
      <c r="Y62" s="171">
        <v>10.499999821186066</v>
      </c>
      <c r="Z62" s="171">
        <v>9</v>
      </c>
      <c r="AA62" s="162" t="str">
        <f t="shared" si="2"/>
        <v>Suite 3 Customer Only</v>
      </c>
    </row>
    <row r="63" spans="2:27" x14ac:dyDescent="0.35">
      <c r="B63" s="177">
        <v>2025</v>
      </c>
      <c r="C63" s="172">
        <v>16.149999797344208</v>
      </c>
      <c r="D63" s="172">
        <v>4.2749999463558197</v>
      </c>
      <c r="E63" s="172">
        <v>0</v>
      </c>
      <c r="F63" s="172">
        <v>0</v>
      </c>
      <c r="G63" s="172">
        <v>20.800000309944153</v>
      </c>
      <c r="H63" s="172">
        <v>0</v>
      </c>
      <c r="I63" s="172">
        <v>0.33199998736381531</v>
      </c>
      <c r="J63" s="172">
        <v>1.6599999368190765</v>
      </c>
      <c r="K63" s="172">
        <v>0</v>
      </c>
      <c r="L63" s="172">
        <v>0</v>
      </c>
      <c r="M63" s="172">
        <v>0</v>
      </c>
      <c r="N63" s="172">
        <v>0</v>
      </c>
      <c r="O63" s="172">
        <v>3.0000000447034831</v>
      </c>
      <c r="P63" s="172">
        <v>0</v>
      </c>
      <c r="Q63" s="172">
        <v>0.5</v>
      </c>
      <c r="R63" s="172">
        <v>0</v>
      </c>
      <c r="S63" s="172">
        <v>0</v>
      </c>
      <c r="T63" s="172">
        <v>0</v>
      </c>
      <c r="U63" s="172">
        <v>1.4000000208616254</v>
      </c>
      <c r="V63" s="172">
        <v>3.8000000566244121</v>
      </c>
      <c r="W63" s="172">
        <v>0</v>
      </c>
      <c r="X63" s="172">
        <v>0</v>
      </c>
      <c r="Y63" s="172">
        <v>15.399999737739563</v>
      </c>
      <c r="Z63" s="172">
        <v>13</v>
      </c>
      <c r="AA63" s="162" t="str">
        <f t="shared" si="2"/>
        <v>Suite 3 Customer Only</v>
      </c>
    </row>
    <row r="64" spans="2:27" x14ac:dyDescent="0.35">
      <c r="B64" s="176">
        <v>2026</v>
      </c>
      <c r="C64" s="171">
        <v>16.149999797344208</v>
      </c>
      <c r="D64" s="171">
        <v>4.2749999463558197</v>
      </c>
      <c r="E64" s="171">
        <v>0</v>
      </c>
      <c r="F64" s="171">
        <v>0</v>
      </c>
      <c r="G64" s="171">
        <v>20.800000309944153</v>
      </c>
      <c r="H64" s="171">
        <v>0</v>
      </c>
      <c r="I64" s="171">
        <v>0.33199998736381531</v>
      </c>
      <c r="J64" s="171">
        <v>1.6599999368190765</v>
      </c>
      <c r="K64" s="171">
        <v>0</v>
      </c>
      <c r="L64" s="171">
        <v>0</v>
      </c>
      <c r="M64" s="171">
        <v>0</v>
      </c>
      <c r="N64" s="171">
        <v>0</v>
      </c>
      <c r="O64" s="171">
        <v>3.0000000447034831</v>
      </c>
      <c r="P64" s="171">
        <v>0</v>
      </c>
      <c r="Q64" s="171">
        <v>0.5</v>
      </c>
      <c r="R64" s="171">
        <v>0</v>
      </c>
      <c r="S64" s="171">
        <v>0</v>
      </c>
      <c r="T64" s="171">
        <v>0</v>
      </c>
      <c r="U64" s="171">
        <v>1.4000000208616254</v>
      </c>
      <c r="V64" s="171">
        <v>3.8000000566244121</v>
      </c>
      <c r="W64" s="171">
        <v>0</v>
      </c>
      <c r="X64" s="171">
        <v>0</v>
      </c>
      <c r="Y64" s="171">
        <v>15.399999737739563</v>
      </c>
      <c r="Z64" s="171">
        <v>13</v>
      </c>
      <c r="AA64" s="162" t="str">
        <f t="shared" si="2"/>
        <v>Suite 3 Customer Only</v>
      </c>
    </row>
    <row r="65" spans="2:27" x14ac:dyDescent="0.35">
      <c r="B65" s="177">
        <v>2027</v>
      </c>
      <c r="C65" s="172">
        <v>16.149999797344208</v>
      </c>
      <c r="D65" s="172">
        <v>4.2749999463558197</v>
      </c>
      <c r="E65" s="172">
        <v>0</v>
      </c>
      <c r="F65" s="172">
        <v>0</v>
      </c>
      <c r="G65" s="172">
        <v>20.800000309944153</v>
      </c>
      <c r="H65" s="172">
        <v>0</v>
      </c>
      <c r="I65" s="172">
        <v>0.33199998736381531</v>
      </c>
      <c r="J65" s="172">
        <v>1.6599999368190765</v>
      </c>
      <c r="K65" s="172">
        <v>0</v>
      </c>
      <c r="L65" s="172">
        <v>0</v>
      </c>
      <c r="M65" s="172">
        <v>0</v>
      </c>
      <c r="N65" s="172">
        <v>0</v>
      </c>
      <c r="O65" s="172">
        <v>3.0000000447034831</v>
      </c>
      <c r="P65" s="172">
        <v>0</v>
      </c>
      <c r="Q65" s="172">
        <v>0.5</v>
      </c>
      <c r="R65" s="172">
        <v>0</v>
      </c>
      <c r="S65" s="172">
        <v>0</v>
      </c>
      <c r="T65" s="172">
        <v>0</v>
      </c>
      <c r="U65" s="172">
        <v>1.4000000208616254</v>
      </c>
      <c r="V65" s="172">
        <v>3.8000000566244121</v>
      </c>
      <c r="W65" s="172">
        <v>0</v>
      </c>
      <c r="X65" s="172">
        <v>0</v>
      </c>
      <c r="Y65" s="172">
        <v>15.399999737739563</v>
      </c>
      <c r="Z65" s="172">
        <v>13</v>
      </c>
      <c r="AA65" s="162" t="str">
        <f t="shared" si="2"/>
        <v>Suite 3 Customer Only</v>
      </c>
    </row>
    <row r="66" spans="2:27" x14ac:dyDescent="0.35">
      <c r="B66" s="176">
        <v>2028</v>
      </c>
      <c r="C66" s="171">
        <v>16.149999797344208</v>
      </c>
      <c r="D66" s="171">
        <v>4.2749999463558197</v>
      </c>
      <c r="E66" s="171">
        <v>0</v>
      </c>
      <c r="F66" s="171">
        <v>0</v>
      </c>
      <c r="G66" s="171">
        <v>20.800000309944153</v>
      </c>
      <c r="H66" s="171">
        <v>0</v>
      </c>
      <c r="I66" s="171">
        <v>0.33199998736381531</v>
      </c>
      <c r="J66" s="171">
        <v>1.6599999368190765</v>
      </c>
      <c r="K66" s="171">
        <v>0</v>
      </c>
      <c r="L66" s="171">
        <v>0</v>
      </c>
      <c r="M66" s="171">
        <v>0</v>
      </c>
      <c r="N66" s="171">
        <v>0</v>
      </c>
      <c r="O66" s="171">
        <v>3.0000000447034831</v>
      </c>
      <c r="P66" s="171">
        <v>0</v>
      </c>
      <c r="Q66" s="171">
        <v>0.5</v>
      </c>
      <c r="R66" s="171">
        <v>0</v>
      </c>
      <c r="S66" s="171">
        <v>0</v>
      </c>
      <c r="T66" s="171">
        <v>0</v>
      </c>
      <c r="U66" s="171">
        <v>1.4000000208616254</v>
      </c>
      <c r="V66" s="171">
        <v>3.8000000566244121</v>
      </c>
      <c r="W66" s="171">
        <v>0</v>
      </c>
      <c r="X66" s="171">
        <v>0</v>
      </c>
      <c r="Y66" s="171">
        <v>15.399999737739563</v>
      </c>
      <c r="Z66" s="171">
        <v>13</v>
      </c>
      <c r="AA66" s="162" t="str">
        <f t="shared" si="2"/>
        <v>Suite 3 Customer Only</v>
      </c>
    </row>
    <row r="67" spans="2:27" x14ac:dyDescent="0.35">
      <c r="B67" s="177">
        <v>2029</v>
      </c>
      <c r="C67" s="172">
        <v>16.149999797344208</v>
      </c>
      <c r="D67" s="172">
        <v>4.2749999463558197</v>
      </c>
      <c r="E67" s="172">
        <v>0</v>
      </c>
      <c r="F67" s="172">
        <v>0</v>
      </c>
      <c r="G67" s="172">
        <v>20.800000309944153</v>
      </c>
      <c r="H67" s="172">
        <v>0</v>
      </c>
      <c r="I67" s="172">
        <v>0.33199998736381531</v>
      </c>
      <c r="J67" s="172">
        <v>1.6599999368190765</v>
      </c>
      <c r="K67" s="172">
        <v>0</v>
      </c>
      <c r="L67" s="172">
        <v>0</v>
      </c>
      <c r="M67" s="172">
        <v>0</v>
      </c>
      <c r="N67" s="172">
        <v>0</v>
      </c>
      <c r="O67" s="172">
        <v>3.0000000447034831</v>
      </c>
      <c r="P67" s="172">
        <v>0</v>
      </c>
      <c r="Q67" s="172">
        <v>0.5</v>
      </c>
      <c r="R67" s="172">
        <v>0</v>
      </c>
      <c r="S67" s="172">
        <v>0</v>
      </c>
      <c r="T67" s="172">
        <v>0</v>
      </c>
      <c r="U67" s="172">
        <v>1.4000000208616254</v>
      </c>
      <c r="V67" s="172">
        <v>3.8000000566244121</v>
      </c>
      <c r="W67" s="172">
        <v>0</v>
      </c>
      <c r="X67" s="172">
        <v>0</v>
      </c>
      <c r="Y67" s="172">
        <v>15.399999737739563</v>
      </c>
      <c r="Z67" s="172">
        <v>13</v>
      </c>
      <c r="AA67" s="162" t="str">
        <f t="shared" si="2"/>
        <v>Suite 3 Customer Only</v>
      </c>
    </row>
    <row r="68" spans="2:27" x14ac:dyDescent="0.35">
      <c r="B68" s="176">
        <v>2030</v>
      </c>
      <c r="C68" s="171">
        <v>16.149999797344208</v>
      </c>
      <c r="D68" s="171">
        <v>4.2749999463558197</v>
      </c>
      <c r="E68" s="171">
        <v>0</v>
      </c>
      <c r="F68" s="171">
        <v>0</v>
      </c>
      <c r="G68" s="171">
        <v>20.800000309944153</v>
      </c>
      <c r="H68" s="171">
        <v>0</v>
      </c>
      <c r="I68" s="171">
        <v>0.33199998736381531</v>
      </c>
      <c r="J68" s="171">
        <v>1.6599999368190765</v>
      </c>
      <c r="K68" s="171">
        <v>0</v>
      </c>
      <c r="L68" s="171">
        <v>0</v>
      </c>
      <c r="M68" s="171">
        <v>0</v>
      </c>
      <c r="N68" s="171">
        <v>0</v>
      </c>
      <c r="O68" s="171">
        <v>3.0000000447034831</v>
      </c>
      <c r="P68" s="171">
        <v>0</v>
      </c>
      <c r="Q68" s="171">
        <v>0.5</v>
      </c>
      <c r="R68" s="171">
        <v>0</v>
      </c>
      <c r="S68" s="171">
        <v>0</v>
      </c>
      <c r="T68" s="171">
        <v>0</v>
      </c>
      <c r="U68" s="171">
        <v>1.4000000208616254</v>
      </c>
      <c r="V68" s="171">
        <v>3.8000000566244121</v>
      </c>
      <c r="W68" s="171">
        <v>0</v>
      </c>
      <c r="X68" s="171">
        <v>0</v>
      </c>
      <c r="Y68" s="171">
        <v>15.399999737739563</v>
      </c>
      <c r="Z68" s="171">
        <v>13</v>
      </c>
      <c r="AA68" s="162" t="str">
        <f t="shared" si="2"/>
        <v>Suite 3 Customer Only</v>
      </c>
    </row>
    <row r="69" spans="2:27" x14ac:dyDescent="0.35">
      <c r="B69" s="177">
        <v>2031</v>
      </c>
      <c r="C69" s="172">
        <v>16.149999797344208</v>
      </c>
      <c r="D69" s="172">
        <v>4.2749999463558197</v>
      </c>
      <c r="E69" s="172">
        <v>0</v>
      </c>
      <c r="F69" s="172">
        <v>0</v>
      </c>
      <c r="G69" s="172">
        <v>20.800000309944153</v>
      </c>
      <c r="H69" s="172">
        <v>0</v>
      </c>
      <c r="I69" s="172">
        <v>0.33199998736381531</v>
      </c>
      <c r="J69" s="172">
        <v>1.6599999368190765</v>
      </c>
      <c r="K69" s="172">
        <v>0</v>
      </c>
      <c r="L69" s="172">
        <v>0</v>
      </c>
      <c r="M69" s="172">
        <v>0</v>
      </c>
      <c r="N69" s="172">
        <v>0</v>
      </c>
      <c r="O69" s="172">
        <v>3.0000000447034831</v>
      </c>
      <c r="P69" s="172">
        <v>0</v>
      </c>
      <c r="Q69" s="172">
        <v>0.5</v>
      </c>
      <c r="R69" s="172">
        <v>0</v>
      </c>
      <c r="S69" s="172">
        <v>0</v>
      </c>
      <c r="T69" s="172">
        <v>0</v>
      </c>
      <c r="U69" s="172">
        <v>1.4000000208616254</v>
      </c>
      <c r="V69" s="172">
        <v>3.8000000566244121</v>
      </c>
      <c r="W69" s="172">
        <v>0</v>
      </c>
      <c r="X69" s="172">
        <v>0</v>
      </c>
      <c r="Y69" s="172">
        <v>15.399999737739563</v>
      </c>
      <c r="Z69" s="172">
        <v>13</v>
      </c>
      <c r="AA69" s="162" t="str">
        <f t="shared" si="2"/>
        <v>Suite 3 Customer Only</v>
      </c>
    </row>
    <row r="70" spans="2:27" x14ac:dyDescent="0.35">
      <c r="B70" s="176">
        <v>2032</v>
      </c>
      <c r="C70" s="171">
        <v>16.149999797344208</v>
      </c>
      <c r="D70" s="171">
        <v>4.2749999463558197</v>
      </c>
      <c r="E70" s="171">
        <v>0</v>
      </c>
      <c r="F70" s="171">
        <v>0</v>
      </c>
      <c r="G70" s="171">
        <v>20.800000309944153</v>
      </c>
      <c r="H70" s="171">
        <v>0</v>
      </c>
      <c r="I70" s="171">
        <v>0.33199998736381531</v>
      </c>
      <c r="J70" s="171">
        <v>1.6599999368190765</v>
      </c>
      <c r="K70" s="171">
        <v>0</v>
      </c>
      <c r="L70" s="171">
        <v>0</v>
      </c>
      <c r="M70" s="171">
        <v>0</v>
      </c>
      <c r="N70" s="171">
        <v>0</v>
      </c>
      <c r="O70" s="171">
        <v>3.0000000447034831</v>
      </c>
      <c r="P70" s="171">
        <v>0</v>
      </c>
      <c r="Q70" s="171">
        <v>0.5</v>
      </c>
      <c r="R70" s="171">
        <v>0</v>
      </c>
      <c r="S70" s="171">
        <v>0</v>
      </c>
      <c r="T70" s="171">
        <v>0</v>
      </c>
      <c r="U70" s="171">
        <v>1.4000000208616254</v>
      </c>
      <c r="V70" s="171">
        <v>3.8000000566244121</v>
      </c>
      <c r="W70" s="171">
        <v>0</v>
      </c>
      <c r="X70" s="171">
        <v>0</v>
      </c>
      <c r="Y70" s="171">
        <v>15.399999737739563</v>
      </c>
      <c r="Z70" s="171">
        <v>13</v>
      </c>
      <c r="AA70" s="162" t="str">
        <f t="shared" si="2"/>
        <v>Suite 3 Customer Only</v>
      </c>
    </row>
    <row r="71" spans="2:27" x14ac:dyDescent="0.35">
      <c r="B71" s="177">
        <v>2033</v>
      </c>
      <c r="C71" s="172">
        <v>16.149999797344208</v>
      </c>
      <c r="D71" s="172">
        <v>4.2749999463558197</v>
      </c>
      <c r="E71" s="172">
        <v>0</v>
      </c>
      <c r="F71" s="172">
        <v>0</v>
      </c>
      <c r="G71" s="172">
        <v>20.800000309944153</v>
      </c>
      <c r="H71" s="172">
        <v>0</v>
      </c>
      <c r="I71" s="172">
        <v>0.33199998736381531</v>
      </c>
      <c r="J71" s="172">
        <v>1.6599999368190765</v>
      </c>
      <c r="K71" s="172">
        <v>0</v>
      </c>
      <c r="L71" s="172">
        <v>0</v>
      </c>
      <c r="M71" s="172">
        <v>0</v>
      </c>
      <c r="N71" s="172">
        <v>0</v>
      </c>
      <c r="O71" s="172">
        <v>3.0000000447034831</v>
      </c>
      <c r="P71" s="172">
        <v>0</v>
      </c>
      <c r="Q71" s="172">
        <v>0.5</v>
      </c>
      <c r="R71" s="172">
        <v>0</v>
      </c>
      <c r="S71" s="172">
        <v>0</v>
      </c>
      <c r="T71" s="172">
        <v>0</v>
      </c>
      <c r="U71" s="172">
        <v>1.4000000208616254</v>
      </c>
      <c r="V71" s="172">
        <v>3.8000000566244121</v>
      </c>
      <c r="W71" s="172">
        <v>0</v>
      </c>
      <c r="X71" s="172">
        <v>0</v>
      </c>
      <c r="Y71" s="172">
        <v>15.399999737739563</v>
      </c>
      <c r="Z71" s="172">
        <v>13</v>
      </c>
      <c r="AA71" s="162" t="str">
        <f t="shared" si="2"/>
        <v>Suite 3 Customer Only</v>
      </c>
    </row>
    <row r="72" spans="2:27" x14ac:dyDescent="0.35">
      <c r="B72" s="176">
        <v>2034</v>
      </c>
      <c r="C72" s="171">
        <v>16.149999797344208</v>
      </c>
      <c r="D72" s="171">
        <v>4.2749999463558197</v>
      </c>
      <c r="E72" s="171">
        <v>0</v>
      </c>
      <c r="F72" s="171">
        <v>0</v>
      </c>
      <c r="G72" s="171">
        <v>20.800000309944153</v>
      </c>
      <c r="H72" s="171">
        <v>0</v>
      </c>
      <c r="I72" s="171">
        <v>0.33199998736381531</v>
      </c>
      <c r="J72" s="171">
        <v>1.6599999368190765</v>
      </c>
      <c r="K72" s="171">
        <v>0</v>
      </c>
      <c r="L72" s="171">
        <v>0</v>
      </c>
      <c r="M72" s="171">
        <v>0</v>
      </c>
      <c r="N72" s="171">
        <v>0</v>
      </c>
      <c r="O72" s="171">
        <v>3.0000000447034831</v>
      </c>
      <c r="P72" s="171">
        <v>0</v>
      </c>
      <c r="Q72" s="171">
        <v>0.5</v>
      </c>
      <c r="R72" s="171">
        <v>0</v>
      </c>
      <c r="S72" s="171">
        <v>0</v>
      </c>
      <c r="T72" s="171">
        <v>0</v>
      </c>
      <c r="U72" s="171">
        <v>1.4000000208616254</v>
      </c>
      <c r="V72" s="171">
        <v>3.8000000566244121</v>
      </c>
      <c r="W72" s="171">
        <v>0</v>
      </c>
      <c r="X72" s="171">
        <v>0</v>
      </c>
      <c r="Y72" s="171">
        <v>15.399999737739563</v>
      </c>
      <c r="Z72" s="171">
        <v>13</v>
      </c>
      <c r="AA72" s="162" t="str">
        <f t="shared" si="2"/>
        <v>Suite 3 Customer Only</v>
      </c>
    </row>
    <row r="73" spans="2:27" x14ac:dyDescent="0.35">
      <c r="B73" s="177">
        <v>2035</v>
      </c>
      <c r="C73" s="172">
        <v>16.149999797344208</v>
      </c>
      <c r="D73" s="172">
        <v>4.2749999463558197</v>
      </c>
      <c r="E73" s="172">
        <v>0</v>
      </c>
      <c r="F73" s="172">
        <v>0</v>
      </c>
      <c r="G73" s="172">
        <v>20.800000309944153</v>
      </c>
      <c r="H73" s="172">
        <v>0</v>
      </c>
      <c r="I73" s="172">
        <v>0.33199998736381531</v>
      </c>
      <c r="J73" s="172">
        <v>1.6599999368190765</v>
      </c>
      <c r="K73" s="172">
        <v>0</v>
      </c>
      <c r="L73" s="172">
        <v>0</v>
      </c>
      <c r="M73" s="172">
        <v>0</v>
      </c>
      <c r="N73" s="172">
        <v>0</v>
      </c>
      <c r="O73" s="172">
        <v>3.0000000447034831</v>
      </c>
      <c r="P73" s="172">
        <v>0</v>
      </c>
      <c r="Q73" s="172">
        <v>0.5</v>
      </c>
      <c r="R73" s="172">
        <v>0</v>
      </c>
      <c r="S73" s="172">
        <v>0</v>
      </c>
      <c r="T73" s="172">
        <v>0</v>
      </c>
      <c r="U73" s="172">
        <v>1.4000000208616254</v>
      </c>
      <c r="V73" s="172">
        <v>3.8000000566244121</v>
      </c>
      <c r="W73" s="172">
        <v>0</v>
      </c>
      <c r="X73" s="172">
        <v>0</v>
      </c>
      <c r="Y73" s="172">
        <v>15.399999737739563</v>
      </c>
      <c r="Z73" s="172">
        <v>13</v>
      </c>
      <c r="AA73" s="162" t="str">
        <f t="shared" si="2"/>
        <v>Suite 3 Customer Only</v>
      </c>
    </row>
    <row r="74" spans="2:27" x14ac:dyDescent="0.35">
      <c r="B74" s="176">
        <v>2036</v>
      </c>
      <c r="C74" s="171">
        <v>16.149999797344208</v>
      </c>
      <c r="D74" s="171">
        <v>4.2749999463558197</v>
      </c>
      <c r="E74" s="171">
        <v>0</v>
      </c>
      <c r="F74" s="171">
        <v>0</v>
      </c>
      <c r="G74" s="171">
        <v>20.800000309944153</v>
      </c>
      <c r="H74" s="171">
        <v>0</v>
      </c>
      <c r="I74" s="171">
        <v>0.33199998736381531</v>
      </c>
      <c r="J74" s="171">
        <v>1.6599999368190765</v>
      </c>
      <c r="K74" s="171">
        <v>0</v>
      </c>
      <c r="L74" s="171">
        <v>0</v>
      </c>
      <c r="M74" s="171">
        <v>0</v>
      </c>
      <c r="N74" s="171">
        <v>0</v>
      </c>
      <c r="O74" s="171">
        <v>3.0000000447034831</v>
      </c>
      <c r="P74" s="171">
        <v>0</v>
      </c>
      <c r="Q74" s="171">
        <v>0.5</v>
      </c>
      <c r="R74" s="171">
        <v>0</v>
      </c>
      <c r="S74" s="171">
        <v>0</v>
      </c>
      <c r="T74" s="171">
        <v>0</v>
      </c>
      <c r="U74" s="171">
        <v>1.4000000208616254</v>
      </c>
      <c r="V74" s="171">
        <v>3.8000000566244121</v>
      </c>
      <c r="W74" s="171">
        <v>0</v>
      </c>
      <c r="X74" s="171">
        <v>0</v>
      </c>
      <c r="Y74" s="171">
        <v>15.399999737739563</v>
      </c>
      <c r="Z74" s="171">
        <v>13</v>
      </c>
      <c r="AA74" s="162" t="str">
        <f t="shared" si="2"/>
        <v>Suite 3 Customer Only</v>
      </c>
    </row>
    <row r="75" spans="2:27" x14ac:dyDescent="0.35">
      <c r="B75" s="177">
        <v>2037</v>
      </c>
      <c r="C75" s="172">
        <v>16.149999797344208</v>
      </c>
      <c r="D75" s="172">
        <v>4.2749999463558197</v>
      </c>
      <c r="E75" s="172">
        <v>0</v>
      </c>
      <c r="F75" s="172">
        <v>0</v>
      </c>
      <c r="G75" s="172">
        <v>20.800000309944153</v>
      </c>
      <c r="H75" s="172">
        <v>0</v>
      </c>
      <c r="I75" s="172">
        <v>0.33199998736381531</v>
      </c>
      <c r="J75" s="172">
        <v>1.6599999368190765</v>
      </c>
      <c r="K75" s="172">
        <v>0</v>
      </c>
      <c r="L75" s="172">
        <v>0</v>
      </c>
      <c r="M75" s="172">
        <v>0</v>
      </c>
      <c r="N75" s="172">
        <v>0</v>
      </c>
      <c r="O75" s="172">
        <v>3.0000000447034831</v>
      </c>
      <c r="P75" s="172">
        <v>0</v>
      </c>
      <c r="Q75" s="172">
        <v>0.5</v>
      </c>
      <c r="R75" s="172">
        <v>0</v>
      </c>
      <c r="S75" s="172">
        <v>0</v>
      </c>
      <c r="T75" s="172">
        <v>0</v>
      </c>
      <c r="U75" s="172">
        <v>1.4000000208616254</v>
      </c>
      <c r="V75" s="172">
        <v>3.8000000566244121</v>
      </c>
      <c r="W75" s="172">
        <v>0</v>
      </c>
      <c r="X75" s="172">
        <v>0</v>
      </c>
      <c r="Y75" s="172">
        <v>15.399999737739563</v>
      </c>
      <c r="Z75" s="172">
        <v>13</v>
      </c>
      <c r="AA75" s="162" t="str">
        <f t="shared" si="2"/>
        <v>Suite 3 Customer Only</v>
      </c>
    </row>
    <row r="76" spans="2:27" x14ac:dyDescent="0.35">
      <c r="B76" s="176">
        <v>2038</v>
      </c>
      <c r="C76" s="171">
        <v>16.149999797344208</v>
      </c>
      <c r="D76" s="171">
        <v>4.2749999463558197</v>
      </c>
      <c r="E76" s="171">
        <v>0</v>
      </c>
      <c r="F76" s="171">
        <v>0</v>
      </c>
      <c r="G76" s="171">
        <v>20.800000309944153</v>
      </c>
      <c r="H76" s="171">
        <v>0</v>
      </c>
      <c r="I76" s="171">
        <v>0.33199998736381531</v>
      </c>
      <c r="J76" s="171">
        <v>1.6599999368190765</v>
      </c>
      <c r="K76" s="171">
        <v>0</v>
      </c>
      <c r="L76" s="171">
        <v>0</v>
      </c>
      <c r="M76" s="171">
        <v>0</v>
      </c>
      <c r="N76" s="171">
        <v>0</v>
      </c>
      <c r="O76" s="171">
        <v>3.0000000447034831</v>
      </c>
      <c r="P76" s="171">
        <v>0</v>
      </c>
      <c r="Q76" s="171">
        <v>0.5</v>
      </c>
      <c r="R76" s="171">
        <v>0</v>
      </c>
      <c r="S76" s="171">
        <v>0</v>
      </c>
      <c r="T76" s="171">
        <v>0</v>
      </c>
      <c r="U76" s="171">
        <v>1.4000000208616254</v>
      </c>
      <c r="V76" s="171">
        <v>3.8000000566244121</v>
      </c>
      <c r="W76" s="171">
        <v>0</v>
      </c>
      <c r="X76" s="171">
        <v>0</v>
      </c>
      <c r="Y76" s="171">
        <v>15.399999737739563</v>
      </c>
      <c r="Z76" s="171">
        <v>13</v>
      </c>
      <c r="AA76" s="162" t="str">
        <f t="shared" si="2"/>
        <v>Suite 3 Customer Only</v>
      </c>
    </row>
    <row r="77" spans="2:27" x14ac:dyDescent="0.35">
      <c r="B77" s="177">
        <v>2039</v>
      </c>
      <c r="C77" s="172">
        <v>16.149999797344208</v>
      </c>
      <c r="D77" s="172">
        <v>4.2749999463558197</v>
      </c>
      <c r="E77" s="172">
        <v>0</v>
      </c>
      <c r="F77" s="172">
        <v>0</v>
      </c>
      <c r="G77" s="172">
        <v>20.800000309944153</v>
      </c>
      <c r="H77" s="172">
        <v>0</v>
      </c>
      <c r="I77" s="172">
        <v>0.33199998736381531</v>
      </c>
      <c r="J77" s="172">
        <v>1.6599999368190765</v>
      </c>
      <c r="K77" s="172">
        <v>0</v>
      </c>
      <c r="L77" s="172">
        <v>0</v>
      </c>
      <c r="M77" s="172">
        <v>0</v>
      </c>
      <c r="N77" s="172">
        <v>0</v>
      </c>
      <c r="O77" s="172">
        <v>3.0000000447034831</v>
      </c>
      <c r="P77" s="172">
        <v>0</v>
      </c>
      <c r="Q77" s="172">
        <v>0.5</v>
      </c>
      <c r="R77" s="172">
        <v>0</v>
      </c>
      <c r="S77" s="172">
        <v>0</v>
      </c>
      <c r="T77" s="172">
        <v>0</v>
      </c>
      <c r="U77" s="172">
        <v>1.4000000208616254</v>
      </c>
      <c r="V77" s="172">
        <v>3.8000000566244121</v>
      </c>
      <c r="W77" s="172">
        <v>0</v>
      </c>
      <c r="X77" s="172">
        <v>0</v>
      </c>
      <c r="Y77" s="172">
        <v>15.399999737739563</v>
      </c>
      <c r="Z77" s="172">
        <v>13</v>
      </c>
      <c r="AA77" s="162" t="str">
        <f t="shared" si="2"/>
        <v>Suite 3 Customer Only</v>
      </c>
    </row>
    <row r="78" spans="2:27" x14ac:dyDescent="0.35">
      <c r="B78" s="176">
        <v>2040</v>
      </c>
      <c r="C78" s="171">
        <v>16.149999797344208</v>
      </c>
      <c r="D78" s="171">
        <v>4.2749999463558197</v>
      </c>
      <c r="E78" s="171">
        <v>0</v>
      </c>
      <c r="F78" s="171">
        <v>0</v>
      </c>
      <c r="G78" s="171">
        <v>20.800000309944153</v>
      </c>
      <c r="H78" s="171">
        <v>0</v>
      </c>
      <c r="I78" s="171">
        <v>0.33199998736381531</v>
      </c>
      <c r="J78" s="171">
        <v>1.6599999368190765</v>
      </c>
      <c r="K78" s="171">
        <v>0</v>
      </c>
      <c r="L78" s="171">
        <v>0</v>
      </c>
      <c r="M78" s="171">
        <v>0</v>
      </c>
      <c r="N78" s="171">
        <v>0</v>
      </c>
      <c r="O78" s="171">
        <v>3.0000000447034831</v>
      </c>
      <c r="P78" s="171">
        <v>0</v>
      </c>
      <c r="Q78" s="171">
        <v>0.5</v>
      </c>
      <c r="R78" s="171">
        <v>0</v>
      </c>
      <c r="S78" s="171">
        <v>0</v>
      </c>
      <c r="T78" s="171">
        <v>0</v>
      </c>
      <c r="U78" s="171">
        <v>1.4000000208616254</v>
      </c>
      <c r="V78" s="171">
        <v>3.8000000566244121</v>
      </c>
      <c r="W78" s="171">
        <v>0</v>
      </c>
      <c r="X78" s="171">
        <v>0</v>
      </c>
      <c r="Y78" s="171">
        <v>15.399999737739563</v>
      </c>
      <c r="Z78" s="171">
        <v>13</v>
      </c>
      <c r="AA78" s="162" t="str">
        <f t="shared" si="2"/>
        <v>Suite 3 Customer Only</v>
      </c>
    </row>
    <row r="79" spans="2:27" x14ac:dyDescent="0.35">
      <c r="B79" s="177">
        <v>2041</v>
      </c>
      <c r="C79" s="172">
        <v>16.149999797344208</v>
      </c>
      <c r="D79" s="172">
        <v>4.2749999463558197</v>
      </c>
      <c r="E79" s="172">
        <v>0</v>
      </c>
      <c r="F79" s="172">
        <v>0</v>
      </c>
      <c r="G79" s="172">
        <v>20.800000309944153</v>
      </c>
      <c r="H79" s="172">
        <v>0</v>
      </c>
      <c r="I79" s="172">
        <v>0.33199998736381531</v>
      </c>
      <c r="J79" s="172">
        <v>1.6599999368190765</v>
      </c>
      <c r="K79" s="172">
        <v>0</v>
      </c>
      <c r="L79" s="172">
        <v>0</v>
      </c>
      <c r="M79" s="172">
        <v>0</v>
      </c>
      <c r="N79" s="172">
        <v>0</v>
      </c>
      <c r="O79" s="172">
        <v>3.0000000447034831</v>
      </c>
      <c r="P79" s="172">
        <v>0</v>
      </c>
      <c r="Q79" s="172">
        <v>0.5</v>
      </c>
      <c r="R79" s="172">
        <v>0</v>
      </c>
      <c r="S79" s="172">
        <v>0</v>
      </c>
      <c r="T79" s="172">
        <v>0</v>
      </c>
      <c r="U79" s="172">
        <v>1.4000000208616254</v>
      </c>
      <c r="V79" s="172">
        <v>3.8000000566244121</v>
      </c>
      <c r="W79" s="172">
        <v>0</v>
      </c>
      <c r="X79" s="172">
        <v>0</v>
      </c>
      <c r="Y79" s="172">
        <v>15.399999737739563</v>
      </c>
      <c r="Z79" s="172">
        <v>13</v>
      </c>
      <c r="AA79" s="162" t="str">
        <f t="shared" si="2"/>
        <v>Suite 3 Customer Only</v>
      </c>
    </row>
    <row r="80" spans="2:27" x14ac:dyDescent="0.35">
      <c r="B80" s="176">
        <v>2042</v>
      </c>
      <c r="C80" s="171">
        <v>16.149999797344208</v>
      </c>
      <c r="D80" s="171">
        <v>4.2749999463558197</v>
      </c>
      <c r="E80" s="171">
        <v>0</v>
      </c>
      <c r="F80" s="171">
        <v>0</v>
      </c>
      <c r="G80" s="171">
        <v>20.800000309944153</v>
      </c>
      <c r="H80" s="171">
        <v>0</v>
      </c>
      <c r="I80" s="171">
        <v>0.33199998736381531</v>
      </c>
      <c r="J80" s="171">
        <v>1.6599999368190765</v>
      </c>
      <c r="K80" s="171">
        <v>0</v>
      </c>
      <c r="L80" s="171">
        <v>0</v>
      </c>
      <c r="M80" s="171">
        <v>0</v>
      </c>
      <c r="N80" s="171">
        <v>0</v>
      </c>
      <c r="O80" s="171">
        <v>3.0000000447034831</v>
      </c>
      <c r="P80" s="171">
        <v>0</v>
      </c>
      <c r="Q80" s="171">
        <v>0.5</v>
      </c>
      <c r="R80" s="171">
        <v>0</v>
      </c>
      <c r="S80" s="171">
        <v>0</v>
      </c>
      <c r="T80" s="171">
        <v>0</v>
      </c>
      <c r="U80" s="171">
        <v>1.4000000208616254</v>
      </c>
      <c r="V80" s="171">
        <v>3.8000000566244121</v>
      </c>
      <c r="W80" s="171">
        <v>0</v>
      </c>
      <c r="X80" s="171">
        <v>0</v>
      </c>
      <c r="Y80" s="171">
        <v>15.399999737739563</v>
      </c>
      <c r="Z80" s="171">
        <v>13</v>
      </c>
      <c r="AA80" s="162" t="str">
        <f t="shared" si="2"/>
        <v>Suite 3 Customer Only</v>
      </c>
    </row>
    <row r="81" spans="2:27" x14ac:dyDescent="0.35">
      <c r="B81" s="177">
        <v>2043</v>
      </c>
      <c r="C81" s="172">
        <v>16.149999797344208</v>
      </c>
      <c r="D81" s="172">
        <v>4.2749999463558197</v>
      </c>
      <c r="E81" s="172">
        <v>0</v>
      </c>
      <c r="F81" s="172">
        <v>0</v>
      </c>
      <c r="G81" s="172">
        <v>20.800000309944153</v>
      </c>
      <c r="H81" s="172">
        <v>0</v>
      </c>
      <c r="I81" s="172">
        <v>0.33199998736381531</v>
      </c>
      <c r="J81" s="172">
        <v>1.6599999368190765</v>
      </c>
      <c r="K81" s="172">
        <v>0</v>
      </c>
      <c r="L81" s="172">
        <v>0</v>
      </c>
      <c r="M81" s="172">
        <v>0</v>
      </c>
      <c r="N81" s="172">
        <v>0</v>
      </c>
      <c r="O81" s="172">
        <v>3.0000000447034831</v>
      </c>
      <c r="P81" s="172">
        <v>0</v>
      </c>
      <c r="Q81" s="172">
        <v>0.5</v>
      </c>
      <c r="R81" s="172">
        <v>0</v>
      </c>
      <c r="S81" s="172">
        <v>0</v>
      </c>
      <c r="T81" s="172">
        <v>0</v>
      </c>
      <c r="U81" s="172">
        <v>1.4000000208616254</v>
      </c>
      <c r="V81" s="172">
        <v>3.8000000566244121</v>
      </c>
      <c r="W81" s="172">
        <v>0</v>
      </c>
      <c r="X81" s="172">
        <v>0</v>
      </c>
      <c r="Y81" s="172">
        <v>15.399999737739563</v>
      </c>
      <c r="Z81" s="172">
        <v>13</v>
      </c>
      <c r="AA81" s="162" t="str">
        <f t="shared" si="2"/>
        <v>Suite 3 Customer Only</v>
      </c>
    </row>
    <row r="82" spans="2:27" x14ac:dyDescent="0.35">
      <c r="B82" s="176">
        <v>2044</v>
      </c>
      <c r="C82" s="171">
        <v>16.149999797344208</v>
      </c>
      <c r="D82" s="171">
        <v>4.2749999463558197</v>
      </c>
      <c r="E82" s="171">
        <v>0</v>
      </c>
      <c r="F82" s="171">
        <v>0</v>
      </c>
      <c r="G82" s="171">
        <v>20.800000309944153</v>
      </c>
      <c r="H82" s="171">
        <v>0</v>
      </c>
      <c r="I82" s="171">
        <v>0.33199998736381531</v>
      </c>
      <c r="J82" s="171">
        <v>1.6599999368190765</v>
      </c>
      <c r="K82" s="171">
        <v>0</v>
      </c>
      <c r="L82" s="171">
        <v>0</v>
      </c>
      <c r="M82" s="171">
        <v>0</v>
      </c>
      <c r="N82" s="171">
        <v>0</v>
      </c>
      <c r="O82" s="171">
        <v>3.0000000447034831</v>
      </c>
      <c r="P82" s="171">
        <v>0</v>
      </c>
      <c r="Q82" s="171">
        <v>0.5</v>
      </c>
      <c r="R82" s="171">
        <v>0</v>
      </c>
      <c r="S82" s="171">
        <v>0</v>
      </c>
      <c r="T82" s="171">
        <v>0</v>
      </c>
      <c r="U82" s="171">
        <v>1.4000000208616254</v>
      </c>
      <c r="V82" s="171">
        <v>3.8000000566244121</v>
      </c>
      <c r="W82" s="171">
        <v>0</v>
      </c>
      <c r="X82" s="171">
        <v>0</v>
      </c>
      <c r="Y82" s="171">
        <v>15.399999737739563</v>
      </c>
      <c r="Z82" s="171">
        <v>13</v>
      </c>
      <c r="AA82" s="162" t="str">
        <f t="shared" si="2"/>
        <v>Suite 3 Customer Only</v>
      </c>
    </row>
    <row r="83" spans="2:27" x14ac:dyDescent="0.35">
      <c r="B83" s="177">
        <v>2045</v>
      </c>
      <c r="C83" s="172">
        <v>16.149999797344208</v>
      </c>
      <c r="D83" s="172">
        <v>4.2749999463558197</v>
      </c>
      <c r="E83" s="172">
        <v>0</v>
      </c>
      <c r="F83" s="172">
        <v>0</v>
      </c>
      <c r="G83" s="172">
        <v>20.800000309944153</v>
      </c>
      <c r="H83" s="172">
        <v>0</v>
      </c>
      <c r="I83" s="172">
        <v>0.33199998736381531</v>
      </c>
      <c r="J83" s="172">
        <v>1.6599999368190765</v>
      </c>
      <c r="K83" s="172">
        <v>0</v>
      </c>
      <c r="L83" s="172">
        <v>0</v>
      </c>
      <c r="M83" s="172">
        <v>0</v>
      </c>
      <c r="N83" s="172">
        <v>0</v>
      </c>
      <c r="O83" s="172">
        <v>3.0000000447034831</v>
      </c>
      <c r="P83" s="172">
        <v>0</v>
      </c>
      <c r="Q83" s="172">
        <v>0.5</v>
      </c>
      <c r="R83" s="172">
        <v>0</v>
      </c>
      <c r="S83" s="172">
        <v>0</v>
      </c>
      <c r="T83" s="172">
        <v>0</v>
      </c>
      <c r="U83" s="172">
        <v>1.4000000208616254</v>
      </c>
      <c r="V83" s="172">
        <v>3.8000000566244121</v>
      </c>
      <c r="W83" s="172">
        <v>0</v>
      </c>
      <c r="X83" s="172">
        <v>0</v>
      </c>
      <c r="Y83" s="172">
        <v>15.399999737739563</v>
      </c>
      <c r="Z83" s="172">
        <v>13</v>
      </c>
      <c r="AA83" s="162" t="str">
        <f t="shared" si="2"/>
        <v>Suite 3 Customer Only</v>
      </c>
    </row>
    <row r="84" spans="2:27" x14ac:dyDescent="0.35">
      <c r="AA84" s="162"/>
    </row>
    <row r="85" spans="2:27" x14ac:dyDescent="0.35">
      <c r="AA85" s="162"/>
    </row>
    <row r="86" spans="2:27" x14ac:dyDescent="0.35">
      <c r="B86" s="174" t="str">
        <f>'RAW DATA INPUTS &gt;&gt;&gt;'!D6</f>
        <v>Suite 4 Pre-CBI</v>
      </c>
      <c r="C86" s="164" t="s">
        <v>45</v>
      </c>
      <c r="D86" s="164" t="s">
        <v>45</v>
      </c>
      <c r="E86" s="164" t="s">
        <v>45</v>
      </c>
      <c r="F86" s="164" t="s">
        <v>45</v>
      </c>
      <c r="G86" s="164" t="s">
        <v>45</v>
      </c>
      <c r="H86" s="164" t="s">
        <v>45</v>
      </c>
      <c r="I86" s="164" t="s">
        <v>45</v>
      </c>
      <c r="J86" s="164" t="s">
        <v>45</v>
      </c>
      <c r="K86" s="164" t="s">
        <v>45</v>
      </c>
      <c r="L86" s="164" t="s">
        <v>45</v>
      </c>
      <c r="M86" s="165" t="s">
        <v>155</v>
      </c>
      <c r="N86" s="165" t="s">
        <v>155</v>
      </c>
      <c r="O86" s="165" t="s">
        <v>155</v>
      </c>
      <c r="P86" s="165" t="s">
        <v>155</v>
      </c>
      <c r="Q86" s="165" t="s">
        <v>155</v>
      </c>
      <c r="R86" s="165" t="s">
        <v>155</v>
      </c>
      <c r="S86" s="165" t="s">
        <v>155</v>
      </c>
      <c r="T86" s="165" t="s">
        <v>155</v>
      </c>
      <c r="U86" s="165" t="s">
        <v>155</v>
      </c>
      <c r="V86" s="165" t="s">
        <v>155</v>
      </c>
      <c r="W86" s="165" t="s">
        <v>155</v>
      </c>
      <c r="X86" s="165" t="s">
        <v>155</v>
      </c>
      <c r="Y86" s="166" t="s">
        <v>156</v>
      </c>
      <c r="Z86" s="166" t="s">
        <v>156</v>
      </c>
      <c r="AA86" s="162"/>
    </row>
    <row r="87" spans="2:27" ht="101.5" x14ac:dyDescent="0.35">
      <c r="B87" s="175" t="s">
        <v>11</v>
      </c>
      <c r="C87" s="167" t="s">
        <v>157</v>
      </c>
      <c r="D87" s="167" t="s">
        <v>158</v>
      </c>
      <c r="E87" s="167" t="s">
        <v>159</v>
      </c>
      <c r="F87" s="167" t="s">
        <v>160</v>
      </c>
      <c r="G87" s="167" t="s">
        <v>161</v>
      </c>
      <c r="H87" s="167" t="s">
        <v>162</v>
      </c>
      <c r="I87" s="167" t="s">
        <v>163</v>
      </c>
      <c r="J87" s="167" t="s">
        <v>164</v>
      </c>
      <c r="K87" s="167" t="s">
        <v>165</v>
      </c>
      <c r="L87" s="167" t="s">
        <v>166</v>
      </c>
      <c r="M87" s="168" t="s">
        <v>167</v>
      </c>
      <c r="N87" s="168" t="s">
        <v>168</v>
      </c>
      <c r="O87" s="168" t="s">
        <v>169</v>
      </c>
      <c r="P87" s="168" t="s">
        <v>170</v>
      </c>
      <c r="Q87" s="168" t="s">
        <v>171</v>
      </c>
      <c r="R87" s="168" t="s">
        <v>172</v>
      </c>
      <c r="S87" s="168" t="s">
        <v>173</v>
      </c>
      <c r="T87" s="168" t="s">
        <v>174</v>
      </c>
      <c r="U87" s="168" t="s">
        <v>175</v>
      </c>
      <c r="V87" s="168" t="s">
        <v>176</v>
      </c>
      <c r="W87" s="168" t="s">
        <v>177</v>
      </c>
      <c r="X87" s="168" t="s">
        <v>178</v>
      </c>
      <c r="Y87" s="169" t="s">
        <v>179</v>
      </c>
      <c r="Z87" s="169" t="s">
        <v>180</v>
      </c>
      <c r="AA87" s="178" t="str">
        <f>B86</f>
        <v>Suite 4 Pre-CBI</v>
      </c>
    </row>
    <row r="88" spans="2:27" x14ac:dyDescent="0.35">
      <c r="B88" s="176">
        <v>2022</v>
      </c>
      <c r="C88" s="171">
        <v>5.6999999284744263</v>
      </c>
      <c r="D88" s="171">
        <v>1.4249999821186066</v>
      </c>
      <c r="E88" s="171">
        <v>0</v>
      </c>
      <c r="F88" s="171">
        <v>0</v>
      </c>
      <c r="G88" s="171">
        <v>0</v>
      </c>
      <c r="H88" s="171">
        <v>0</v>
      </c>
      <c r="I88" s="171">
        <v>8.2999996840953827E-2</v>
      </c>
      <c r="J88" s="171">
        <v>0</v>
      </c>
      <c r="K88" s="171">
        <v>9.0000003576278687E-2</v>
      </c>
      <c r="L88" s="171">
        <v>0.64800000190734863</v>
      </c>
      <c r="M88" s="171">
        <v>0</v>
      </c>
      <c r="N88" s="171">
        <v>0</v>
      </c>
      <c r="O88" s="171">
        <v>0.40000000596046442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0.90000001341104496</v>
      </c>
      <c r="W88" s="171">
        <v>0.10000000149011611</v>
      </c>
      <c r="X88" s="171">
        <v>0</v>
      </c>
      <c r="Y88" s="171">
        <v>0</v>
      </c>
      <c r="Z88" s="171">
        <v>0</v>
      </c>
      <c r="AA88" s="162" t="str">
        <f>AA87</f>
        <v>Suite 4 Pre-CBI</v>
      </c>
    </row>
    <row r="89" spans="2:27" x14ac:dyDescent="0.35">
      <c r="B89" s="177">
        <v>2023</v>
      </c>
      <c r="C89" s="172">
        <v>10.449999868869781</v>
      </c>
      <c r="D89" s="172">
        <v>2.8499999642372131</v>
      </c>
      <c r="E89" s="172">
        <v>0</v>
      </c>
      <c r="F89" s="172">
        <v>0</v>
      </c>
      <c r="G89" s="172">
        <v>0</v>
      </c>
      <c r="H89" s="172">
        <v>12.800000190734863</v>
      </c>
      <c r="I89" s="172">
        <v>0.16599999368190765</v>
      </c>
      <c r="J89" s="172">
        <v>0</v>
      </c>
      <c r="K89" s="172">
        <v>0.22500000894069672</v>
      </c>
      <c r="L89" s="172">
        <v>1.6200000047683716</v>
      </c>
      <c r="M89" s="172">
        <v>0</v>
      </c>
      <c r="N89" s="172">
        <v>0</v>
      </c>
      <c r="O89" s="172">
        <v>1.000000014901161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1.8000000268220899</v>
      </c>
      <c r="W89" s="172">
        <v>0.20000000298023221</v>
      </c>
      <c r="X89" s="172">
        <v>0</v>
      </c>
      <c r="Y89" s="172">
        <v>0</v>
      </c>
      <c r="Z89" s="172">
        <v>0</v>
      </c>
      <c r="AA89" s="162" t="str">
        <f t="shared" ref="AA89:AA111" si="3">AA88</f>
        <v>Suite 4 Pre-CBI</v>
      </c>
    </row>
    <row r="90" spans="2:27" x14ac:dyDescent="0.35">
      <c r="B90" s="176">
        <v>2024</v>
      </c>
      <c r="C90" s="171">
        <v>16.149999797344208</v>
      </c>
      <c r="D90" s="171">
        <v>4.2749999463558197</v>
      </c>
      <c r="E90" s="171">
        <v>0</v>
      </c>
      <c r="F90" s="171">
        <v>0</v>
      </c>
      <c r="G90" s="171">
        <v>0</v>
      </c>
      <c r="H90" s="171">
        <v>30.000000447034836</v>
      </c>
      <c r="I90" s="171">
        <v>0.24899999052286148</v>
      </c>
      <c r="J90" s="171">
        <v>0</v>
      </c>
      <c r="K90" s="171">
        <v>0.40500001609325409</v>
      </c>
      <c r="L90" s="171">
        <v>2.9160000085830688</v>
      </c>
      <c r="M90" s="171">
        <v>0</v>
      </c>
      <c r="N90" s="171">
        <v>0</v>
      </c>
      <c r="O90" s="171">
        <v>1.8000000268220899</v>
      </c>
      <c r="P90" s="171">
        <v>0</v>
      </c>
      <c r="Q90" s="171">
        <v>0.25</v>
      </c>
      <c r="R90" s="171">
        <v>0</v>
      </c>
      <c r="S90" s="171">
        <v>0</v>
      </c>
      <c r="T90" s="171">
        <v>0</v>
      </c>
      <c r="U90" s="171">
        <v>0</v>
      </c>
      <c r="V90" s="171">
        <v>2.8000000417232509</v>
      </c>
      <c r="W90" s="171">
        <v>0.3000000044703483</v>
      </c>
      <c r="X90" s="171">
        <v>0</v>
      </c>
      <c r="Y90" s="171">
        <v>0</v>
      </c>
      <c r="Z90" s="171">
        <v>0</v>
      </c>
      <c r="AA90" s="162" t="str">
        <f t="shared" si="3"/>
        <v>Suite 4 Pre-CBI</v>
      </c>
    </row>
    <row r="91" spans="2:27" x14ac:dyDescent="0.35">
      <c r="B91" s="177">
        <v>2025</v>
      </c>
      <c r="C91" s="172">
        <v>16.149999797344208</v>
      </c>
      <c r="D91" s="172">
        <v>4.2749999463558197</v>
      </c>
      <c r="E91" s="172">
        <v>0</v>
      </c>
      <c r="F91" s="172">
        <v>0</v>
      </c>
      <c r="G91" s="172">
        <v>0</v>
      </c>
      <c r="H91" s="172">
        <v>51.600000768899918</v>
      </c>
      <c r="I91" s="172">
        <v>0.33199998736381531</v>
      </c>
      <c r="J91" s="172">
        <v>0</v>
      </c>
      <c r="K91" s="172">
        <v>0.67500002682209015</v>
      </c>
      <c r="L91" s="172">
        <v>4.8600000143051147</v>
      </c>
      <c r="M91" s="172">
        <v>0</v>
      </c>
      <c r="N91" s="172">
        <v>0</v>
      </c>
      <c r="O91" s="172">
        <v>3.0000000447034831</v>
      </c>
      <c r="P91" s="172">
        <v>0</v>
      </c>
      <c r="Q91" s="172">
        <v>0.5</v>
      </c>
      <c r="R91" s="172">
        <v>0</v>
      </c>
      <c r="S91" s="172">
        <v>0</v>
      </c>
      <c r="T91" s="172">
        <v>0</v>
      </c>
      <c r="U91" s="172">
        <v>0</v>
      </c>
      <c r="V91" s="172">
        <v>3.8000000566244121</v>
      </c>
      <c r="W91" s="172">
        <v>0.40000000596046442</v>
      </c>
      <c r="X91" s="172">
        <v>0</v>
      </c>
      <c r="Y91" s="172">
        <v>0</v>
      </c>
      <c r="Z91" s="172">
        <v>0</v>
      </c>
      <c r="AA91" s="162" t="str">
        <f t="shared" si="3"/>
        <v>Suite 4 Pre-CBI</v>
      </c>
    </row>
    <row r="92" spans="2:27" x14ac:dyDescent="0.35">
      <c r="B92" s="176">
        <v>2026</v>
      </c>
      <c r="C92" s="171">
        <v>16.149999797344208</v>
      </c>
      <c r="D92" s="171">
        <v>4.2749999463558197</v>
      </c>
      <c r="E92" s="171">
        <v>0</v>
      </c>
      <c r="F92" s="171">
        <v>0</v>
      </c>
      <c r="G92" s="171">
        <v>0</v>
      </c>
      <c r="H92" s="171">
        <v>51.600000768899918</v>
      </c>
      <c r="I92" s="171">
        <v>0.33199998736381531</v>
      </c>
      <c r="J92" s="171">
        <v>0</v>
      </c>
      <c r="K92" s="171">
        <v>0.67500002682209015</v>
      </c>
      <c r="L92" s="171">
        <v>4.8600000143051147</v>
      </c>
      <c r="M92" s="171">
        <v>0</v>
      </c>
      <c r="N92" s="171">
        <v>0</v>
      </c>
      <c r="O92" s="171">
        <v>3.0000000447034831</v>
      </c>
      <c r="P92" s="171">
        <v>0</v>
      </c>
      <c r="Q92" s="171">
        <v>0.5</v>
      </c>
      <c r="R92" s="171">
        <v>0</v>
      </c>
      <c r="S92" s="171">
        <v>0</v>
      </c>
      <c r="T92" s="171">
        <v>0</v>
      </c>
      <c r="U92" s="171">
        <v>0</v>
      </c>
      <c r="V92" s="171">
        <v>3.8000000566244121</v>
      </c>
      <c r="W92" s="171">
        <v>0.40000000596046442</v>
      </c>
      <c r="X92" s="171">
        <v>0</v>
      </c>
      <c r="Y92" s="171">
        <v>0</v>
      </c>
      <c r="Z92" s="171">
        <v>0</v>
      </c>
      <c r="AA92" s="162" t="str">
        <f t="shared" si="3"/>
        <v>Suite 4 Pre-CBI</v>
      </c>
    </row>
    <row r="93" spans="2:27" x14ac:dyDescent="0.35">
      <c r="B93" s="177">
        <v>2027</v>
      </c>
      <c r="C93" s="172">
        <v>16.149999797344208</v>
      </c>
      <c r="D93" s="172">
        <v>4.2749999463558197</v>
      </c>
      <c r="E93" s="172">
        <v>0</v>
      </c>
      <c r="F93" s="172">
        <v>0</v>
      </c>
      <c r="G93" s="172">
        <v>0</v>
      </c>
      <c r="H93" s="172">
        <v>51.600000768899918</v>
      </c>
      <c r="I93" s="172">
        <v>0.33199998736381531</v>
      </c>
      <c r="J93" s="172">
        <v>0</v>
      </c>
      <c r="K93" s="172">
        <v>0.67500002682209015</v>
      </c>
      <c r="L93" s="172">
        <v>4.8600000143051147</v>
      </c>
      <c r="M93" s="172">
        <v>0</v>
      </c>
      <c r="N93" s="172">
        <v>0</v>
      </c>
      <c r="O93" s="172">
        <v>3.0000000447034831</v>
      </c>
      <c r="P93" s="172">
        <v>0</v>
      </c>
      <c r="Q93" s="172">
        <v>0.5</v>
      </c>
      <c r="R93" s="172">
        <v>0</v>
      </c>
      <c r="S93" s="172">
        <v>0</v>
      </c>
      <c r="T93" s="172">
        <v>0</v>
      </c>
      <c r="U93" s="172">
        <v>0</v>
      </c>
      <c r="V93" s="172">
        <v>3.8000000566244121</v>
      </c>
      <c r="W93" s="172">
        <v>0.40000000596046442</v>
      </c>
      <c r="X93" s="172">
        <v>0</v>
      </c>
      <c r="Y93" s="172">
        <v>0</v>
      </c>
      <c r="Z93" s="172">
        <v>0</v>
      </c>
      <c r="AA93" s="162" t="str">
        <f t="shared" si="3"/>
        <v>Suite 4 Pre-CBI</v>
      </c>
    </row>
    <row r="94" spans="2:27" x14ac:dyDescent="0.35">
      <c r="B94" s="176">
        <v>2028</v>
      </c>
      <c r="C94" s="171">
        <v>16.149999797344208</v>
      </c>
      <c r="D94" s="171">
        <v>4.2749999463558197</v>
      </c>
      <c r="E94" s="171">
        <v>0</v>
      </c>
      <c r="F94" s="171">
        <v>0</v>
      </c>
      <c r="G94" s="171">
        <v>0</v>
      </c>
      <c r="H94" s="171">
        <v>51.600000768899918</v>
      </c>
      <c r="I94" s="171">
        <v>0.33199998736381531</v>
      </c>
      <c r="J94" s="171">
        <v>0</v>
      </c>
      <c r="K94" s="171">
        <v>0.67500002682209015</v>
      </c>
      <c r="L94" s="171">
        <v>4.8600000143051147</v>
      </c>
      <c r="M94" s="171">
        <v>0</v>
      </c>
      <c r="N94" s="171">
        <v>0</v>
      </c>
      <c r="O94" s="171">
        <v>3.0000000447034831</v>
      </c>
      <c r="P94" s="171">
        <v>0</v>
      </c>
      <c r="Q94" s="171">
        <v>0.5</v>
      </c>
      <c r="R94" s="171">
        <v>0</v>
      </c>
      <c r="S94" s="171">
        <v>0</v>
      </c>
      <c r="T94" s="171">
        <v>0</v>
      </c>
      <c r="U94" s="171">
        <v>0</v>
      </c>
      <c r="V94" s="171">
        <v>3.8000000566244121</v>
      </c>
      <c r="W94" s="171">
        <v>0.40000000596046442</v>
      </c>
      <c r="X94" s="171">
        <v>0</v>
      </c>
      <c r="Y94" s="171">
        <v>0</v>
      </c>
      <c r="Z94" s="171">
        <v>0</v>
      </c>
      <c r="AA94" s="162" t="str">
        <f t="shared" si="3"/>
        <v>Suite 4 Pre-CBI</v>
      </c>
    </row>
    <row r="95" spans="2:27" x14ac:dyDescent="0.35">
      <c r="B95" s="177">
        <v>2029</v>
      </c>
      <c r="C95" s="172">
        <v>16.149999797344208</v>
      </c>
      <c r="D95" s="172">
        <v>4.2749999463558197</v>
      </c>
      <c r="E95" s="172">
        <v>0</v>
      </c>
      <c r="F95" s="172">
        <v>0</v>
      </c>
      <c r="G95" s="172">
        <v>0</v>
      </c>
      <c r="H95" s="172">
        <v>51.600000768899918</v>
      </c>
      <c r="I95" s="172">
        <v>0.33199998736381531</v>
      </c>
      <c r="J95" s="172">
        <v>0</v>
      </c>
      <c r="K95" s="172">
        <v>0.67500002682209015</v>
      </c>
      <c r="L95" s="172">
        <v>4.8600000143051147</v>
      </c>
      <c r="M95" s="172">
        <v>0</v>
      </c>
      <c r="N95" s="172">
        <v>0</v>
      </c>
      <c r="O95" s="172">
        <v>3.0000000447034831</v>
      </c>
      <c r="P95" s="172">
        <v>0</v>
      </c>
      <c r="Q95" s="172">
        <v>0.5</v>
      </c>
      <c r="R95" s="172">
        <v>0</v>
      </c>
      <c r="S95" s="172">
        <v>0</v>
      </c>
      <c r="T95" s="172">
        <v>0</v>
      </c>
      <c r="U95" s="172">
        <v>0</v>
      </c>
      <c r="V95" s="172">
        <v>3.8000000566244121</v>
      </c>
      <c r="W95" s="172">
        <v>0.40000000596046442</v>
      </c>
      <c r="X95" s="172">
        <v>0</v>
      </c>
      <c r="Y95" s="172">
        <v>0</v>
      </c>
      <c r="Z95" s="172">
        <v>0</v>
      </c>
      <c r="AA95" s="162" t="str">
        <f t="shared" si="3"/>
        <v>Suite 4 Pre-CBI</v>
      </c>
    </row>
    <row r="96" spans="2:27" x14ac:dyDescent="0.35">
      <c r="B96" s="176">
        <v>2030</v>
      </c>
      <c r="C96" s="171">
        <v>16.149999797344208</v>
      </c>
      <c r="D96" s="171">
        <v>4.2749999463558197</v>
      </c>
      <c r="E96" s="171">
        <v>0</v>
      </c>
      <c r="F96" s="171">
        <v>0</v>
      </c>
      <c r="G96" s="171">
        <v>0</v>
      </c>
      <c r="H96" s="171">
        <v>51.600000768899918</v>
      </c>
      <c r="I96" s="171">
        <v>0.33199998736381531</v>
      </c>
      <c r="J96" s="171">
        <v>0</v>
      </c>
      <c r="K96" s="171">
        <v>0.67500002682209015</v>
      </c>
      <c r="L96" s="171">
        <v>4.8600000143051147</v>
      </c>
      <c r="M96" s="171">
        <v>0</v>
      </c>
      <c r="N96" s="171">
        <v>0</v>
      </c>
      <c r="O96" s="171">
        <v>3.0000000447034831</v>
      </c>
      <c r="P96" s="171">
        <v>0</v>
      </c>
      <c r="Q96" s="171">
        <v>0.5</v>
      </c>
      <c r="R96" s="171">
        <v>0</v>
      </c>
      <c r="S96" s="171">
        <v>0</v>
      </c>
      <c r="T96" s="171">
        <v>0</v>
      </c>
      <c r="U96" s="171">
        <v>0</v>
      </c>
      <c r="V96" s="171">
        <v>3.8000000566244121</v>
      </c>
      <c r="W96" s="171">
        <v>0.40000000596046442</v>
      </c>
      <c r="X96" s="171">
        <v>0</v>
      </c>
      <c r="Y96" s="171">
        <v>0</v>
      </c>
      <c r="Z96" s="171">
        <v>0</v>
      </c>
      <c r="AA96" s="162" t="str">
        <f t="shared" si="3"/>
        <v>Suite 4 Pre-CBI</v>
      </c>
    </row>
    <row r="97" spans="2:27" x14ac:dyDescent="0.35">
      <c r="B97" s="177">
        <v>2031</v>
      </c>
      <c r="C97" s="172">
        <v>16.149999797344208</v>
      </c>
      <c r="D97" s="172">
        <v>4.2749999463558197</v>
      </c>
      <c r="E97" s="172">
        <v>0</v>
      </c>
      <c r="F97" s="172">
        <v>0</v>
      </c>
      <c r="G97" s="172">
        <v>0</v>
      </c>
      <c r="H97" s="172">
        <v>51.600000768899918</v>
      </c>
      <c r="I97" s="172">
        <v>0.33199998736381531</v>
      </c>
      <c r="J97" s="172">
        <v>0</v>
      </c>
      <c r="K97" s="172">
        <v>0.67500002682209015</v>
      </c>
      <c r="L97" s="172">
        <v>4.8600000143051147</v>
      </c>
      <c r="M97" s="172">
        <v>0</v>
      </c>
      <c r="N97" s="172">
        <v>0</v>
      </c>
      <c r="O97" s="172">
        <v>3.0000000447034831</v>
      </c>
      <c r="P97" s="172">
        <v>0</v>
      </c>
      <c r="Q97" s="172">
        <v>0.5</v>
      </c>
      <c r="R97" s="172">
        <v>0</v>
      </c>
      <c r="S97" s="172">
        <v>0</v>
      </c>
      <c r="T97" s="172">
        <v>0</v>
      </c>
      <c r="U97" s="172">
        <v>0</v>
      </c>
      <c r="V97" s="172">
        <v>3.8000000566244121</v>
      </c>
      <c r="W97" s="172">
        <v>0.40000000596046442</v>
      </c>
      <c r="X97" s="172">
        <v>0</v>
      </c>
      <c r="Y97" s="172">
        <v>0</v>
      </c>
      <c r="Z97" s="172">
        <v>0</v>
      </c>
      <c r="AA97" s="162" t="str">
        <f t="shared" si="3"/>
        <v>Suite 4 Pre-CBI</v>
      </c>
    </row>
    <row r="98" spans="2:27" x14ac:dyDescent="0.35">
      <c r="B98" s="176">
        <v>2032</v>
      </c>
      <c r="C98" s="171">
        <v>16.149999797344208</v>
      </c>
      <c r="D98" s="171">
        <v>4.2749999463558197</v>
      </c>
      <c r="E98" s="171">
        <v>0</v>
      </c>
      <c r="F98" s="171">
        <v>0</v>
      </c>
      <c r="G98" s="171">
        <v>0</v>
      </c>
      <c r="H98" s="171">
        <v>51.600000768899918</v>
      </c>
      <c r="I98" s="171">
        <v>0.33199998736381531</v>
      </c>
      <c r="J98" s="171">
        <v>0</v>
      </c>
      <c r="K98" s="171">
        <v>0.67500002682209015</v>
      </c>
      <c r="L98" s="171">
        <v>4.8600000143051147</v>
      </c>
      <c r="M98" s="171">
        <v>0</v>
      </c>
      <c r="N98" s="171">
        <v>0</v>
      </c>
      <c r="O98" s="171">
        <v>3.0000000447034831</v>
      </c>
      <c r="P98" s="171">
        <v>0</v>
      </c>
      <c r="Q98" s="171">
        <v>0.5</v>
      </c>
      <c r="R98" s="171">
        <v>0</v>
      </c>
      <c r="S98" s="171">
        <v>0</v>
      </c>
      <c r="T98" s="171">
        <v>0</v>
      </c>
      <c r="U98" s="171">
        <v>0</v>
      </c>
      <c r="V98" s="171">
        <v>3.8000000566244121</v>
      </c>
      <c r="W98" s="171">
        <v>0.40000000596046442</v>
      </c>
      <c r="X98" s="171">
        <v>0</v>
      </c>
      <c r="Y98" s="171">
        <v>0</v>
      </c>
      <c r="Z98" s="171">
        <v>0</v>
      </c>
      <c r="AA98" s="162" t="str">
        <f t="shared" si="3"/>
        <v>Suite 4 Pre-CBI</v>
      </c>
    </row>
    <row r="99" spans="2:27" x14ac:dyDescent="0.35">
      <c r="B99" s="177">
        <v>2033</v>
      </c>
      <c r="C99" s="172">
        <v>16.149999797344208</v>
      </c>
      <c r="D99" s="172">
        <v>4.2749999463558197</v>
      </c>
      <c r="E99" s="172">
        <v>0</v>
      </c>
      <c r="F99" s="172">
        <v>0</v>
      </c>
      <c r="G99" s="172">
        <v>0</v>
      </c>
      <c r="H99" s="172">
        <v>51.600000768899918</v>
      </c>
      <c r="I99" s="172">
        <v>0.33199998736381531</v>
      </c>
      <c r="J99" s="172">
        <v>0</v>
      </c>
      <c r="K99" s="172">
        <v>0.67500002682209015</v>
      </c>
      <c r="L99" s="172">
        <v>4.8600000143051147</v>
      </c>
      <c r="M99" s="172">
        <v>0</v>
      </c>
      <c r="N99" s="172">
        <v>0</v>
      </c>
      <c r="O99" s="172">
        <v>3.0000000447034831</v>
      </c>
      <c r="P99" s="172">
        <v>0</v>
      </c>
      <c r="Q99" s="172">
        <v>0.5</v>
      </c>
      <c r="R99" s="172">
        <v>0</v>
      </c>
      <c r="S99" s="172">
        <v>0</v>
      </c>
      <c r="T99" s="172">
        <v>0</v>
      </c>
      <c r="U99" s="172">
        <v>0</v>
      </c>
      <c r="V99" s="172">
        <v>3.8000000566244121</v>
      </c>
      <c r="W99" s="172">
        <v>0.40000000596046442</v>
      </c>
      <c r="X99" s="172">
        <v>0</v>
      </c>
      <c r="Y99" s="172">
        <v>0</v>
      </c>
      <c r="Z99" s="172">
        <v>0</v>
      </c>
      <c r="AA99" s="162" t="str">
        <f t="shared" si="3"/>
        <v>Suite 4 Pre-CBI</v>
      </c>
    </row>
    <row r="100" spans="2:27" x14ac:dyDescent="0.35">
      <c r="B100" s="176">
        <v>2034</v>
      </c>
      <c r="C100" s="171">
        <v>16.149999797344208</v>
      </c>
      <c r="D100" s="171">
        <v>4.2749999463558197</v>
      </c>
      <c r="E100" s="171">
        <v>0</v>
      </c>
      <c r="F100" s="171">
        <v>0</v>
      </c>
      <c r="G100" s="171">
        <v>0</v>
      </c>
      <c r="H100" s="171">
        <v>51.600000768899918</v>
      </c>
      <c r="I100" s="171">
        <v>0.33199998736381531</v>
      </c>
      <c r="J100" s="171">
        <v>0</v>
      </c>
      <c r="K100" s="171">
        <v>0.67500002682209015</v>
      </c>
      <c r="L100" s="171">
        <v>4.8600000143051147</v>
      </c>
      <c r="M100" s="171">
        <v>0</v>
      </c>
      <c r="N100" s="171">
        <v>0</v>
      </c>
      <c r="O100" s="171">
        <v>3.0000000447034831</v>
      </c>
      <c r="P100" s="171">
        <v>0</v>
      </c>
      <c r="Q100" s="171">
        <v>0.5</v>
      </c>
      <c r="R100" s="171">
        <v>0</v>
      </c>
      <c r="S100" s="171">
        <v>0</v>
      </c>
      <c r="T100" s="171">
        <v>0</v>
      </c>
      <c r="U100" s="171">
        <v>0</v>
      </c>
      <c r="V100" s="171">
        <v>3.8000000566244121</v>
      </c>
      <c r="W100" s="171">
        <v>0.40000000596046442</v>
      </c>
      <c r="X100" s="171">
        <v>0</v>
      </c>
      <c r="Y100" s="171">
        <v>0</v>
      </c>
      <c r="Z100" s="171">
        <v>0</v>
      </c>
      <c r="AA100" s="162" t="str">
        <f t="shared" si="3"/>
        <v>Suite 4 Pre-CBI</v>
      </c>
    </row>
    <row r="101" spans="2:27" x14ac:dyDescent="0.35">
      <c r="B101" s="177">
        <v>2035</v>
      </c>
      <c r="C101" s="172">
        <v>16.149999797344208</v>
      </c>
      <c r="D101" s="172">
        <v>4.2749999463558197</v>
      </c>
      <c r="E101" s="172">
        <v>0</v>
      </c>
      <c r="F101" s="172">
        <v>0</v>
      </c>
      <c r="G101" s="172">
        <v>0</v>
      </c>
      <c r="H101" s="172">
        <v>51.600000768899918</v>
      </c>
      <c r="I101" s="172">
        <v>0.33199998736381531</v>
      </c>
      <c r="J101" s="172">
        <v>0</v>
      </c>
      <c r="K101" s="172">
        <v>0.67500002682209015</v>
      </c>
      <c r="L101" s="172">
        <v>4.8600000143051147</v>
      </c>
      <c r="M101" s="172">
        <v>0</v>
      </c>
      <c r="N101" s="172">
        <v>0</v>
      </c>
      <c r="O101" s="172">
        <v>3.0000000447034831</v>
      </c>
      <c r="P101" s="172">
        <v>0</v>
      </c>
      <c r="Q101" s="172">
        <v>0.5</v>
      </c>
      <c r="R101" s="172">
        <v>0</v>
      </c>
      <c r="S101" s="172">
        <v>0</v>
      </c>
      <c r="T101" s="172">
        <v>0</v>
      </c>
      <c r="U101" s="172">
        <v>0</v>
      </c>
      <c r="V101" s="172">
        <v>3.8000000566244121</v>
      </c>
      <c r="W101" s="172">
        <v>0.40000000596046442</v>
      </c>
      <c r="X101" s="172">
        <v>0</v>
      </c>
      <c r="Y101" s="172">
        <v>0</v>
      </c>
      <c r="Z101" s="172">
        <v>0</v>
      </c>
      <c r="AA101" s="162" t="str">
        <f t="shared" si="3"/>
        <v>Suite 4 Pre-CBI</v>
      </c>
    </row>
    <row r="102" spans="2:27" x14ac:dyDescent="0.35">
      <c r="B102" s="176">
        <v>2036</v>
      </c>
      <c r="C102" s="171">
        <v>16.149999797344208</v>
      </c>
      <c r="D102" s="171">
        <v>4.2749999463558197</v>
      </c>
      <c r="E102" s="171">
        <v>0</v>
      </c>
      <c r="F102" s="171">
        <v>0</v>
      </c>
      <c r="G102" s="171">
        <v>0</v>
      </c>
      <c r="H102" s="171">
        <v>51.600000768899918</v>
      </c>
      <c r="I102" s="171">
        <v>0.33199998736381531</v>
      </c>
      <c r="J102" s="171">
        <v>0</v>
      </c>
      <c r="K102" s="171">
        <v>0.67500002682209015</v>
      </c>
      <c r="L102" s="171">
        <v>4.8600000143051147</v>
      </c>
      <c r="M102" s="171">
        <v>0</v>
      </c>
      <c r="N102" s="171">
        <v>0</v>
      </c>
      <c r="O102" s="171">
        <v>3.0000000447034831</v>
      </c>
      <c r="P102" s="171">
        <v>0</v>
      </c>
      <c r="Q102" s="171">
        <v>0.5</v>
      </c>
      <c r="R102" s="171">
        <v>0</v>
      </c>
      <c r="S102" s="171">
        <v>0</v>
      </c>
      <c r="T102" s="171">
        <v>0</v>
      </c>
      <c r="U102" s="171">
        <v>0</v>
      </c>
      <c r="V102" s="171">
        <v>3.8000000566244121</v>
      </c>
      <c r="W102" s="171">
        <v>0.40000000596046442</v>
      </c>
      <c r="X102" s="171">
        <v>0</v>
      </c>
      <c r="Y102" s="171">
        <v>0</v>
      </c>
      <c r="Z102" s="171">
        <v>0</v>
      </c>
      <c r="AA102" s="162" t="str">
        <f t="shared" si="3"/>
        <v>Suite 4 Pre-CBI</v>
      </c>
    </row>
    <row r="103" spans="2:27" x14ac:dyDescent="0.35">
      <c r="B103" s="177">
        <v>2037</v>
      </c>
      <c r="C103" s="172">
        <v>16.149999797344208</v>
      </c>
      <c r="D103" s="172">
        <v>4.2749999463558197</v>
      </c>
      <c r="E103" s="172">
        <v>0</v>
      </c>
      <c r="F103" s="172">
        <v>0</v>
      </c>
      <c r="G103" s="172">
        <v>0</v>
      </c>
      <c r="H103" s="172">
        <v>51.600000768899918</v>
      </c>
      <c r="I103" s="172">
        <v>0.33199998736381531</v>
      </c>
      <c r="J103" s="172">
        <v>0</v>
      </c>
      <c r="K103" s="172">
        <v>0.67500002682209015</v>
      </c>
      <c r="L103" s="172">
        <v>4.8600000143051147</v>
      </c>
      <c r="M103" s="172">
        <v>0</v>
      </c>
      <c r="N103" s="172">
        <v>0</v>
      </c>
      <c r="O103" s="172">
        <v>3.0000000447034831</v>
      </c>
      <c r="P103" s="172">
        <v>0</v>
      </c>
      <c r="Q103" s="172">
        <v>0.5</v>
      </c>
      <c r="R103" s="172">
        <v>0</v>
      </c>
      <c r="S103" s="172">
        <v>0</v>
      </c>
      <c r="T103" s="172">
        <v>0</v>
      </c>
      <c r="U103" s="172">
        <v>0</v>
      </c>
      <c r="V103" s="172">
        <v>3.8000000566244121</v>
      </c>
      <c r="W103" s="172">
        <v>0.40000000596046442</v>
      </c>
      <c r="X103" s="172">
        <v>0</v>
      </c>
      <c r="Y103" s="172">
        <v>0</v>
      </c>
      <c r="Z103" s="172">
        <v>0</v>
      </c>
      <c r="AA103" s="162" t="str">
        <f t="shared" si="3"/>
        <v>Suite 4 Pre-CBI</v>
      </c>
    </row>
    <row r="104" spans="2:27" x14ac:dyDescent="0.35">
      <c r="B104" s="176">
        <v>2038</v>
      </c>
      <c r="C104" s="171">
        <v>16.149999797344208</v>
      </c>
      <c r="D104" s="171">
        <v>4.2749999463558197</v>
      </c>
      <c r="E104" s="171">
        <v>0</v>
      </c>
      <c r="F104" s="171">
        <v>0</v>
      </c>
      <c r="G104" s="171">
        <v>0</v>
      </c>
      <c r="H104" s="171">
        <v>51.600000768899918</v>
      </c>
      <c r="I104" s="171">
        <v>0.33199998736381531</v>
      </c>
      <c r="J104" s="171">
        <v>0</v>
      </c>
      <c r="K104" s="171">
        <v>0.67500002682209015</v>
      </c>
      <c r="L104" s="171">
        <v>4.8600000143051147</v>
      </c>
      <c r="M104" s="171">
        <v>0</v>
      </c>
      <c r="N104" s="171">
        <v>0</v>
      </c>
      <c r="O104" s="171">
        <v>3.0000000447034831</v>
      </c>
      <c r="P104" s="171">
        <v>0</v>
      </c>
      <c r="Q104" s="171">
        <v>0.5</v>
      </c>
      <c r="R104" s="171">
        <v>0</v>
      </c>
      <c r="S104" s="171">
        <v>0</v>
      </c>
      <c r="T104" s="171">
        <v>0</v>
      </c>
      <c r="U104" s="171">
        <v>0</v>
      </c>
      <c r="V104" s="171">
        <v>3.8000000566244121</v>
      </c>
      <c r="W104" s="171">
        <v>0.40000000596046442</v>
      </c>
      <c r="X104" s="171">
        <v>0</v>
      </c>
      <c r="Y104" s="171">
        <v>0</v>
      </c>
      <c r="Z104" s="171">
        <v>0</v>
      </c>
      <c r="AA104" s="162" t="str">
        <f t="shared" si="3"/>
        <v>Suite 4 Pre-CBI</v>
      </c>
    </row>
    <row r="105" spans="2:27" x14ac:dyDescent="0.35">
      <c r="B105" s="177">
        <v>2039</v>
      </c>
      <c r="C105" s="172">
        <v>16.149999797344208</v>
      </c>
      <c r="D105" s="172">
        <v>4.2749999463558197</v>
      </c>
      <c r="E105" s="172">
        <v>0</v>
      </c>
      <c r="F105" s="172">
        <v>0</v>
      </c>
      <c r="G105" s="172">
        <v>0</v>
      </c>
      <c r="H105" s="172">
        <v>51.600000768899918</v>
      </c>
      <c r="I105" s="172">
        <v>0.33199998736381531</v>
      </c>
      <c r="J105" s="172">
        <v>0</v>
      </c>
      <c r="K105" s="172">
        <v>0.67500002682209015</v>
      </c>
      <c r="L105" s="172">
        <v>4.8600000143051147</v>
      </c>
      <c r="M105" s="172">
        <v>0</v>
      </c>
      <c r="N105" s="172">
        <v>0</v>
      </c>
      <c r="O105" s="172">
        <v>3.0000000447034831</v>
      </c>
      <c r="P105" s="172">
        <v>0</v>
      </c>
      <c r="Q105" s="172">
        <v>0.5</v>
      </c>
      <c r="R105" s="172">
        <v>0</v>
      </c>
      <c r="S105" s="172">
        <v>0</v>
      </c>
      <c r="T105" s="172">
        <v>0</v>
      </c>
      <c r="U105" s="172">
        <v>0</v>
      </c>
      <c r="V105" s="172">
        <v>3.8000000566244121</v>
      </c>
      <c r="W105" s="172">
        <v>0.40000000596046442</v>
      </c>
      <c r="X105" s="172">
        <v>0</v>
      </c>
      <c r="Y105" s="172">
        <v>0</v>
      </c>
      <c r="Z105" s="172">
        <v>0</v>
      </c>
      <c r="AA105" s="162" t="str">
        <f t="shared" si="3"/>
        <v>Suite 4 Pre-CBI</v>
      </c>
    </row>
    <row r="106" spans="2:27" x14ac:dyDescent="0.35">
      <c r="B106" s="176">
        <v>2040</v>
      </c>
      <c r="C106" s="171">
        <v>16.149999797344208</v>
      </c>
      <c r="D106" s="171">
        <v>4.2749999463558197</v>
      </c>
      <c r="E106" s="171">
        <v>0</v>
      </c>
      <c r="F106" s="171">
        <v>0</v>
      </c>
      <c r="G106" s="171">
        <v>0</v>
      </c>
      <c r="H106" s="171">
        <v>51.600000768899918</v>
      </c>
      <c r="I106" s="171">
        <v>0.33199998736381531</v>
      </c>
      <c r="J106" s="171">
        <v>0</v>
      </c>
      <c r="K106" s="171">
        <v>0.67500002682209015</v>
      </c>
      <c r="L106" s="171">
        <v>4.8600000143051147</v>
      </c>
      <c r="M106" s="171">
        <v>0</v>
      </c>
      <c r="N106" s="171">
        <v>0</v>
      </c>
      <c r="O106" s="171">
        <v>3.0000000447034831</v>
      </c>
      <c r="P106" s="171">
        <v>0</v>
      </c>
      <c r="Q106" s="171">
        <v>0.5</v>
      </c>
      <c r="R106" s="171">
        <v>0</v>
      </c>
      <c r="S106" s="171">
        <v>0</v>
      </c>
      <c r="T106" s="171">
        <v>0</v>
      </c>
      <c r="U106" s="171">
        <v>0</v>
      </c>
      <c r="V106" s="171">
        <v>3.8000000566244121</v>
      </c>
      <c r="W106" s="171">
        <v>0.40000000596046442</v>
      </c>
      <c r="X106" s="171">
        <v>0</v>
      </c>
      <c r="Y106" s="171">
        <v>0</v>
      </c>
      <c r="Z106" s="171">
        <v>0</v>
      </c>
      <c r="AA106" s="162" t="str">
        <f t="shared" si="3"/>
        <v>Suite 4 Pre-CBI</v>
      </c>
    </row>
    <row r="107" spans="2:27" x14ac:dyDescent="0.35">
      <c r="B107" s="177">
        <v>2041</v>
      </c>
      <c r="C107" s="172">
        <v>16.149999797344208</v>
      </c>
      <c r="D107" s="172">
        <v>4.2749999463558197</v>
      </c>
      <c r="E107" s="172">
        <v>0</v>
      </c>
      <c r="F107" s="172">
        <v>0</v>
      </c>
      <c r="G107" s="172">
        <v>0</v>
      </c>
      <c r="H107" s="172">
        <v>51.600000768899918</v>
      </c>
      <c r="I107" s="172">
        <v>0.33199998736381531</v>
      </c>
      <c r="J107" s="172">
        <v>0</v>
      </c>
      <c r="K107" s="172">
        <v>0.67500002682209015</v>
      </c>
      <c r="L107" s="172">
        <v>4.8600000143051147</v>
      </c>
      <c r="M107" s="172">
        <v>0</v>
      </c>
      <c r="N107" s="172">
        <v>0</v>
      </c>
      <c r="O107" s="172">
        <v>3.0000000447034831</v>
      </c>
      <c r="P107" s="172">
        <v>0</v>
      </c>
      <c r="Q107" s="172">
        <v>0.5</v>
      </c>
      <c r="R107" s="172">
        <v>0</v>
      </c>
      <c r="S107" s="172">
        <v>0</v>
      </c>
      <c r="T107" s="172">
        <v>0</v>
      </c>
      <c r="U107" s="172">
        <v>0</v>
      </c>
      <c r="V107" s="172">
        <v>3.8000000566244121</v>
      </c>
      <c r="W107" s="172">
        <v>0.40000000596046442</v>
      </c>
      <c r="X107" s="172">
        <v>0</v>
      </c>
      <c r="Y107" s="172">
        <v>0</v>
      </c>
      <c r="Z107" s="172">
        <v>0</v>
      </c>
      <c r="AA107" s="162" t="str">
        <f t="shared" si="3"/>
        <v>Suite 4 Pre-CBI</v>
      </c>
    </row>
    <row r="108" spans="2:27" x14ac:dyDescent="0.35">
      <c r="B108" s="176">
        <v>2042</v>
      </c>
      <c r="C108" s="171">
        <v>16.149999797344208</v>
      </c>
      <c r="D108" s="171">
        <v>4.2749999463558197</v>
      </c>
      <c r="E108" s="171">
        <v>0</v>
      </c>
      <c r="F108" s="171">
        <v>0</v>
      </c>
      <c r="G108" s="171">
        <v>0</v>
      </c>
      <c r="H108" s="171">
        <v>51.600000768899918</v>
      </c>
      <c r="I108" s="171">
        <v>0.33199998736381531</v>
      </c>
      <c r="J108" s="171">
        <v>0</v>
      </c>
      <c r="K108" s="171">
        <v>0.67500002682209015</v>
      </c>
      <c r="L108" s="171">
        <v>4.8600000143051147</v>
      </c>
      <c r="M108" s="171">
        <v>0</v>
      </c>
      <c r="N108" s="171">
        <v>0</v>
      </c>
      <c r="O108" s="171">
        <v>3.0000000447034831</v>
      </c>
      <c r="P108" s="171">
        <v>0</v>
      </c>
      <c r="Q108" s="171">
        <v>0.5</v>
      </c>
      <c r="R108" s="171">
        <v>0</v>
      </c>
      <c r="S108" s="171">
        <v>0</v>
      </c>
      <c r="T108" s="171">
        <v>0</v>
      </c>
      <c r="U108" s="171">
        <v>0</v>
      </c>
      <c r="V108" s="171">
        <v>3.8000000566244121</v>
      </c>
      <c r="W108" s="171">
        <v>0.40000000596046442</v>
      </c>
      <c r="X108" s="171">
        <v>0</v>
      </c>
      <c r="Y108" s="171">
        <v>0</v>
      </c>
      <c r="Z108" s="171">
        <v>0</v>
      </c>
      <c r="AA108" s="162" t="str">
        <f t="shared" si="3"/>
        <v>Suite 4 Pre-CBI</v>
      </c>
    </row>
    <row r="109" spans="2:27" x14ac:dyDescent="0.35">
      <c r="B109" s="177">
        <v>2043</v>
      </c>
      <c r="C109" s="172">
        <v>16.149999797344208</v>
      </c>
      <c r="D109" s="172">
        <v>4.2749999463558197</v>
      </c>
      <c r="E109" s="172">
        <v>0</v>
      </c>
      <c r="F109" s="172">
        <v>0</v>
      </c>
      <c r="G109" s="172">
        <v>0</v>
      </c>
      <c r="H109" s="172">
        <v>51.600000768899918</v>
      </c>
      <c r="I109" s="172">
        <v>0.33199998736381531</v>
      </c>
      <c r="J109" s="172">
        <v>0</v>
      </c>
      <c r="K109" s="172">
        <v>0.67500002682209015</v>
      </c>
      <c r="L109" s="172">
        <v>4.8600000143051147</v>
      </c>
      <c r="M109" s="172">
        <v>0</v>
      </c>
      <c r="N109" s="172">
        <v>0</v>
      </c>
      <c r="O109" s="172">
        <v>3.0000000447034831</v>
      </c>
      <c r="P109" s="172">
        <v>0</v>
      </c>
      <c r="Q109" s="172">
        <v>0.5</v>
      </c>
      <c r="R109" s="172">
        <v>0</v>
      </c>
      <c r="S109" s="172">
        <v>0</v>
      </c>
      <c r="T109" s="172">
        <v>0</v>
      </c>
      <c r="U109" s="172">
        <v>0</v>
      </c>
      <c r="V109" s="172">
        <v>3.8000000566244121</v>
      </c>
      <c r="W109" s="172">
        <v>0.40000000596046442</v>
      </c>
      <c r="X109" s="172">
        <v>0</v>
      </c>
      <c r="Y109" s="172">
        <v>0</v>
      </c>
      <c r="Z109" s="172">
        <v>0</v>
      </c>
      <c r="AA109" s="162" t="str">
        <f t="shared" si="3"/>
        <v>Suite 4 Pre-CBI</v>
      </c>
    </row>
    <row r="110" spans="2:27" x14ac:dyDescent="0.35">
      <c r="B110" s="176">
        <v>2044</v>
      </c>
      <c r="C110" s="171">
        <v>16.149999797344208</v>
      </c>
      <c r="D110" s="171">
        <v>4.2749999463558197</v>
      </c>
      <c r="E110" s="171">
        <v>0</v>
      </c>
      <c r="F110" s="171">
        <v>0</v>
      </c>
      <c r="G110" s="171">
        <v>0</v>
      </c>
      <c r="H110" s="171">
        <v>51.600000768899918</v>
      </c>
      <c r="I110" s="171">
        <v>0.33199998736381531</v>
      </c>
      <c r="J110" s="171">
        <v>0</v>
      </c>
      <c r="K110" s="171">
        <v>0.67500002682209015</v>
      </c>
      <c r="L110" s="171">
        <v>4.8600000143051147</v>
      </c>
      <c r="M110" s="171">
        <v>0</v>
      </c>
      <c r="N110" s="171">
        <v>0</v>
      </c>
      <c r="O110" s="171">
        <v>3.0000000447034831</v>
      </c>
      <c r="P110" s="171">
        <v>0</v>
      </c>
      <c r="Q110" s="171">
        <v>0.5</v>
      </c>
      <c r="R110" s="171">
        <v>0</v>
      </c>
      <c r="S110" s="171">
        <v>0</v>
      </c>
      <c r="T110" s="171">
        <v>0</v>
      </c>
      <c r="U110" s="171">
        <v>0</v>
      </c>
      <c r="V110" s="171">
        <v>3.8000000566244121</v>
      </c>
      <c r="W110" s="171">
        <v>0.40000000596046442</v>
      </c>
      <c r="X110" s="171">
        <v>0</v>
      </c>
      <c r="Y110" s="171">
        <v>0</v>
      </c>
      <c r="Z110" s="171">
        <v>0</v>
      </c>
      <c r="AA110" s="162" t="str">
        <f t="shared" si="3"/>
        <v>Suite 4 Pre-CBI</v>
      </c>
    </row>
    <row r="111" spans="2:27" x14ac:dyDescent="0.35">
      <c r="B111" s="177">
        <v>2045</v>
      </c>
      <c r="C111" s="172">
        <v>16.149999797344208</v>
      </c>
      <c r="D111" s="172">
        <v>4.2749999463558197</v>
      </c>
      <c r="E111" s="172">
        <v>0</v>
      </c>
      <c r="F111" s="172">
        <v>0</v>
      </c>
      <c r="G111" s="172">
        <v>0</v>
      </c>
      <c r="H111" s="172">
        <v>51.600000768899918</v>
      </c>
      <c r="I111" s="172">
        <v>0.33199998736381531</v>
      </c>
      <c r="J111" s="172">
        <v>0</v>
      </c>
      <c r="K111" s="172">
        <v>0.67500002682209015</v>
      </c>
      <c r="L111" s="172">
        <v>4.8600000143051147</v>
      </c>
      <c r="M111" s="172">
        <v>0</v>
      </c>
      <c r="N111" s="172">
        <v>0</v>
      </c>
      <c r="O111" s="172">
        <v>3.0000000447034831</v>
      </c>
      <c r="P111" s="172">
        <v>0</v>
      </c>
      <c r="Q111" s="172">
        <v>0.5</v>
      </c>
      <c r="R111" s="172">
        <v>0</v>
      </c>
      <c r="S111" s="172">
        <v>0</v>
      </c>
      <c r="T111" s="172">
        <v>0</v>
      </c>
      <c r="U111" s="172">
        <v>0</v>
      </c>
      <c r="V111" s="172">
        <v>3.8000000566244121</v>
      </c>
      <c r="W111" s="172">
        <v>0.40000000596046442</v>
      </c>
      <c r="X111" s="172">
        <v>0</v>
      </c>
      <c r="Y111" s="172">
        <v>0</v>
      </c>
      <c r="Z111" s="172">
        <v>0</v>
      </c>
      <c r="AA111" s="162" t="str">
        <f t="shared" si="3"/>
        <v>Suite 4 Pre-CBI</v>
      </c>
    </row>
    <row r="112" spans="2:27" x14ac:dyDescent="0.35">
      <c r="AA112" s="162"/>
    </row>
    <row r="113" spans="2:27" x14ac:dyDescent="0.35">
      <c r="AA113" s="162"/>
    </row>
    <row r="114" spans="2:27" x14ac:dyDescent="0.35">
      <c r="B114" s="174" t="str">
        <f>'RAW DATA INPUTS &gt;&gt;&gt;'!D7</f>
        <v>Suite 5 CBI</v>
      </c>
      <c r="C114" s="164" t="s">
        <v>45</v>
      </c>
      <c r="D114" s="164" t="s">
        <v>45</v>
      </c>
      <c r="E114" s="164" t="s">
        <v>45</v>
      </c>
      <c r="F114" s="164" t="s">
        <v>45</v>
      </c>
      <c r="G114" s="164" t="s">
        <v>45</v>
      </c>
      <c r="H114" s="164" t="s">
        <v>45</v>
      </c>
      <c r="I114" s="164" t="s">
        <v>45</v>
      </c>
      <c r="J114" s="164" t="s">
        <v>45</v>
      </c>
      <c r="K114" s="164" t="s">
        <v>45</v>
      </c>
      <c r="L114" s="164" t="s">
        <v>45</v>
      </c>
      <c r="M114" s="165" t="s">
        <v>155</v>
      </c>
      <c r="N114" s="165" t="s">
        <v>155</v>
      </c>
      <c r="O114" s="165" t="s">
        <v>155</v>
      </c>
      <c r="P114" s="165" t="s">
        <v>155</v>
      </c>
      <c r="Q114" s="165" t="s">
        <v>155</v>
      </c>
      <c r="R114" s="165" t="s">
        <v>155</v>
      </c>
      <c r="S114" s="165" t="s">
        <v>155</v>
      </c>
      <c r="T114" s="165" t="s">
        <v>155</v>
      </c>
      <c r="U114" s="165" t="s">
        <v>155</v>
      </c>
      <c r="V114" s="165" t="s">
        <v>155</v>
      </c>
      <c r="W114" s="165" t="s">
        <v>155</v>
      </c>
      <c r="X114" s="165" t="s">
        <v>155</v>
      </c>
      <c r="Y114" s="166" t="s">
        <v>156</v>
      </c>
      <c r="Z114" s="166" t="s">
        <v>156</v>
      </c>
      <c r="AA114" s="162"/>
    </row>
    <row r="115" spans="2:27" ht="101.5" x14ac:dyDescent="0.35">
      <c r="B115" s="175" t="s">
        <v>11</v>
      </c>
      <c r="C115" s="167" t="s">
        <v>157</v>
      </c>
      <c r="D115" s="167" t="s">
        <v>158</v>
      </c>
      <c r="E115" s="167" t="s">
        <v>159</v>
      </c>
      <c r="F115" s="167" t="s">
        <v>160</v>
      </c>
      <c r="G115" s="167" t="s">
        <v>161</v>
      </c>
      <c r="H115" s="167" t="s">
        <v>162</v>
      </c>
      <c r="I115" s="167" t="s">
        <v>163</v>
      </c>
      <c r="J115" s="167" t="s">
        <v>164</v>
      </c>
      <c r="K115" s="167" t="s">
        <v>165</v>
      </c>
      <c r="L115" s="167" t="s">
        <v>166</v>
      </c>
      <c r="M115" s="168" t="s">
        <v>167</v>
      </c>
      <c r="N115" s="168" t="s">
        <v>168</v>
      </c>
      <c r="O115" s="168" t="s">
        <v>169</v>
      </c>
      <c r="P115" s="168" t="s">
        <v>170</v>
      </c>
      <c r="Q115" s="168" t="s">
        <v>171</v>
      </c>
      <c r="R115" s="168" t="s">
        <v>172</v>
      </c>
      <c r="S115" s="168" t="s">
        <v>173</v>
      </c>
      <c r="T115" s="168" t="s">
        <v>174</v>
      </c>
      <c r="U115" s="168" t="s">
        <v>175</v>
      </c>
      <c r="V115" s="168" t="s">
        <v>176</v>
      </c>
      <c r="W115" s="168" t="s">
        <v>177</v>
      </c>
      <c r="X115" s="168" t="s">
        <v>178</v>
      </c>
      <c r="Y115" s="169" t="s">
        <v>179</v>
      </c>
      <c r="Z115" s="169" t="s">
        <v>180</v>
      </c>
      <c r="AA115" s="178" t="str">
        <f>B114</f>
        <v>Suite 5 CBI</v>
      </c>
    </row>
    <row r="116" spans="2:27" x14ac:dyDescent="0.35">
      <c r="B116" s="176">
        <v>2022</v>
      </c>
      <c r="C116" s="171">
        <v>5.6999999284744263</v>
      </c>
      <c r="D116" s="171">
        <v>1.4249999821186066</v>
      </c>
      <c r="E116" s="171">
        <v>0</v>
      </c>
      <c r="F116" s="171">
        <v>0</v>
      </c>
      <c r="G116" s="171">
        <v>5.2000000774860382</v>
      </c>
      <c r="H116" s="171">
        <v>0</v>
      </c>
      <c r="I116" s="171">
        <v>8.2999996840953827E-2</v>
      </c>
      <c r="J116" s="171">
        <v>0</v>
      </c>
      <c r="K116" s="171">
        <v>9.0000003576278687E-2</v>
      </c>
      <c r="L116" s="171">
        <v>0.64800000190734863</v>
      </c>
      <c r="M116" s="171">
        <v>0</v>
      </c>
      <c r="N116" s="171">
        <v>0</v>
      </c>
      <c r="O116" s="171">
        <v>0</v>
      </c>
      <c r="P116" s="171">
        <v>0</v>
      </c>
      <c r="Q116" s="171">
        <v>0.5</v>
      </c>
      <c r="R116" s="171">
        <v>0</v>
      </c>
      <c r="S116" s="171">
        <v>0</v>
      </c>
      <c r="T116" s="171">
        <v>0</v>
      </c>
      <c r="U116" s="171">
        <v>0</v>
      </c>
      <c r="V116" s="171">
        <v>1.1000000163912771</v>
      </c>
      <c r="W116" s="171">
        <v>0.10000000149011611</v>
      </c>
      <c r="X116" s="171">
        <v>0</v>
      </c>
      <c r="Y116" s="171">
        <v>2.7999999523162842</v>
      </c>
      <c r="Z116" s="171">
        <v>2.5</v>
      </c>
      <c r="AA116" s="162" t="str">
        <f>AA115</f>
        <v>Suite 5 CBI</v>
      </c>
    </row>
    <row r="117" spans="2:27" x14ac:dyDescent="0.35">
      <c r="B117" s="177">
        <v>2023</v>
      </c>
      <c r="C117" s="172">
        <v>10.449999868869781</v>
      </c>
      <c r="D117" s="172">
        <v>2.8499999642372131</v>
      </c>
      <c r="E117" s="172">
        <v>0</v>
      </c>
      <c r="F117" s="172">
        <v>0</v>
      </c>
      <c r="G117" s="172">
        <v>10.400000154972076</v>
      </c>
      <c r="H117" s="172">
        <v>0</v>
      </c>
      <c r="I117" s="172">
        <v>0.16599999368190765</v>
      </c>
      <c r="J117" s="172">
        <v>0</v>
      </c>
      <c r="K117" s="172">
        <v>0.22500000894069672</v>
      </c>
      <c r="L117" s="172">
        <v>1.6200000047683716</v>
      </c>
      <c r="M117" s="172">
        <v>0</v>
      </c>
      <c r="N117" s="172">
        <v>0</v>
      </c>
      <c r="O117" s="172">
        <v>0</v>
      </c>
      <c r="P117" s="172">
        <v>0</v>
      </c>
      <c r="Q117" s="172">
        <v>1.25</v>
      </c>
      <c r="R117" s="172">
        <v>0</v>
      </c>
      <c r="S117" s="172">
        <v>0</v>
      </c>
      <c r="T117" s="172">
        <v>0</v>
      </c>
      <c r="U117" s="172">
        <v>0</v>
      </c>
      <c r="V117" s="172">
        <v>2.2000000327825542</v>
      </c>
      <c r="W117" s="172">
        <v>0.20000000298023221</v>
      </c>
      <c r="X117" s="172">
        <v>0</v>
      </c>
      <c r="Y117" s="172">
        <v>6.2999998927116394</v>
      </c>
      <c r="Z117" s="172">
        <v>5.5</v>
      </c>
      <c r="AA117" s="162" t="str">
        <f t="shared" ref="AA117:AA139" si="4">AA116</f>
        <v>Suite 5 CBI</v>
      </c>
    </row>
    <row r="118" spans="2:27" x14ac:dyDescent="0.35">
      <c r="B118" s="176">
        <v>2024</v>
      </c>
      <c r="C118" s="171">
        <v>16.149999797344208</v>
      </c>
      <c r="D118" s="171">
        <v>4.2749999463558197</v>
      </c>
      <c r="E118" s="171">
        <v>0</v>
      </c>
      <c r="F118" s="171">
        <v>0</v>
      </c>
      <c r="G118" s="171">
        <v>15.600000232458115</v>
      </c>
      <c r="H118" s="171">
        <v>0</v>
      </c>
      <c r="I118" s="171">
        <v>0.24899999052286148</v>
      </c>
      <c r="J118" s="171">
        <v>0</v>
      </c>
      <c r="K118" s="171">
        <v>0.40500001609325409</v>
      </c>
      <c r="L118" s="171">
        <v>2.9160000085830688</v>
      </c>
      <c r="M118" s="171">
        <v>0</v>
      </c>
      <c r="N118" s="171">
        <v>0</v>
      </c>
      <c r="O118" s="171">
        <v>0</v>
      </c>
      <c r="P118" s="171">
        <v>0.60000002384185791</v>
      </c>
      <c r="Q118" s="171">
        <v>2</v>
      </c>
      <c r="R118" s="171">
        <v>0</v>
      </c>
      <c r="S118" s="171">
        <v>0</v>
      </c>
      <c r="T118" s="171">
        <v>0</v>
      </c>
      <c r="U118" s="171">
        <v>0</v>
      </c>
      <c r="V118" s="171">
        <v>3.4000000506639476</v>
      </c>
      <c r="W118" s="171">
        <v>0.3000000044703483</v>
      </c>
      <c r="X118" s="171">
        <v>0</v>
      </c>
      <c r="Y118" s="171">
        <v>10.499999821186066</v>
      </c>
      <c r="Z118" s="171">
        <v>9</v>
      </c>
      <c r="AA118" s="162" t="str">
        <f t="shared" si="4"/>
        <v>Suite 5 CBI</v>
      </c>
    </row>
    <row r="119" spans="2:27" x14ac:dyDescent="0.35">
      <c r="B119" s="177">
        <v>2025</v>
      </c>
      <c r="C119" s="172">
        <v>16.149999797344208</v>
      </c>
      <c r="D119" s="172">
        <v>4.2749999463558197</v>
      </c>
      <c r="E119" s="172">
        <v>0</v>
      </c>
      <c r="F119" s="172">
        <v>0</v>
      </c>
      <c r="G119" s="172">
        <v>20.800000309944153</v>
      </c>
      <c r="H119" s="172">
        <v>18.80000028014183</v>
      </c>
      <c r="I119" s="172">
        <v>0.33199998736381531</v>
      </c>
      <c r="J119" s="172">
        <v>0</v>
      </c>
      <c r="K119" s="172">
        <v>0.67500002682209015</v>
      </c>
      <c r="L119" s="172">
        <v>4.8600000143051147</v>
      </c>
      <c r="M119" s="172">
        <v>0</v>
      </c>
      <c r="N119" s="172">
        <v>0</v>
      </c>
      <c r="O119" s="172">
        <v>0</v>
      </c>
      <c r="P119" s="172">
        <v>4.8000001907348633</v>
      </c>
      <c r="Q119" s="172">
        <v>2.75</v>
      </c>
      <c r="R119" s="172">
        <v>0</v>
      </c>
      <c r="S119" s="172">
        <v>0</v>
      </c>
      <c r="T119" s="172">
        <v>0</v>
      </c>
      <c r="U119" s="172">
        <v>0</v>
      </c>
      <c r="V119" s="172">
        <v>4.6000000685453406</v>
      </c>
      <c r="W119" s="172">
        <v>0.40000000596046442</v>
      </c>
      <c r="X119" s="172">
        <v>0</v>
      </c>
      <c r="Y119" s="172">
        <v>15.399999737739563</v>
      </c>
      <c r="Z119" s="172">
        <v>13</v>
      </c>
      <c r="AA119" s="162" t="str">
        <f t="shared" si="4"/>
        <v>Suite 5 CBI</v>
      </c>
    </row>
    <row r="120" spans="2:27" x14ac:dyDescent="0.35">
      <c r="B120" s="176">
        <v>2026</v>
      </c>
      <c r="C120" s="171">
        <v>16.149999797344208</v>
      </c>
      <c r="D120" s="171">
        <v>4.2749999463558197</v>
      </c>
      <c r="E120" s="171">
        <v>0</v>
      </c>
      <c r="F120" s="171">
        <v>0</v>
      </c>
      <c r="G120" s="171">
        <v>20.800000309944153</v>
      </c>
      <c r="H120" s="171">
        <v>18.80000028014183</v>
      </c>
      <c r="I120" s="171">
        <v>0.33199998736381531</v>
      </c>
      <c r="J120" s="171">
        <v>0</v>
      </c>
      <c r="K120" s="171">
        <v>0.67500002682209015</v>
      </c>
      <c r="L120" s="171">
        <v>4.8600000143051147</v>
      </c>
      <c r="M120" s="171">
        <v>0</v>
      </c>
      <c r="N120" s="171">
        <v>0</v>
      </c>
      <c r="O120" s="171">
        <v>0</v>
      </c>
      <c r="P120" s="171">
        <v>4.8000001907348633</v>
      </c>
      <c r="Q120" s="171">
        <v>2.75</v>
      </c>
      <c r="R120" s="171">
        <v>0</v>
      </c>
      <c r="S120" s="171">
        <v>0</v>
      </c>
      <c r="T120" s="171">
        <v>0</v>
      </c>
      <c r="U120" s="171">
        <v>0</v>
      </c>
      <c r="V120" s="171">
        <v>4.6000000685453406</v>
      </c>
      <c r="W120" s="171">
        <v>0.40000000596046442</v>
      </c>
      <c r="X120" s="171">
        <v>0</v>
      </c>
      <c r="Y120" s="171">
        <v>15.399999737739563</v>
      </c>
      <c r="Z120" s="171">
        <v>13</v>
      </c>
      <c r="AA120" s="162" t="str">
        <f t="shared" si="4"/>
        <v>Suite 5 CBI</v>
      </c>
    </row>
    <row r="121" spans="2:27" x14ac:dyDescent="0.35">
      <c r="B121" s="177">
        <v>2027</v>
      </c>
      <c r="C121" s="172">
        <v>16.149999797344208</v>
      </c>
      <c r="D121" s="172">
        <v>4.2749999463558197</v>
      </c>
      <c r="E121" s="172">
        <v>0</v>
      </c>
      <c r="F121" s="172">
        <v>0</v>
      </c>
      <c r="G121" s="172">
        <v>20.800000309944153</v>
      </c>
      <c r="H121" s="172">
        <v>18.80000028014183</v>
      </c>
      <c r="I121" s="172">
        <v>0.33199998736381531</v>
      </c>
      <c r="J121" s="172">
        <v>0</v>
      </c>
      <c r="K121" s="172">
        <v>0.67500002682209015</v>
      </c>
      <c r="L121" s="172">
        <v>4.8600000143051147</v>
      </c>
      <c r="M121" s="172">
        <v>0</v>
      </c>
      <c r="N121" s="172">
        <v>0</v>
      </c>
      <c r="O121" s="172">
        <v>0</v>
      </c>
      <c r="P121" s="172">
        <v>4.8000001907348633</v>
      </c>
      <c r="Q121" s="172">
        <v>2.75</v>
      </c>
      <c r="R121" s="172">
        <v>0</v>
      </c>
      <c r="S121" s="172">
        <v>0</v>
      </c>
      <c r="T121" s="172">
        <v>0</v>
      </c>
      <c r="U121" s="172">
        <v>0</v>
      </c>
      <c r="V121" s="172">
        <v>4.6000000685453406</v>
      </c>
      <c r="W121" s="172">
        <v>0.40000000596046442</v>
      </c>
      <c r="X121" s="172">
        <v>0</v>
      </c>
      <c r="Y121" s="172">
        <v>15.399999737739563</v>
      </c>
      <c r="Z121" s="172">
        <v>13</v>
      </c>
      <c r="AA121" s="162" t="str">
        <f t="shared" si="4"/>
        <v>Suite 5 CBI</v>
      </c>
    </row>
    <row r="122" spans="2:27" x14ac:dyDescent="0.35">
      <c r="B122" s="176">
        <v>2028</v>
      </c>
      <c r="C122" s="171">
        <v>16.149999797344208</v>
      </c>
      <c r="D122" s="171">
        <v>4.2749999463558197</v>
      </c>
      <c r="E122" s="171">
        <v>0</v>
      </c>
      <c r="F122" s="171">
        <v>0</v>
      </c>
      <c r="G122" s="171">
        <v>20.800000309944153</v>
      </c>
      <c r="H122" s="171">
        <v>18.80000028014183</v>
      </c>
      <c r="I122" s="171">
        <v>0.33199998736381531</v>
      </c>
      <c r="J122" s="171">
        <v>0</v>
      </c>
      <c r="K122" s="171">
        <v>0.67500002682209015</v>
      </c>
      <c r="L122" s="171">
        <v>4.8600000143051147</v>
      </c>
      <c r="M122" s="171">
        <v>0</v>
      </c>
      <c r="N122" s="171">
        <v>0</v>
      </c>
      <c r="O122" s="171">
        <v>0</v>
      </c>
      <c r="P122" s="171">
        <v>4.8000001907348633</v>
      </c>
      <c r="Q122" s="171">
        <v>2.75</v>
      </c>
      <c r="R122" s="171">
        <v>0</v>
      </c>
      <c r="S122" s="171">
        <v>0</v>
      </c>
      <c r="T122" s="171">
        <v>0</v>
      </c>
      <c r="U122" s="171">
        <v>0</v>
      </c>
      <c r="V122" s="171">
        <v>4.6000000685453406</v>
      </c>
      <c r="W122" s="171">
        <v>0.40000000596046442</v>
      </c>
      <c r="X122" s="171">
        <v>0</v>
      </c>
      <c r="Y122" s="171">
        <v>15.399999737739563</v>
      </c>
      <c r="Z122" s="171">
        <v>13</v>
      </c>
      <c r="AA122" s="162" t="str">
        <f t="shared" si="4"/>
        <v>Suite 5 CBI</v>
      </c>
    </row>
    <row r="123" spans="2:27" x14ac:dyDescent="0.35">
      <c r="B123" s="177">
        <v>2029</v>
      </c>
      <c r="C123" s="172">
        <v>16.149999797344208</v>
      </c>
      <c r="D123" s="172">
        <v>4.2749999463558197</v>
      </c>
      <c r="E123" s="172">
        <v>0</v>
      </c>
      <c r="F123" s="172">
        <v>0</v>
      </c>
      <c r="G123" s="172">
        <v>20.800000309944153</v>
      </c>
      <c r="H123" s="172">
        <v>18.80000028014183</v>
      </c>
      <c r="I123" s="172">
        <v>0.33199998736381531</v>
      </c>
      <c r="J123" s="172">
        <v>0</v>
      </c>
      <c r="K123" s="172">
        <v>0.67500002682209015</v>
      </c>
      <c r="L123" s="172">
        <v>4.8600000143051147</v>
      </c>
      <c r="M123" s="172">
        <v>0</v>
      </c>
      <c r="N123" s="172">
        <v>0</v>
      </c>
      <c r="O123" s="172">
        <v>0</v>
      </c>
      <c r="P123" s="172">
        <v>4.8000001907348633</v>
      </c>
      <c r="Q123" s="172">
        <v>2.75</v>
      </c>
      <c r="R123" s="172">
        <v>0</v>
      </c>
      <c r="S123" s="172">
        <v>0</v>
      </c>
      <c r="T123" s="172">
        <v>0</v>
      </c>
      <c r="U123" s="172">
        <v>0</v>
      </c>
      <c r="V123" s="172">
        <v>4.6000000685453406</v>
      </c>
      <c r="W123" s="172">
        <v>0.40000000596046442</v>
      </c>
      <c r="X123" s="172">
        <v>0</v>
      </c>
      <c r="Y123" s="172">
        <v>15.399999737739563</v>
      </c>
      <c r="Z123" s="172">
        <v>13</v>
      </c>
      <c r="AA123" s="162" t="str">
        <f t="shared" si="4"/>
        <v>Suite 5 CBI</v>
      </c>
    </row>
    <row r="124" spans="2:27" x14ac:dyDescent="0.35">
      <c r="B124" s="176">
        <v>2030</v>
      </c>
      <c r="C124" s="171">
        <v>16.149999797344208</v>
      </c>
      <c r="D124" s="171">
        <v>4.2749999463558197</v>
      </c>
      <c r="E124" s="171">
        <v>0</v>
      </c>
      <c r="F124" s="171">
        <v>0</v>
      </c>
      <c r="G124" s="171">
        <v>20.800000309944153</v>
      </c>
      <c r="H124" s="171">
        <v>18.80000028014183</v>
      </c>
      <c r="I124" s="171">
        <v>0.33199998736381531</v>
      </c>
      <c r="J124" s="171">
        <v>0</v>
      </c>
      <c r="K124" s="171">
        <v>0.67500002682209015</v>
      </c>
      <c r="L124" s="171">
        <v>4.8600000143051147</v>
      </c>
      <c r="M124" s="171">
        <v>0</v>
      </c>
      <c r="N124" s="171">
        <v>0</v>
      </c>
      <c r="O124" s="171">
        <v>0</v>
      </c>
      <c r="P124" s="171">
        <v>4.8000001907348633</v>
      </c>
      <c r="Q124" s="171">
        <v>2.75</v>
      </c>
      <c r="R124" s="171">
        <v>0</v>
      </c>
      <c r="S124" s="171">
        <v>0</v>
      </c>
      <c r="T124" s="171">
        <v>0</v>
      </c>
      <c r="U124" s="171">
        <v>0</v>
      </c>
      <c r="V124" s="171">
        <v>4.6000000685453406</v>
      </c>
      <c r="W124" s="171">
        <v>0.40000000596046442</v>
      </c>
      <c r="X124" s="171">
        <v>0</v>
      </c>
      <c r="Y124" s="171">
        <v>15.399999737739563</v>
      </c>
      <c r="Z124" s="171">
        <v>13</v>
      </c>
      <c r="AA124" s="162" t="str">
        <f t="shared" si="4"/>
        <v>Suite 5 CBI</v>
      </c>
    </row>
    <row r="125" spans="2:27" x14ac:dyDescent="0.35">
      <c r="B125" s="177">
        <v>2031</v>
      </c>
      <c r="C125" s="172">
        <v>16.149999797344208</v>
      </c>
      <c r="D125" s="172">
        <v>4.2749999463558197</v>
      </c>
      <c r="E125" s="172">
        <v>0</v>
      </c>
      <c r="F125" s="172">
        <v>0</v>
      </c>
      <c r="G125" s="172">
        <v>20.800000309944153</v>
      </c>
      <c r="H125" s="172">
        <v>18.80000028014183</v>
      </c>
      <c r="I125" s="172">
        <v>0.33199998736381531</v>
      </c>
      <c r="J125" s="172">
        <v>0</v>
      </c>
      <c r="K125" s="172">
        <v>0.67500002682209015</v>
      </c>
      <c r="L125" s="172">
        <v>4.8600000143051147</v>
      </c>
      <c r="M125" s="172">
        <v>0</v>
      </c>
      <c r="N125" s="172">
        <v>0</v>
      </c>
      <c r="O125" s="172">
        <v>0</v>
      </c>
      <c r="P125" s="172">
        <v>4.8000001907348633</v>
      </c>
      <c r="Q125" s="172">
        <v>2.75</v>
      </c>
      <c r="R125" s="172">
        <v>0</v>
      </c>
      <c r="S125" s="172">
        <v>0</v>
      </c>
      <c r="T125" s="172">
        <v>0</v>
      </c>
      <c r="U125" s="172">
        <v>0</v>
      </c>
      <c r="V125" s="172">
        <v>4.6000000685453406</v>
      </c>
      <c r="W125" s="172">
        <v>0.40000000596046442</v>
      </c>
      <c r="X125" s="172">
        <v>0</v>
      </c>
      <c r="Y125" s="172">
        <v>15.399999737739563</v>
      </c>
      <c r="Z125" s="172">
        <v>13</v>
      </c>
      <c r="AA125" s="162" t="str">
        <f t="shared" si="4"/>
        <v>Suite 5 CBI</v>
      </c>
    </row>
    <row r="126" spans="2:27" x14ac:dyDescent="0.35">
      <c r="B126" s="176">
        <v>2032</v>
      </c>
      <c r="C126" s="171">
        <v>16.149999797344208</v>
      </c>
      <c r="D126" s="171">
        <v>4.2749999463558197</v>
      </c>
      <c r="E126" s="171">
        <v>0</v>
      </c>
      <c r="F126" s="171">
        <v>0</v>
      </c>
      <c r="G126" s="171">
        <v>20.800000309944153</v>
      </c>
      <c r="H126" s="171">
        <v>18.80000028014183</v>
      </c>
      <c r="I126" s="171">
        <v>0.33199998736381531</v>
      </c>
      <c r="J126" s="171">
        <v>0</v>
      </c>
      <c r="K126" s="171">
        <v>0.67500002682209015</v>
      </c>
      <c r="L126" s="171">
        <v>4.8600000143051147</v>
      </c>
      <c r="M126" s="171">
        <v>0</v>
      </c>
      <c r="N126" s="171">
        <v>0</v>
      </c>
      <c r="O126" s="171">
        <v>0</v>
      </c>
      <c r="P126" s="171">
        <v>4.8000001907348633</v>
      </c>
      <c r="Q126" s="171">
        <v>2.75</v>
      </c>
      <c r="R126" s="171">
        <v>0</v>
      </c>
      <c r="S126" s="171">
        <v>0</v>
      </c>
      <c r="T126" s="171">
        <v>0</v>
      </c>
      <c r="U126" s="171">
        <v>0</v>
      </c>
      <c r="V126" s="171">
        <v>4.6000000685453406</v>
      </c>
      <c r="W126" s="171">
        <v>0.40000000596046442</v>
      </c>
      <c r="X126" s="171">
        <v>0</v>
      </c>
      <c r="Y126" s="171">
        <v>15.399999737739563</v>
      </c>
      <c r="Z126" s="171">
        <v>13</v>
      </c>
      <c r="AA126" s="162" t="str">
        <f t="shared" si="4"/>
        <v>Suite 5 CBI</v>
      </c>
    </row>
    <row r="127" spans="2:27" x14ac:dyDescent="0.35">
      <c r="B127" s="177">
        <v>2033</v>
      </c>
      <c r="C127" s="172">
        <v>16.149999797344208</v>
      </c>
      <c r="D127" s="172">
        <v>4.2749999463558197</v>
      </c>
      <c r="E127" s="172">
        <v>0</v>
      </c>
      <c r="F127" s="172">
        <v>0</v>
      </c>
      <c r="G127" s="172">
        <v>20.800000309944153</v>
      </c>
      <c r="H127" s="172">
        <v>18.80000028014183</v>
      </c>
      <c r="I127" s="172">
        <v>0.33199998736381531</v>
      </c>
      <c r="J127" s="172">
        <v>0</v>
      </c>
      <c r="K127" s="172">
        <v>0.67500002682209015</v>
      </c>
      <c r="L127" s="172">
        <v>4.8600000143051147</v>
      </c>
      <c r="M127" s="172">
        <v>0</v>
      </c>
      <c r="N127" s="172">
        <v>0</v>
      </c>
      <c r="O127" s="172">
        <v>0</v>
      </c>
      <c r="P127" s="172">
        <v>4.8000001907348633</v>
      </c>
      <c r="Q127" s="172">
        <v>2.75</v>
      </c>
      <c r="R127" s="172">
        <v>0</v>
      </c>
      <c r="S127" s="172">
        <v>0</v>
      </c>
      <c r="T127" s="172">
        <v>0</v>
      </c>
      <c r="U127" s="172">
        <v>0</v>
      </c>
      <c r="V127" s="172">
        <v>4.6000000685453406</v>
      </c>
      <c r="W127" s="172">
        <v>0.40000000596046442</v>
      </c>
      <c r="X127" s="172">
        <v>0</v>
      </c>
      <c r="Y127" s="172">
        <v>15.399999737739563</v>
      </c>
      <c r="Z127" s="172">
        <v>13</v>
      </c>
      <c r="AA127" s="162" t="str">
        <f t="shared" si="4"/>
        <v>Suite 5 CBI</v>
      </c>
    </row>
    <row r="128" spans="2:27" x14ac:dyDescent="0.35">
      <c r="B128" s="176">
        <v>2034</v>
      </c>
      <c r="C128" s="171">
        <v>16.149999797344208</v>
      </c>
      <c r="D128" s="171">
        <v>4.2749999463558197</v>
      </c>
      <c r="E128" s="171">
        <v>0</v>
      </c>
      <c r="F128" s="171">
        <v>0</v>
      </c>
      <c r="G128" s="171">
        <v>20.800000309944153</v>
      </c>
      <c r="H128" s="171">
        <v>18.80000028014183</v>
      </c>
      <c r="I128" s="171">
        <v>0.33199998736381531</v>
      </c>
      <c r="J128" s="171">
        <v>0</v>
      </c>
      <c r="K128" s="171">
        <v>0.67500002682209015</v>
      </c>
      <c r="L128" s="171">
        <v>4.8600000143051147</v>
      </c>
      <c r="M128" s="171">
        <v>0</v>
      </c>
      <c r="N128" s="171">
        <v>0</v>
      </c>
      <c r="O128" s="171">
        <v>0</v>
      </c>
      <c r="P128" s="171">
        <v>4.8000001907348633</v>
      </c>
      <c r="Q128" s="171">
        <v>2.75</v>
      </c>
      <c r="R128" s="171">
        <v>0</v>
      </c>
      <c r="S128" s="171">
        <v>0</v>
      </c>
      <c r="T128" s="171">
        <v>0</v>
      </c>
      <c r="U128" s="171">
        <v>0</v>
      </c>
      <c r="V128" s="171">
        <v>4.6000000685453406</v>
      </c>
      <c r="W128" s="171">
        <v>0.40000000596046442</v>
      </c>
      <c r="X128" s="171">
        <v>0</v>
      </c>
      <c r="Y128" s="171">
        <v>15.399999737739563</v>
      </c>
      <c r="Z128" s="171">
        <v>13</v>
      </c>
      <c r="AA128" s="162" t="str">
        <f t="shared" si="4"/>
        <v>Suite 5 CBI</v>
      </c>
    </row>
    <row r="129" spans="2:27" x14ac:dyDescent="0.35">
      <c r="B129" s="177">
        <v>2035</v>
      </c>
      <c r="C129" s="172">
        <v>16.149999797344208</v>
      </c>
      <c r="D129" s="172">
        <v>4.2749999463558197</v>
      </c>
      <c r="E129" s="172">
        <v>0</v>
      </c>
      <c r="F129" s="172">
        <v>0</v>
      </c>
      <c r="G129" s="172">
        <v>20.800000309944153</v>
      </c>
      <c r="H129" s="172">
        <v>18.80000028014183</v>
      </c>
      <c r="I129" s="172">
        <v>0.33199998736381531</v>
      </c>
      <c r="J129" s="172">
        <v>0</v>
      </c>
      <c r="K129" s="172">
        <v>0.67500002682209015</v>
      </c>
      <c r="L129" s="172">
        <v>4.8600000143051147</v>
      </c>
      <c r="M129" s="172">
        <v>0</v>
      </c>
      <c r="N129" s="172">
        <v>0</v>
      </c>
      <c r="O129" s="172">
        <v>0</v>
      </c>
      <c r="P129" s="172">
        <v>4.8000001907348633</v>
      </c>
      <c r="Q129" s="172">
        <v>2.75</v>
      </c>
      <c r="R129" s="172">
        <v>0</v>
      </c>
      <c r="S129" s="172">
        <v>0</v>
      </c>
      <c r="T129" s="172">
        <v>0</v>
      </c>
      <c r="U129" s="172">
        <v>0</v>
      </c>
      <c r="V129" s="172">
        <v>4.6000000685453406</v>
      </c>
      <c r="W129" s="172">
        <v>0.40000000596046442</v>
      </c>
      <c r="X129" s="172">
        <v>0</v>
      </c>
      <c r="Y129" s="172">
        <v>15.399999737739563</v>
      </c>
      <c r="Z129" s="172">
        <v>13</v>
      </c>
      <c r="AA129" s="162" t="str">
        <f t="shared" si="4"/>
        <v>Suite 5 CBI</v>
      </c>
    </row>
    <row r="130" spans="2:27" x14ac:dyDescent="0.35">
      <c r="B130" s="176">
        <v>2036</v>
      </c>
      <c r="C130" s="171">
        <v>16.149999797344208</v>
      </c>
      <c r="D130" s="171">
        <v>4.2749999463558197</v>
      </c>
      <c r="E130" s="171">
        <v>0</v>
      </c>
      <c r="F130" s="171">
        <v>0</v>
      </c>
      <c r="G130" s="171">
        <v>20.800000309944153</v>
      </c>
      <c r="H130" s="171">
        <v>18.80000028014183</v>
      </c>
      <c r="I130" s="171">
        <v>0.33199998736381531</v>
      </c>
      <c r="J130" s="171">
        <v>0</v>
      </c>
      <c r="K130" s="171">
        <v>0.67500002682209015</v>
      </c>
      <c r="L130" s="171">
        <v>4.8600000143051147</v>
      </c>
      <c r="M130" s="171">
        <v>0</v>
      </c>
      <c r="N130" s="171">
        <v>0</v>
      </c>
      <c r="O130" s="171">
        <v>0</v>
      </c>
      <c r="P130" s="171">
        <v>4.8000001907348633</v>
      </c>
      <c r="Q130" s="171">
        <v>2.75</v>
      </c>
      <c r="R130" s="171">
        <v>0</v>
      </c>
      <c r="S130" s="171">
        <v>0</v>
      </c>
      <c r="T130" s="171">
        <v>0</v>
      </c>
      <c r="U130" s="171">
        <v>0</v>
      </c>
      <c r="V130" s="171">
        <v>4.6000000685453406</v>
      </c>
      <c r="W130" s="171">
        <v>0.40000000596046442</v>
      </c>
      <c r="X130" s="171">
        <v>0</v>
      </c>
      <c r="Y130" s="171">
        <v>15.399999737739563</v>
      </c>
      <c r="Z130" s="171">
        <v>13</v>
      </c>
      <c r="AA130" s="162" t="str">
        <f t="shared" si="4"/>
        <v>Suite 5 CBI</v>
      </c>
    </row>
    <row r="131" spans="2:27" x14ac:dyDescent="0.35">
      <c r="B131" s="177">
        <v>2037</v>
      </c>
      <c r="C131" s="172">
        <v>16.149999797344208</v>
      </c>
      <c r="D131" s="172">
        <v>4.2749999463558197</v>
      </c>
      <c r="E131" s="172">
        <v>0</v>
      </c>
      <c r="F131" s="172">
        <v>0</v>
      </c>
      <c r="G131" s="172">
        <v>20.800000309944153</v>
      </c>
      <c r="H131" s="172">
        <v>18.80000028014183</v>
      </c>
      <c r="I131" s="172">
        <v>0.33199998736381531</v>
      </c>
      <c r="J131" s="172">
        <v>0</v>
      </c>
      <c r="K131" s="172">
        <v>0.67500002682209015</v>
      </c>
      <c r="L131" s="172">
        <v>4.8600000143051147</v>
      </c>
      <c r="M131" s="172">
        <v>0</v>
      </c>
      <c r="N131" s="172">
        <v>0</v>
      </c>
      <c r="O131" s="172">
        <v>0</v>
      </c>
      <c r="P131" s="172">
        <v>4.8000001907348633</v>
      </c>
      <c r="Q131" s="172">
        <v>2.75</v>
      </c>
      <c r="R131" s="172">
        <v>0</v>
      </c>
      <c r="S131" s="172">
        <v>0</v>
      </c>
      <c r="T131" s="172">
        <v>0</v>
      </c>
      <c r="U131" s="172">
        <v>0</v>
      </c>
      <c r="V131" s="172">
        <v>4.6000000685453406</v>
      </c>
      <c r="W131" s="172">
        <v>0.40000000596046442</v>
      </c>
      <c r="X131" s="172">
        <v>0</v>
      </c>
      <c r="Y131" s="172">
        <v>15.399999737739563</v>
      </c>
      <c r="Z131" s="172">
        <v>13</v>
      </c>
      <c r="AA131" s="162" t="str">
        <f t="shared" si="4"/>
        <v>Suite 5 CBI</v>
      </c>
    </row>
    <row r="132" spans="2:27" x14ac:dyDescent="0.35">
      <c r="B132" s="176">
        <v>2038</v>
      </c>
      <c r="C132" s="171">
        <v>16.149999797344208</v>
      </c>
      <c r="D132" s="171">
        <v>4.2749999463558197</v>
      </c>
      <c r="E132" s="171">
        <v>0</v>
      </c>
      <c r="F132" s="171">
        <v>0</v>
      </c>
      <c r="G132" s="171">
        <v>20.800000309944153</v>
      </c>
      <c r="H132" s="171">
        <v>18.80000028014183</v>
      </c>
      <c r="I132" s="171">
        <v>0.33199998736381531</v>
      </c>
      <c r="J132" s="171">
        <v>0</v>
      </c>
      <c r="K132" s="171">
        <v>0.67500002682209015</v>
      </c>
      <c r="L132" s="171">
        <v>4.8600000143051147</v>
      </c>
      <c r="M132" s="171">
        <v>0</v>
      </c>
      <c r="N132" s="171">
        <v>0</v>
      </c>
      <c r="O132" s="171">
        <v>0</v>
      </c>
      <c r="P132" s="171">
        <v>4.8000001907348633</v>
      </c>
      <c r="Q132" s="171">
        <v>2.75</v>
      </c>
      <c r="R132" s="171">
        <v>0</v>
      </c>
      <c r="S132" s="171">
        <v>0</v>
      </c>
      <c r="T132" s="171">
        <v>0</v>
      </c>
      <c r="U132" s="171">
        <v>0</v>
      </c>
      <c r="V132" s="171">
        <v>4.6000000685453406</v>
      </c>
      <c r="W132" s="171">
        <v>0.40000000596046442</v>
      </c>
      <c r="X132" s="171">
        <v>0</v>
      </c>
      <c r="Y132" s="171">
        <v>15.399999737739563</v>
      </c>
      <c r="Z132" s="171">
        <v>13</v>
      </c>
      <c r="AA132" s="162" t="str">
        <f t="shared" si="4"/>
        <v>Suite 5 CBI</v>
      </c>
    </row>
    <row r="133" spans="2:27" x14ac:dyDescent="0.35">
      <c r="B133" s="177">
        <v>2039</v>
      </c>
      <c r="C133" s="172">
        <v>16.149999797344208</v>
      </c>
      <c r="D133" s="172">
        <v>4.2749999463558197</v>
      </c>
      <c r="E133" s="172">
        <v>0</v>
      </c>
      <c r="F133" s="172">
        <v>0</v>
      </c>
      <c r="G133" s="172">
        <v>20.800000309944153</v>
      </c>
      <c r="H133" s="172">
        <v>18.80000028014183</v>
      </c>
      <c r="I133" s="172">
        <v>0.33199998736381531</v>
      </c>
      <c r="J133" s="172">
        <v>0</v>
      </c>
      <c r="K133" s="172">
        <v>0.67500002682209015</v>
      </c>
      <c r="L133" s="172">
        <v>4.8600000143051147</v>
      </c>
      <c r="M133" s="172">
        <v>0</v>
      </c>
      <c r="N133" s="172">
        <v>0</v>
      </c>
      <c r="O133" s="172">
        <v>0</v>
      </c>
      <c r="P133" s="172">
        <v>4.8000001907348633</v>
      </c>
      <c r="Q133" s="172">
        <v>2.75</v>
      </c>
      <c r="R133" s="172">
        <v>0</v>
      </c>
      <c r="S133" s="172">
        <v>0</v>
      </c>
      <c r="T133" s="172">
        <v>0</v>
      </c>
      <c r="U133" s="172">
        <v>0</v>
      </c>
      <c r="V133" s="172">
        <v>4.6000000685453406</v>
      </c>
      <c r="W133" s="172">
        <v>0.40000000596046442</v>
      </c>
      <c r="X133" s="172">
        <v>0</v>
      </c>
      <c r="Y133" s="172">
        <v>15.399999737739563</v>
      </c>
      <c r="Z133" s="172">
        <v>13</v>
      </c>
      <c r="AA133" s="162" t="str">
        <f t="shared" si="4"/>
        <v>Suite 5 CBI</v>
      </c>
    </row>
    <row r="134" spans="2:27" x14ac:dyDescent="0.35">
      <c r="B134" s="176">
        <v>2040</v>
      </c>
      <c r="C134" s="171">
        <v>16.149999797344208</v>
      </c>
      <c r="D134" s="171">
        <v>4.2749999463558197</v>
      </c>
      <c r="E134" s="171">
        <v>0</v>
      </c>
      <c r="F134" s="171">
        <v>0</v>
      </c>
      <c r="G134" s="171">
        <v>20.800000309944153</v>
      </c>
      <c r="H134" s="171">
        <v>18.80000028014183</v>
      </c>
      <c r="I134" s="171">
        <v>0.33199998736381531</v>
      </c>
      <c r="J134" s="171">
        <v>0</v>
      </c>
      <c r="K134" s="171">
        <v>0.67500002682209015</v>
      </c>
      <c r="L134" s="171">
        <v>4.8600000143051147</v>
      </c>
      <c r="M134" s="171">
        <v>0</v>
      </c>
      <c r="N134" s="171">
        <v>0</v>
      </c>
      <c r="O134" s="171">
        <v>0</v>
      </c>
      <c r="P134" s="171">
        <v>4.8000001907348633</v>
      </c>
      <c r="Q134" s="171">
        <v>2.75</v>
      </c>
      <c r="R134" s="171">
        <v>0</v>
      </c>
      <c r="S134" s="171">
        <v>0</v>
      </c>
      <c r="T134" s="171">
        <v>0</v>
      </c>
      <c r="U134" s="171">
        <v>0</v>
      </c>
      <c r="V134" s="171">
        <v>4.6000000685453406</v>
      </c>
      <c r="W134" s="171">
        <v>0.40000000596046442</v>
      </c>
      <c r="X134" s="171">
        <v>0</v>
      </c>
      <c r="Y134" s="171">
        <v>15.399999737739563</v>
      </c>
      <c r="Z134" s="171">
        <v>13</v>
      </c>
      <c r="AA134" s="162" t="str">
        <f t="shared" si="4"/>
        <v>Suite 5 CBI</v>
      </c>
    </row>
    <row r="135" spans="2:27" x14ac:dyDescent="0.35">
      <c r="B135" s="177">
        <v>2041</v>
      </c>
      <c r="C135" s="172">
        <v>16.149999797344208</v>
      </c>
      <c r="D135" s="172">
        <v>4.2749999463558197</v>
      </c>
      <c r="E135" s="172">
        <v>0</v>
      </c>
      <c r="F135" s="172">
        <v>0</v>
      </c>
      <c r="G135" s="172">
        <v>20.800000309944153</v>
      </c>
      <c r="H135" s="172">
        <v>18.80000028014183</v>
      </c>
      <c r="I135" s="172">
        <v>0.33199998736381531</v>
      </c>
      <c r="J135" s="172">
        <v>0</v>
      </c>
      <c r="K135" s="172">
        <v>0.67500002682209015</v>
      </c>
      <c r="L135" s="172">
        <v>4.8600000143051147</v>
      </c>
      <c r="M135" s="172">
        <v>0</v>
      </c>
      <c r="N135" s="172">
        <v>0</v>
      </c>
      <c r="O135" s="172">
        <v>0</v>
      </c>
      <c r="P135" s="172">
        <v>4.8000001907348633</v>
      </c>
      <c r="Q135" s="172">
        <v>2.75</v>
      </c>
      <c r="R135" s="172">
        <v>0</v>
      </c>
      <c r="S135" s="172">
        <v>0</v>
      </c>
      <c r="T135" s="172">
        <v>0</v>
      </c>
      <c r="U135" s="172">
        <v>0</v>
      </c>
      <c r="V135" s="172">
        <v>4.6000000685453406</v>
      </c>
      <c r="W135" s="172">
        <v>0.40000000596046442</v>
      </c>
      <c r="X135" s="172">
        <v>0</v>
      </c>
      <c r="Y135" s="172">
        <v>15.399999737739563</v>
      </c>
      <c r="Z135" s="172">
        <v>13</v>
      </c>
      <c r="AA135" s="162" t="str">
        <f t="shared" si="4"/>
        <v>Suite 5 CBI</v>
      </c>
    </row>
    <row r="136" spans="2:27" x14ac:dyDescent="0.35">
      <c r="B136" s="176">
        <v>2042</v>
      </c>
      <c r="C136" s="171">
        <v>16.149999797344208</v>
      </c>
      <c r="D136" s="171">
        <v>4.2749999463558197</v>
      </c>
      <c r="E136" s="171">
        <v>0</v>
      </c>
      <c r="F136" s="171">
        <v>0</v>
      </c>
      <c r="G136" s="171">
        <v>20.800000309944153</v>
      </c>
      <c r="H136" s="171">
        <v>18.80000028014183</v>
      </c>
      <c r="I136" s="171">
        <v>0.33199998736381531</v>
      </c>
      <c r="J136" s="171">
        <v>0</v>
      </c>
      <c r="K136" s="171">
        <v>0.67500002682209015</v>
      </c>
      <c r="L136" s="171">
        <v>4.8600000143051147</v>
      </c>
      <c r="M136" s="171">
        <v>0</v>
      </c>
      <c r="N136" s="171">
        <v>0</v>
      </c>
      <c r="O136" s="171">
        <v>0</v>
      </c>
      <c r="P136" s="171">
        <v>4.8000001907348633</v>
      </c>
      <c r="Q136" s="171">
        <v>2.75</v>
      </c>
      <c r="R136" s="171">
        <v>0</v>
      </c>
      <c r="S136" s="171">
        <v>0</v>
      </c>
      <c r="T136" s="171">
        <v>0</v>
      </c>
      <c r="U136" s="171">
        <v>0</v>
      </c>
      <c r="V136" s="171">
        <v>4.6000000685453406</v>
      </c>
      <c r="W136" s="171">
        <v>0.40000000596046442</v>
      </c>
      <c r="X136" s="171">
        <v>0</v>
      </c>
      <c r="Y136" s="171">
        <v>15.399999737739563</v>
      </c>
      <c r="Z136" s="171">
        <v>13</v>
      </c>
      <c r="AA136" s="162" t="str">
        <f t="shared" si="4"/>
        <v>Suite 5 CBI</v>
      </c>
    </row>
    <row r="137" spans="2:27" x14ac:dyDescent="0.35">
      <c r="B137" s="177">
        <v>2043</v>
      </c>
      <c r="C137" s="172">
        <v>16.149999797344208</v>
      </c>
      <c r="D137" s="172">
        <v>4.2749999463558197</v>
      </c>
      <c r="E137" s="172">
        <v>0</v>
      </c>
      <c r="F137" s="172">
        <v>0</v>
      </c>
      <c r="G137" s="172">
        <v>20.800000309944153</v>
      </c>
      <c r="H137" s="172">
        <v>18.80000028014183</v>
      </c>
      <c r="I137" s="172">
        <v>0.33199998736381531</v>
      </c>
      <c r="J137" s="172">
        <v>0</v>
      </c>
      <c r="K137" s="172">
        <v>0.67500002682209015</v>
      </c>
      <c r="L137" s="172">
        <v>4.8600000143051147</v>
      </c>
      <c r="M137" s="172">
        <v>0</v>
      </c>
      <c r="N137" s="172">
        <v>0</v>
      </c>
      <c r="O137" s="172">
        <v>0</v>
      </c>
      <c r="P137" s="172">
        <v>4.8000001907348633</v>
      </c>
      <c r="Q137" s="172">
        <v>2.75</v>
      </c>
      <c r="R137" s="172">
        <v>0</v>
      </c>
      <c r="S137" s="172">
        <v>0</v>
      </c>
      <c r="T137" s="172">
        <v>0</v>
      </c>
      <c r="U137" s="172">
        <v>0</v>
      </c>
      <c r="V137" s="172">
        <v>4.6000000685453406</v>
      </c>
      <c r="W137" s="172">
        <v>0.40000000596046442</v>
      </c>
      <c r="X137" s="172">
        <v>0</v>
      </c>
      <c r="Y137" s="172">
        <v>15.399999737739563</v>
      </c>
      <c r="Z137" s="172">
        <v>13</v>
      </c>
      <c r="AA137" s="162" t="str">
        <f t="shared" si="4"/>
        <v>Suite 5 CBI</v>
      </c>
    </row>
    <row r="138" spans="2:27" x14ac:dyDescent="0.35">
      <c r="B138" s="176">
        <v>2044</v>
      </c>
      <c r="C138" s="171">
        <v>16.149999797344208</v>
      </c>
      <c r="D138" s="171">
        <v>4.2749999463558197</v>
      </c>
      <c r="E138" s="171">
        <v>0</v>
      </c>
      <c r="F138" s="171">
        <v>0</v>
      </c>
      <c r="G138" s="171">
        <v>20.800000309944153</v>
      </c>
      <c r="H138" s="171">
        <v>18.80000028014183</v>
      </c>
      <c r="I138" s="171">
        <v>0.33199998736381531</v>
      </c>
      <c r="J138" s="171">
        <v>0</v>
      </c>
      <c r="K138" s="171">
        <v>0.67500002682209015</v>
      </c>
      <c r="L138" s="171">
        <v>4.8600000143051147</v>
      </c>
      <c r="M138" s="171">
        <v>0</v>
      </c>
      <c r="N138" s="171">
        <v>0</v>
      </c>
      <c r="O138" s="171">
        <v>0</v>
      </c>
      <c r="P138" s="171">
        <v>4.8000001907348633</v>
      </c>
      <c r="Q138" s="171">
        <v>2.75</v>
      </c>
      <c r="R138" s="171">
        <v>0</v>
      </c>
      <c r="S138" s="171">
        <v>0</v>
      </c>
      <c r="T138" s="171">
        <v>0</v>
      </c>
      <c r="U138" s="171">
        <v>0</v>
      </c>
      <c r="V138" s="171">
        <v>4.6000000685453406</v>
      </c>
      <c r="W138" s="171">
        <v>0.40000000596046442</v>
      </c>
      <c r="X138" s="171">
        <v>0</v>
      </c>
      <c r="Y138" s="171">
        <v>15.399999737739563</v>
      </c>
      <c r="Z138" s="171">
        <v>13</v>
      </c>
      <c r="AA138" s="162" t="str">
        <f t="shared" si="4"/>
        <v>Suite 5 CBI</v>
      </c>
    </row>
    <row r="139" spans="2:27" x14ac:dyDescent="0.35">
      <c r="B139" s="177">
        <v>2045</v>
      </c>
      <c r="C139" s="172">
        <v>16.149999797344208</v>
      </c>
      <c r="D139" s="172">
        <v>4.2749999463558197</v>
      </c>
      <c r="E139" s="172">
        <v>0</v>
      </c>
      <c r="F139" s="172">
        <v>0</v>
      </c>
      <c r="G139" s="172">
        <v>20.800000309944153</v>
      </c>
      <c r="H139" s="172">
        <v>18.80000028014183</v>
      </c>
      <c r="I139" s="172">
        <v>0.33199998736381531</v>
      </c>
      <c r="J139" s="172">
        <v>0</v>
      </c>
      <c r="K139" s="172">
        <v>0.67500002682209015</v>
      </c>
      <c r="L139" s="172">
        <v>4.8600000143051147</v>
      </c>
      <c r="M139" s="172">
        <v>0</v>
      </c>
      <c r="N139" s="172">
        <v>0</v>
      </c>
      <c r="O139" s="172">
        <v>0</v>
      </c>
      <c r="P139" s="172">
        <v>4.8000001907348633</v>
      </c>
      <c r="Q139" s="172">
        <v>2.75</v>
      </c>
      <c r="R139" s="172">
        <v>0</v>
      </c>
      <c r="S139" s="172">
        <v>0</v>
      </c>
      <c r="T139" s="172">
        <v>0</v>
      </c>
      <c r="U139" s="172">
        <v>0</v>
      </c>
      <c r="V139" s="172">
        <v>4.6000000685453406</v>
      </c>
      <c r="W139" s="172">
        <v>0.40000000596046442</v>
      </c>
      <c r="X139" s="172">
        <v>0</v>
      </c>
      <c r="Y139" s="172">
        <v>15.399999737739563</v>
      </c>
      <c r="Z139" s="172">
        <v>13</v>
      </c>
      <c r="AA139" s="162" t="str">
        <f t="shared" si="4"/>
        <v>Suite 5 CBI</v>
      </c>
    </row>
    <row r="140" spans="2:27" x14ac:dyDescent="0.35">
      <c r="AA140" s="162"/>
    </row>
    <row r="141" spans="2:27" x14ac:dyDescent="0.35">
      <c r="AA141" s="162"/>
    </row>
    <row r="142" spans="2:27" x14ac:dyDescent="0.35">
      <c r="B142" s="174" t="str">
        <f>'RAW DATA INPUTS &gt;&gt;&gt;'!D8</f>
        <v>Suite 6 CEIP Preferred Portfolio</v>
      </c>
      <c r="C142" s="164" t="s">
        <v>45</v>
      </c>
      <c r="D142" s="164" t="s">
        <v>45</v>
      </c>
      <c r="E142" s="164" t="s">
        <v>45</v>
      </c>
      <c r="F142" s="164" t="s">
        <v>45</v>
      </c>
      <c r="G142" s="164" t="s">
        <v>45</v>
      </c>
      <c r="H142" s="164" t="s">
        <v>45</v>
      </c>
      <c r="I142" s="164" t="s">
        <v>45</v>
      </c>
      <c r="J142" s="164" t="s">
        <v>45</v>
      </c>
      <c r="K142" s="164" t="s">
        <v>45</v>
      </c>
      <c r="L142" s="164" t="s">
        <v>45</v>
      </c>
      <c r="M142" s="165" t="s">
        <v>155</v>
      </c>
      <c r="N142" s="165" t="s">
        <v>155</v>
      </c>
      <c r="O142" s="165" t="s">
        <v>155</v>
      </c>
      <c r="P142" s="165" t="s">
        <v>155</v>
      </c>
      <c r="Q142" s="165" t="s">
        <v>155</v>
      </c>
      <c r="R142" s="165" t="s">
        <v>155</v>
      </c>
      <c r="S142" s="165" t="s">
        <v>155</v>
      </c>
      <c r="T142" s="165" t="s">
        <v>155</v>
      </c>
      <c r="U142" s="165" t="s">
        <v>155</v>
      </c>
      <c r="V142" s="165" t="s">
        <v>155</v>
      </c>
      <c r="W142" s="165" t="s">
        <v>155</v>
      </c>
      <c r="X142" s="165" t="s">
        <v>155</v>
      </c>
      <c r="Y142" s="166" t="s">
        <v>156</v>
      </c>
      <c r="Z142" s="166" t="s">
        <v>156</v>
      </c>
      <c r="AA142" s="162"/>
    </row>
    <row r="143" spans="2:27" ht="60" customHeight="1" x14ac:dyDescent="0.35">
      <c r="B143" s="175" t="s">
        <v>11</v>
      </c>
      <c r="C143" s="167" t="s">
        <v>157</v>
      </c>
      <c r="D143" s="167" t="s">
        <v>158</v>
      </c>
      <c r="E143" s="167" t="s">
        <v>159</v>
      </c>
      <c r="F143" s="167" t="s">
        <v>160</v>
      </c>
      <c r="G143" s="167" t="s">
        <v>161</v>
      </c>
      <c r="H143" s="167" t="s">
        <v>162</v>
      </c>
      <c r="I143" s="167" t="s">
        <v>163</v>
      </c>
      <c r="J143" s="167" t="s">
        <v>164</v>
      </c>
      <c r="K143" s="167" t="s">
        <v>165</v>
      </c>
      <c r="L143" s="167" t="s">
        <v>166</v>
      </c>
      <c r="M143" s="168" t="s">
        <v>167</v>
      </c>
      <c r="N143" s="168" t="s">
        <v>168</v>
      </c>
      <c r="O143" s="168" t="s">
        <v>169</v>
      </c>
      <c r="P143" s="168" t="s">
        <v>170</v>
      </c>
      <c r="Q143" s="168" t="s">
        <v>171</v>
      </c>
      <c r="R143" s="168" t="s">
        <v>172</v>
      </c>
      <c r="S143" s="168" t="s">
        <v>173</v>
      </c>
      <c r="T143" s="168" t="s">
        <v>174</v>
      </c>
      <c r="U143" s="168" t="s">
        <v>175</v>
      </c>
      <c r="V143" s="168" t="s">
        <v>176</v>
      </c>
      <c r="W143" s="168" t="s">
        <v>177</v>
      </c>
      <c r="X143" s="168" t="s">
        <v>178</v>
      </c>
      <c r="Y143" s="169" t="s">
        <v>179</v>
      </c>
      <c r="Z143" s="169" t="s">
        <v>180</v>
      </c>
      <c r="AA143" s="178" t="str">
        <f>B142</f>
        <v>Suite 6 CEIP Preferred Portfolio</v>
      </c>
    </row>
    <row r="144" spans="2:27" x14ac:dyDescent="0.35">
      <c r="B144" s="176">
        <v>2022</v>
      </c>
      <c r="C144" s="171">
        <v>5.6999999284744263</v>
      </c>
      <c r="D144" s="171">
        <v>1.4249999821186066</v>
      </c>
      <c r="E144" s="171">
        <v>0</v>
      </c>
      <c r="F144" s="171">
        <v>0</v>
      </c>
      <c r="G144" s="171">
        <v>0</v>
      </c>
      <c r="H144" s="171">
        <v>0</v>
      </c>
      <c r="I144" s="171">
        <v>0</v>
      </c>
      <c r="J144" s="171">
        <v>0</v>
      </c>
      <c r="K144" s="171">
        <v>0</v>
      </c>
      <c r="L144" s="171">
        <v>0</v>
      </c>
      <c r="M144" s="171">
        <v>0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62" t="str">
        <f>AA143</f>
        <v>Suite 6 CEIP Preferred Portfolio</v>
      </c>
    </row>
    <row r="145" spans="2:27" x14ac:dyDescent="0.35">
      <c r="B145" s="177">
        <v>2023</v>
      </c>
      <c r="C145" s="172">
        <v>10.449999868869781</v>
      </c>
      <c r="D145" s="172">
        <v>2.8499999642372131</v>
      </c>
      <c r="E145" s="172">
        <v>0</v>
      </c>
      <c r="F145" s="172">
        <v>3.700000055134296</v>
      </c>
      <c r="G145" s="172">
        <v>6.8000001013278961</v>
      </c>
      <c r="H145" s="172">
        <v>0</v>
      </c>
      <c r="I145" s="172">
        <v>8.2999996840953827E-2</v>
      </c>
      <c r="J145" s="172">
        <v>0.58099997788667679</v>
      </c>
      <c r="K145" s="172">
        <v>0.18000000715255737</v>
      </c>
      <c r="L145" s="172">
        <v>1.2960000038146973</v>
      </c>
      <c r="M145" s="172">
        <v>0</v>
      </c>
      <c r="N145" s="172">
        <v>0</v>
      </c>
      <c r="O145" s="172">
        <v>0</v>
      </c>
      <c r="P145" s="172">
        <v>0</v>
      </c>
      <c r="Q145" s="172">
        <v>0</v>
      </c>
      <c r="R145" s="172">
        <v>0</v>
      </c>
      <c r="S145" s="172">
        <v>0</v>
      </c>
      <c r="T145" s="172">
        <v>0</v>
      </c>
      <c r="U145" s="172">
        <v>0</v>
      </c>
      <c r="V145" s="172">
        <v>1.2000000178813932</v>
      </c>
      <c r="W145" s="172">
        <v>0.10000000149011611</v>
      </c>
      <c r="X145" s="172">
        <v>0</v>
      </c>
      <c r="Y145" s="172">
        <v>4.1999999284744263</v>
      </c>
      <c r="Z145" s="172">
        <v>3.5</v>
      </c>
      <c r="AA145" s="162" t="str">
        <f t="shared" ref="AA145:AA167" si="5">AA144</f>
        <v>Suite 6 CEIP Preferred Portfolio</v>
      </c>
    </row>
    <row r="146" spans="2:27" x14ac:dyDescent="0.35">
      <c r="B146" s="176">
        <v>2024</v>
      </c>
      <c r="C146" s="171">
        <v>16.149999797344208</v>
      </c>
      <c r="D146" s="171">
        <v>4.2749999463558197</v>
      </c>
      <c r="E146" s="171">
        <v>0</v>
      </c>
      <c r="F146" s="171">
        <v>7.4000001102685919</v>
      </c>
      <c r="G146" s="171">
        <v>13.600000202655792</v>
      </c>
      <c r="H146" s="171">
        <v>0</v>
      </c>
      <c r="I146" s="171">
        <v>0.16599999368190765</v>
      </c>
      <c r="J146" s="171">
        <v>1.1619999557733536</v>
      </c>
      <c r="K146" s="171">
        <v>0.40500001609325409</v>
      </c>
      <c r="L146" s="171">
        <v>2.9160000085830688</v>
      </c>
      <c r="M146" s="171">
        <v>0</v>
      </c>
      <c r="N146" s="171">
        <v>0</v>
      </c>
      <c r="O146" s="171">
        <v>0</v>
      </c>
      <c r="P146" s="171">
        <v>1.8000000715255737</v>
      </c>
      <c r="Q146" s="171">
        <v>0</v>
      </c>
      <c r="R146" s="171">
        <v>0</v>
      </c>
      <c r="S146" s="171">
        <v>0</v>
      </c>
      <c r="T146" s="171">
        <v>0</v>
      </c>
      <c r="U146" s="171">
        <v>0</v>
      </c>
      <c r="V146" s="171">
        <v>2.5000000372529025</v>
      </c>
      <c r="W146" s="171">
        <v>0.20000000298023221</v>
      </c>
      <c r="X146" s="171">
        <v>0</v>
      </c>
      <c r="Y146" s="171">
        <v>9.0999998450279236</v>
      </c>
      <c r="Z146" s="171">
        <v>7.5</v>
      </c>
      <c r="AA146" s="162" t="str">
        <f t="shared" si="5"/>
        <v>Suite 6 CEIP Preferred Portfolio</v>
      </c>
    </row>
    <row r="147" spans="2:27" x14ac:dyDescent="0.35">
      <c r="B147" s="177">
        <v>2025</v>
      </c>
      <c r="C147" s="172">
        <v>16.149999797344208</v>
      </c>
      <c r="D147" s="172">
        <v>4.2749999463558197</v>
      </c>
      <c r="E147" s="172">
        <v>5.2249999344348907</v>
      </c>
      <c r="F147" s="172">
        <v>11.100000165402887</v>
      </c>
      <c r="G147" s="172">
        <v>20.400000303983688</v>
      </c>
      <c r="H147" s="172">
        <v>0</v>
      </c>
      <c r="I147" s="172">
        <v>0.24899999052286148</v>
      </c>
      <c r="J147" s="172">
        <v>1.7429999336600304</v>
      </c>
      <c r="K147" s="172">
        <v>0.67500002682209015</v>
      </c>
      <c r="L147" s="172">
        <v>4.8600000143051147</v>
      </c>
      <c r="M147" s="172">
        <v>0</v>
      </c>
      <c r="N147" s="172">
        <v>0</v>
      </c>
      <c r="O147" s="172">
        <v>0</v>
      </c>
      <c r="P147" s="172">
        <v>9.0000003576278687</v>
      </c>
      <c r="Q147" s="172">
        <v>0</v>
      </c>
      <c r="R147" s="172">
        <v>0</v>
      </c>
      <c r="S147" s="172">
        <v>0</v>
      </c>
      <c r="T147" s="172">
        <v>0</v>
      </c>
      <c r="U147" s="172">
        <v>0</v>
      </c>
      <c r="V147" s="172">
        <v>3.8000000566244121</v>
      </c>
      <c r="W147" s="172">
        <v>0.3000000044703483</v>
      </c>
      <c r="X147" s="172">
        <v>0</v>
      </c>
      <c r="Y147" s="172">
        <v>14.699999749660492</v>
      </c>
      <c r="Z147" s="172">
        <v>12.5</v>
      </c>
      <c r="AA147" s="162" t="str">
        <f t="shared" si="5"/>
        <v>Suite 6 CEIP Preferred Portfolio</v>
      </c>
    </row>
    <row r="148" spans="2:27" x14ac:dyDescent="0.35">
      <c r="B148" s="176">
        <v>2026</v>
      </c>
      <c r="C148" s="171">
        <v>16.149999797344208</v>
      </c>
      <c r="D148" s="171">
        <v>4.2749999463558197</v>
      </c>
      <c r="E148" s="171">
        <v>5.2249999344348907</v>
      </c>
      <c r="F148" s="171">
        <v>11.100000165402887</v>
      </c>
      <c r="G148" s="171">
        <v>20.400000303983688</v>
      </c>
      <c r="H148" s="171">
        <v>0</v>
      </c>
      <c r="I148" s="171">
        <v>0.24899999052286148</v>
      </c>
      <c r="J148" s="171">
        <v>1.7429999336600304</v>
      </c>
      <c r="K148" s="171">
        <v>0.67500002682209015</v>
      </c>
      <c r="L148" s="171">
        <v>4.8600000143051147</v>
      </c>
      <c r="M148" s="171">
        <v>0</v>
      </c>
      <c r="N148" s="171">
        <v>0</v>
      </c>
      <c r="O148" s="171">
        <v>0</v>
      </c>
      <c r="P148" s="171">
        <v>9.0000003576278687</v>
      </c>
      <c r="Q148" s="171">
        <v>0</v>
      </c>
      <c r="R148" s="171">
        <v>0</v>
      </c>
      <c r="S148" s="171">
        <v>0</v>
      </c>
      <c r="T148" s="171">
        <v>0</v>
      </c>
      <c r="U148" s="171">
        <v>0</v>
      </c>
      <c r="V148" s="171">
        <v>3.8000000566244121</v>
      </c>
      <c r="W148" s="171">
        <v>0.3000000044703483</v>
      </c>
      <c r="X148" s="171">
        <v>0</v>
      </c>
      <c r="Y148" s="171">
        <v>14.699999749660492</v>
      </c>
      <c r="Z148" s="171">
        <v>12.5</v>
      </c>
      <c r="AA148" s="162" t="str">
        <f t="shared" si="5"/>
        <v>Suite 6 CEIP Preferred Portfolio</v>
      </c>
    </row>
    <row r="149" spans="2:27" x14ac:dyDescent="0.35">
      <c r="B149" s="177">
        <v>2027</v>
      </c>
      <c r="C149" s="172">
        <v>16.149999797344208</v>
      </c>
      <c r="D149" s="172">
        <v>4.2749999463558197</v>
      </c>
      <c r="E149" s="172">
        <v>5.2249999344348907</v>
      </c>
      <c r="F149" s="172">
        <v>11.100000165402887</v>
      </c>
      <c r="G149" s="172">
        <v>20.400000303983688</v>
      </c>
      <c r="H149" s="172">
        <v>0</v>
      </c>
      <c r="I149" s="172">
        <v>0.24899999052286148</v>
      </c>
      <c r="J149" s="172">
        <v>1.7429999336600304</v>
      </c>
      <c r="K149" s="172">
        <v>0.67500002682209015</v>
      </c>
      <c r="L149" s="172">
        <v>4.8600000143051147</v>
      </c>
      <c r="M149" s="172">
        <v>0</v>
      </c>
      <c r="N149" s="172">
        <v>0</v>
      </c>
      <c r="O149" s="172">
        <v>0</v>
      </c>
      <c r="P149" s="172">
        <v>9.0000003576278687</v>
      </c>
      <c r="Q149" s="172">
        <v>0</v>
      </c>
      <c r="R149" s="172">
        <v>0</v>
      </c>
      <c r="S149" s="172">
        <v>0</v>
      </c>
      <c r="T149" s="172">
        <v>0</v>
      </c>
      <c r="U149" s="172">
        <v>0</v>
      </c>
      <c r="V149" s="172">
        <v>3.8000000566244121</v>
      </c>
      <c r="W149" s="172">
        <v>0.3000000044703483</v>
      </c>
      <c r="X149" s="172">
        <v>0</v>
      </c>
      <c r="Y149" s="172">
        <v>14.699999749660492</v>
      </c>
      <c r="Z149" s="172">
        <v>12.5</v>
      </c>
      <c r="AA149" s="162" t="str">
        <f t="shared" si="5"/>
        <v>Suite 6 CEIP Preferred Portfolio</v>
      </c>
    </row>
    <row r="150" spans="2:27" x14ac:dyDescent="0.35">
      <c r="B150" s="176">
        <v>2028</v>
      </c>
      <c r="C150" s="171">
        <v>16.149999797344208</v>
      </c>
      <c r="D150" s="171">
        <v>4.2749999463558197</v>
      </c>
      <c r="E150" s="171">
        <v>5.2249999344348907</v>
      </c>
      <c r="F150" s="171">
        <v>11.100000165402887</v>
      </c>
      <c r="G150" s="171">
        <v>20.400000303983688</v>
      </c>
      <c r="H150" s="171">
        <v>0</v>
      </c>
      <c r="I150" s="171">
        <v>0.24899999052286148</v>
      </c>
      <c r="J150" s="171">
        <v>1.7429999336600304</v>
      </c>
      <c r="K150" s="171">
        <v>0.67500002682209015</v>
      </c>
      <c r="L150" s="171">
        <v>4.8600000143051147</v>
      </c>
      <c r="M150" s="171">
        <v>0</v>
      </c>
      <c r="N150" s="171">
        <v>0</v>
      </c>
      <c r="O150" s="171">
        <v>0</v>
      </c>
      <c r="P150" s="171">
        <v>9.0000003576278687</v>
      </c>
      <c r="Q150" s="171">
        <v>0</v>
      </c>
      <c r="R150" s="171">
        <v>0</v>
      </c>
      <c r="S150" s="171">
        <v>0</v>
      </c>
      <c r="T150" s="171">
        <v>0</v>
      </c>
      <c r="U150" s="171">
        <v>0</v>
      </c>
      <c r="V150" s="171">
        <v>3.8000000566244121</v>
      </c>
      <c r="W150" s="171">
        <v>0.3000000044703483</v>
      </c>
      <c r="X150" s="171">
        <v>0</v>
      </c>
      <c r="Y150" s="171">
        <v>14.699999749660492</v>
      </c>
      <c r="Z150" s="171">
        <v>12.5</v>
      </c>
      <c r="AA150" s="162" t="str">
        <f t="shared" si="5"/>
        <v>Suite 6 CEIP Preferred Portfolio</v>
      </c>
    </row>
    <row r="151" spans="2:27" x14ac:dyDescent="0.35">
      <c r="B151" s="177">
        <v>2029</v>
      </c>
      <c r="C151" s="172">
        <v>16.149999797344208</v>
      </c>
      <c r="D151" s="172">
        <v>4.2749999463558197</v>
      </c>
      <c r="E151" s="172">
        <v>5.2249999344348907</v>
      </c>
      <c r="F151" s="172">
        <v>11.100000165402887</v>
      </c>
      <c r="G151" s="172">
        <v>20.400000303983688</v>
      </c>
      <c r="H151" s="172">
        <v>0</v>
      </c>
      <c r="I151" s="172">
        <v>0.24899999052286148</v>
      </c>
      <c r="J151" s="172">
        <v>1.7429999336600304</v>
      </c>
      <c r="K151" s="172">
        <v>0.67500002682209015</v>
      </c>
      <c r="L151" s="172">
        <v>4.8600000143051147</v>
      </c>
      <c r="M151" s="172">
        <v>0</v>
      </c>
      <c r="N151" s="172">
        <v>0</v>
      </c>
      <c r="O151" s="172">
        <v>0</v>
      </c>
      <c r="P151" s="172">
        <v>9.0000003576278687</v>
      </c>
      <c r="Q151" s="172">
        <v>0</v>
      </c>
      <c r="R151" s="172">
        <v>0</v>
      </c>
      <c r="S151" s="172">
        <v>0</v>
      </c>
      <c r="T151" s="172">
        <v>0</v>
      </c>
      <c r="U151" s="172">
        <v>0</v>
      </c>
      <c r="V151" s="172">
        <v>3.8000000566244121</v>
      </c>
      <c r="W151" s="172">
        <v>0.3000000044703483</v>
      </c>
      <c r="X151" s="172">
        <v>0</v>
      </c>
      <c r="Y151" s="172">
        <v>14.699999749660492</v>
      </c>
      <c r="Z151" s="172">
        <v>12.5</v>
      </c>
      <c r="AA151" s="162" t="str">
        <f t="shared" si="5"/>
        <v>Suite 6 CEIP Preferred Portfolio</v>
      </c>
    </row>
    <row r="152" spans="2:27" x14ac:dyDescent="0.35">
      <c r="B152" s="176">
        <v>2030</v>
      </c>
      <c r="C152" s="171">
        <v>16.149999797344208</v>
      </c>
      <c r="D152" s="171">
        <v>4.2749999463558197</v>
      </c>
      <c r="E152" s="171">
        <v>5.2249999344348907</v>
      </c>
      <c r="F152" s="171">
        <v>11.100000165402887</v>
      </c>
      <c r="G152" s="171">
        <v>20.400000303983688</v>
      </c>
      <c r="H152" s="171">
        <v>0</v>
      </c>
      <c r="I152" s="171">
        <v>0.24899999052286148</v>
      </c>
      <c r="J152" s="171">
        <v>1.7429999336600304</v>
      </c>
      <c r="K152" s="171">
        <v>0.67500002682209015</v>
      </c>
      <c r="L152" s="171">
        <v>4.8600000143051147</v>
      </c>
      <c r="M152" s="171">
        <v>0</v>
      </c>
      <c r="N152" s="171">
        <v>0</v>
      </c>
      <c r="O152" s="171">
        <v>0</v>
      </c>
      <c r="P152" s="171">
        <v>9.0000003576278687</v>
      </c>
      <c r="Q152" s="171">
        <v>0</v>
      </c>
      <c r="R152" s="171">
        <v>0</v>
      </c>
      <c r="S152" s="171">
        <v>0</v>
      </c>
      <c r="T152" s="171">
        <v>0</v>
      </c>
      <c r="U152" s="171">
        <v>0</v>
      </c>
      <c r="V152" s="171">
        <v>3.8000000566244121</v>
      </c>
      <c r="W152" s="171">
        <v>0.3000000044703483</v>
      </c>
      <c r="X152" s="171">
        <v>0</v>
      </c>
      <c r="Y152" s="171">
        <v>14.699999749660492</v>
      </c>
      <c r="Z152" s="171">
        <v>12.5</v>
      </c>
      <c r="AA152" s="162" t="str">
        <f t="shared" si="5"/>
        <v>Suite 6 CEIP Preferred Portfolio</v>
      </c>
    </row>
    <row r="153" spans="2:27" x14ac:dyDescent="0.35">
      <c r="B153" s="177">
        <v>2031</v>
      </c>
      <c r="C153" s="172">
        <v>16.149999797344208</v>
      </c>
      <c r="D153" s="172">
        <v>4.2749999463558197</v>
      </c>
      <c r="E153" s="172">
        <v>5.2249999344348907</v>
      </c>
      <c r="F153" s="172">
        <v>11.100000165402887</v>
      </c>
      <c r="G153" s="172">
        <v>20.400000303983688</v>
      </c>
      <c r="H153" s="172">
        <v>0</v>
      </c>
      <c r="I153" s="172">
        <v>0.24899999052286148</v>
      </c>
      <c r="J153" s="172">
        <v>1.7429999336600304</v>
      </c>
      <c r="K153" s="172">
        <v>0.67500002682209015</v>
      </c>
      <c r="L153" s="172">
        <v>4.8600000143051147</v>
      </c>
      <c r="M153" s="172">
        <v>0</v>
      </c>
      <c r="N153" s="172">
        <v>0</v>
      </c>
      <c r="O153" s="172">
        <v>0</v>
      </c>
      <c r="P153" s="172">
        <v>9.0000003576278687</v>
      </c>
      <c r="Q153" s="172">
        <v>0</v>
      </c>
      <c r="R153" s="172">
        <v>0</v>
      </c>
      <c r="S153" s="172">
        <v>0</v>
      </c>
      <c r="T153" s="172">
        <v>0</v>
      </c>
      <c r="U153" s="172">
        <v>0</v>
      </c>
      <c r="V153" s="172">
        <v>3.8000000566244121</v>
      </c>
      <c r="W153" s="172">
        <v>0.3000000044703483</v>
      </c>
      <c r="X153" s="172">
        <v>0</v>
      </c>
      <c r="Y153" s="172">
        <v>14.699999749660492</v>
      </c>
      <c r="Z153" s="172">
        <v>12.5</v>
      </c>
      <c r="AA153" s="162" t="str">
        <f t="shared" si="5"/>
        <v>Suite 6 CEIP Preferred Portfolio</v>
      </c>
    </row>
    <row r="154" spans="2:27" x14ac:dyDescent="0.35">
      <c r="B154" s="176">
        <v>2032</v>
      </c>
      <c r="C154" s="171">
        <v>16.149999797344208</v>
      </c>
      <c r="D154" s="171">
        <v>4.2749999463558197</v>
      </c>
      <c r="E154" s="171">
        <v>5.2249999344348907</v>
      </c>
      <c r="F154" s="171">
        <v>11.100000165402887</v>
      </c>
      <c r="G154" s="171">
        <v>20.400000303983688</v>
      </c>
      <c r="H154" s="171">
        <v>0</v>
      </c>
      <c r="I154" s="171">
        <v>0.24899999052286148</v>
      </c>
      <c r="J154" s="171">
        <v>1.7429999336600304</v>
      </c>
      <c r="K154" s="171">
        <v>0.67500002682209015</v>
      </c>
      <c r="L154" s="171">
        <v>4.8600000143051147</v>
      </c>
      <c r="M154" s="171">
        <v>0</v>
      </c>
      <c r="N154" s="171">
        <v>0</v>
      </c>
      <c r="O154" s="171">
        <v>0</v>
      </c>
      <c r="P154" s="171">
        <v>9.0000003576278687</v>
      </c>
      <c r="Q154" s="171">
        <v>0</v>
      </c>
      <c r="R154" s="171">
        <v>0</v>
      </c>
      <c r="S154" s="171">
        <v>0</v>
      </c>
      <c r="T154" s="171">
        <v>0</v>
      </c>
      <c r="U154" s="171">
        <v>0</v>
      </c>
      <c r="V154" s="171">
        <v>3.8000000566244121</v>
      </c>
      <c r="W154" s="171">
        <v>0.3000000044703483</v>
      </c>
      <c r="X154" s="171">
        <v>0</v>
      </c>
      <c r="Y154" s="171">
        <v>14.699999749660492</v>
      </c>
      <c r="Z154" s="171">
        <v>12.5</v>
      </c>
      <c r="AA154" s="162" t="str">
        <f t="shared" si="5"/>
        <v>Suite 6 CEIP Preferred Portfolio</v>
      </c>
    </row>
    <row r="155" spans="2:27" x14ac:dyDescent="0.35">
      <c r="B155" s="177">
        <v>2033</v>
      </c>
      <c r="C155" s="172">
        <v>16.149999797344208</v>
      </c>
      <c r="D155" s="172">
        <v>4.2749999463558197</v>
      </c>
      <c r="E155" s="172">
        <v>5.2249999344348907</v>
      </c>
      <c r="F155" s="172">
        <v>11.100000165402887</v>
      </c>
      <c r="G155" s="172">
        <v>20.400000303983688</v>
      </c>
      <c r="H155" s="172">
        <v>0</v>
      </c>
      <c r="I155" s="172">
        <v>0.24899999052286148</v>
      </c>
      <c r="J155" s="172">
        <v>1.7429999336600304</v>
      </c>
      <c r="K155" s="172">
        <v>0.67500002682209015</v>
      </c>
      <c r="L155" s="172">
        <v>4.8600000143051147</v>
      </c>
      <c r="M155" s="172">
        <v>0</v>
      </c>
      <c r="N155" s="172">
        <v>0</v>
      </c>
      <c r="O155" s="172">
        <v>0</v>
      </c>
      <c r="P155" s="172">
        <v>9.0000003576278687</v>
      </c>
      <c r="Q155" s="172">
        <v>0</v>
      </c>
      <c r="R155" s="172">
        <v>0</v>
      </c>
      <c r="S155" s="172">
        <v>0</v>
      </c>
      <c r="T155" s="172">
        <v>0</v>
      </c>
      <c r="U155" s="172">
        <v>0</v>
      </c>
      <c r="V155" s="172">
        <v>3.8000000566244121</v>
      </c>
      <c r="W155" s="172">
        <v>0.3000000044703483</v>
      </c>
      <c r="X155" s="172">
        <v>0</v>
      </c>
      <c r="Y155" s="172">
        <v>14.699999749660492</v>
      </c>
      <c r="Z155" s="172">
        <v>12.5</v>
      </c>
      <c r="AA155" s="162" t="str">
        <f t="shared" si="5"/>
        <v>Suite 6 CEIP Preferred Portfolio</v>
      </c>
    </row>
    <row r="156" spans="2:27" x14ac:dyDescent="0.35">
      <c r="B156" s="176">
        <v>2034</v>
      </c>
      <c r="C156" s="171">
        <v>16.149999797344208</v>
      </c>
      <c r="D156" s="171">
        <v>4.2749999463558197</v>
      </c>
      <c r="E156" s="171">
        <v>5.2249999344348907</v>
      </c>
      <c r="F156" s="171">
        <v>11.100000165402887</v>
      </c>
      <c r="G156" s="171">
        <v>20.400000303983688</v>
      </c>
      <c r="H156" s="171">
        <v>0</v>
      </c>
      <c r="I156" s="171">
        <v>0.24899999052286148</v>
      </c>
      <c r="J156" s="171">
        <v>1.7429999336600304</v>
      </c>
      <c r="K156" s="171">
        <v>0.67500002682209015</v>
      </c>
      <c r="L156" s="171">
        <v>4.8600000143051147</v>
      </c>
      <c r="M156" s="171">
        <v>0</v>
      </c>
      <c r="N156" s="171">
        <v>0</v>
      </c>
      <c r="O156" s="171">
        <v>0</v>
      </c>
      <c r="P156" s="171">
        <v>9.0000003576278687</v>
      </c>
      <c r="Q156" s="171">
        <v>0</v>
      </c>
      <c r="R156" s="171">
        <v>0</v>
      </c>
      <c r="S156" s="171">
        <v>0</v>
      </c>
      <c r="T156" s="171">
        <v>0</v>
      </c>
      <c r="U156" s="171">
        <v>0</v>
      </c>
      <c r="V156" s="171">
        <v>3.8000000566244121</v>
      </c>
      <c r="W156" s="171">
        <v>0.3000000044703483</v>
      </c>
      <c r="X156" s="171">
        <v>0</v>
      </c>
      <c r="Y156" s="171">
        <v>14.699999749660492</v>
      </c>
      <c r="Z156" s="171">
        <v>12.5</v>
      </c>
      <c r="AA156" s="162" t="str">
        <f t="shared" si="5"/>
        <v>Suite 6 CEIP Preferred Portfolio</v>
      </c>
    </row>
    <row r="157" spans="2:27" x14ac:dyDescent="0.35">
      <c r="B157" s="177">
        <v>2035</v>
      </c>
      <c r="C157" s="172">
        <v>16.149999797344208</v>
      </c>
      <c r="D157" s="172">
        <v>4.2749999463558197</v>
      </c>
      <c r="E157" s="172">
        <v>5.2249999344348907</v>
      </c>
      <c r="F157" s="172">
        <v>11.100000165402887</v>
      </c>
      <c r="G157" s="172">
        <v>20.400000303983688</v>
      </c>
      <c r="H157" s="172">
        <v>0</v>
      </c>
      <c r="I157" s="172">
        <v>0.24899999052286148</v>
      </c>
      <c r="J157" s="172">
        <v>1.7429999336600304</v>
      </c>
      <c r="K157" s="172">
        <v>0.67500002682209015</v>
      </c>
      <c r="L157" s="172">
        <v>4.8600000143051147</v>
      </c>
      <c r="M157" s="172">
        <v>0</v>
      </c>
      <c r="N157" s="172">
        <v>0</v>
      </c>
      <c r="O157" s="172">
        <v>0</v>
      </c>
      <c r="P157" s="172">
        <v>9.0000003576278687</v>
      </c>
      <c r="Q157" s="172">
        <v>0</v>
      </c>
      <c r="R157" s="172">
        <v>0</v>
      </c>
      <c r="S157" s="172">
        <v>0</v>
      </c>
      <c r="T157" s="172">
        <v>0</v>
      </c>
      <c r="U157" s="172">
        <v>0</v>
      </c>
      <c r="V157" s="172">
        <v>3.8000000566244121</v>
      </c>
      <c r="W157" s="172">
        <v>0.3000000044703483</v>
      </c>
      <c r="X157" s="172">
        <v>0</v>
      </c>
      <c r="Y157" s="172">
        <v>14.699999749660492</v>
      </c>
      <c r="Z157" s="172">
        <v>12.5</v>
      </c>
      <c r="AA157" s="162" t="str">
        <f t="shared" si="5"/>
        <v>Suite 6 CEIP Preferred Portfolio</v>
      </c>
    </row>
    <row r="158" spans="2:27" x14ac:dyDescent="0.35">
      <c r="B158" s="176">
        <v>2036</v>
      </c>
      <c r="C158" s="171">
        <v>16.149999797344208</v>
      </c>
      <c r="D158" s="171">
        <v>4.2749999463558197</v>
      </c>
      <c r="E158" s="171">
        <v>5.2249999344348907</v>
      </c>
      <c r="F158" s="171">
        <v>11.100000165402887</v>
      </c>
      <c r="G158" s="171">
        <v>20.400000303983688</v>
      </c>
      <c r="H158" s="171">
        <v>0</v>
      </c>
      <c r="I158" s="171">
        <v>0.24899999052286148</v>
      </c>
      <c r="J158" s="171">
        <v>1.7429999336600304</v>
      </c>
      <c r="K158" s="171">
        <v>0.67500002682209015</v>
      </c>
      <c r="L158" s="171">
        <v>4.8600000143051147</v>
      </c>
      <c r="M158" s="171">
        <v>0</v>
      </c>
      <c r="N158" s="171">
        <v>0</v>
      </c>
      <c r="O158" s="171">
        <v>0</v>
      </c>
      <c r="P158" s="171">
        <v>9.0000003576278687</v>
      </c>
      <c r="Q158" s="171">
        <v>0</v>
      </c>
      <c r="R158" s="171">
        <v>0</v>
      </c>
      <c r="S158" s="171">
        <v>0</v>
      </c>
      <c r="T158" s="171">
        <v>0</v>
      </c>
      <c r="U158" s="171">
        <v>0</v>
      </c>
      <c r="V158" s="171">
        <v>3.8000000566244121</v>
      </c>
      <c r="W158" s="171">
        <v>0.3000000044703483</v>
      </c>
      <c r="X158" s="171">
        <v>0</v>
      </c>
      <c r="Y158" s="171">
        <v>14.699999749660492</v>
      </c>
      <c r="Z158" s="171">
        <v>12.5</v>
      </c>
      <c r="AA158" s="162" t="str">
        <f t="shared" si="5"/>
        <v>Suite 6 CEIP Preferred Portfolio</v>
      </c>
    </row>
    <row r="159" spans="2:27" x14ac:dyDescent="0.35">
      <c r="B159" s="177">
        <v>2037</v>
      </c>
      <c r="C159" s="172">
        <v>16.149999797344208</v>
      </c>
      <c r="D159" s="172">
        <v>4.2749999463558197</v>
      </c>
      <c r="E159" s="172">
        <v>5.2249999344348907</v>
      </c>
      <c r="F159" s="172">
        <v>11.100000165402887</v>
      </c>
      <c r="G159" s="172">
        <v>20.400000303983688</v>
      </c>
      <c r="H159" s="172">
        <v>0</v>
      </c>
      <c r="I159" s="172">
        <v>0.24899999052286148</v>
      </c>
      <c r="J159" s="172">
        <v>1.7429999336600304</v>
      </c>
      <c r="K159" s="172">
        <v>0.67500002682209015</v>
      </c>
      <c r="L159" s="172">
        <v>4.8600000143051147</v>
      </c>
      <c r="M159" s="172">
        <v>0</v>
      </c>
      <c r="N159" s="172">
        <v>0</v>
      </c>
      <c r="O159" s="172">
        <v>0</v>
      </c>
      <c r="P159" s="172">
        <v>9.0000003576278687</v>
      </c>
      <c r="Q159" s="172">
        <v>0</v>
      </c>
      <c r="R159" s="172">
        <v>0</v>
      </c>
      <c r="S159" s="172">
        <v>0</v>
      </c>
      <c r="T159" s="172">
        <v>0</v>
      </c>
      <c r="U159" s="172">
        <v>0</v>
      </c>
      <c r="V159" s="172">
        <v>3.8000000566244121</v>
      </c>
      <c r="W159" s="172">
        <v>0.3000000044703483</v>
      </c>
      <c r="X159" s="172">
        <v>0</v>
      </c>
      <c r="Y159" s="172">
        <v>14.699999749660492</v>
      </c>
      <c r="Z159" s="172">
        <v>12.5</v>
      </c>
      <c r="AA159" s="162" t="str">
        <f t="shared" si="5"/>
        <v>Suite 6 CEIP Preferred Portfolio</v>
      </c>
    </row>
    <row r="160" spans="2:27" x14ac:dyDescent="0.35">
      <c r="B160" s="176">
        <v>2038</v>
      </c>
      <c r="C160" s="171">
        <v>16.149999797344208</v>
      </c>
      <c r="D160" s="171">
        <v>4.2749999463558197</v>
      </c>
      <c r="E160" s="171">
        <v>5.2249999344348907</v>
      </c>
      <c r="F160" s="171">
        <v>11.100000165402887</v>
      </c>
      <c r="G160" s="171">
        <v>20.400000303983688</v>
      </c>
      <c r="H160" s="171">
        <v>0</v>
      </c>
      <c r="I160" s="171">
        <v>0.24899999052286148</v>
      </c>
      <c r="J160" s="171">
        <v>1.7429999336600304</v>
      </c>
      <c r="K160" s="171">
        <v>0.67500002682209015</v>
      </c>
      <c r="L160" s="171">
        <v>4.8600000143051147</v>
      </c>
      <c r="M160" s="171">
        <v>0</v>
      </c>
      <c r="N160" s="171">
        <v>0</v>
      </c>
      <c r="O160" s="171">
        <v>0</v>
      </c>
      <c r="P160" s="171">
        <v>9.0000003576278687</v>
      </c>
      <c r="Q160" s="171">
        <v>0</v>
      </c>
      <c r="R160" s="171">
        <v>0</v>
      </c>
      <c r="S160" s="171">
        <v>0</v>
      </c>
      <c r="T160" s="171">
        <v>0</v>
      </c>
      <c r="U160" s="171">
        <v>0</v>
      </c>
      <c r="V160" s="171">
        <v>3.8000000566244121</v>
      </c>
      <c r="W160" s="171">
        <v>0.3000000044703483</v>
      </c>
      <c r="X160" s="171">
        <v>0</v>
      </c>
      <c r="Y160" s="171">
        <v>14.699999749660492</v>
      </c>
      <c r="Z160" s="171">
        <v>12.5</v>
      </c>
      <c r="AA160" s="162" t="str">
        <f t="shared" si="5"/>
        <v>Suite 6 CEIP Preferred Portfolio</v>
      </c>
    </row>
    <row r="161" spans="2:27" x14ac:dyDescent="0.35">
      <c r="B161" s="177">
        <v>2039</v>
      </c>
      <c r="C161" s="172">
        <v>16.149999797344208</v>
      </c>
      <c r="D161" s="172">
        <v>4.2749999463558197</v>
      </c>
      <c r="E161" s="172">
        <v>5.2249999344348907</v>
      </c>
      <c r="F161" s="172">
        <v>11.100000165402887</v>
      </c>
      <c r="G161" s="172">
        <v>20.400000303983688</v>
      </c>
      <c r="H161" s="172">
        <v>0</v>
      </c>
      <c r="I161" s="172">
        <v>0.24899999052286148</v>
      </c>
      <c r="J161" s="172">
        <v>1.7429999336600304</v>
      </c>
      <c r="K161" s="172">
        <v>0.67500002682209015</v>
      </c>
      <c r="L161" s="172">
        <v>4.8600000143051147</v>
      </c>
      <c r="M161" s="172">
        <v>0</v>
      </c>
      <c r="N161" s="172">
        <v>0</v>
      </c>
      <c r="O161" s="172">
        <v>0</v>
      </c>
      <c r="P161" s="172">
        <v>9.0000003576278687</v>
      </c>
      <c r="Q161" s="172">
        <v>0</v>
      </c>
      <c r="R161" s="172">
        <v>0</v>
      </c>
      <c r="S161" s="172">
        <v>0</v>
      </c>
      <c r="T161" s="172">
        <v>0</v>
      </c>
      <c r="U161" s="172">
        <v>0</v>
      </c>
      <c r="V161" s="172">
        <v>3.8000000566244121</v>
      </c>
      <c r="W161" s="172">
        <v>0.3000000044703483</v>
      </c>
      <c r="X161" s="172">
        <v>0</v>
      </c>
      <c r="Y161" s="172">
        <v>14.699999749660492</v>
      </c>
      <c r="Z161" s="172">
        <v>12.5</v>
      </c>
      <c r="AA161" s="162" t="str">
        <f t="shared" si="5"/>
        <v>Suite 6 CEIP Preferred Portfolio</v>
      </c>
    </row>
    <row r="162" spans="2:27" x14ac:dyDescent="0.35">
      <c r="B162" s="176">
        <v>2040</v>
      </c>
      <c r="C162" s="171">
        <v>16.149999797344208</v>
      </c>
      <c r="D162" s="171">
        <v>4.2749999463558197</v>
      </c>
      <c r="E162" s="171">
        <v>5.2249999344348907</v>
      </c>
      <c r="F162" s="171">
        <v>11.100000165402887</v>
      </c>
      <c r="G162" s="171">
        <v>20.400000303983688</v>
      </c>
      <c r="H162" s="171">
        <v>0</v>
      </c>
      <c r="I162" s="171">
        <v>0.24899999052286148</v>
      </c>
      <c r="J162" s="171">
        <v>1.7429999336600304</v>
      </c>
      <c r="K162" s="171">
        <v>0.67500002682209015</v>
      </c>
      <c r="L162" s="171">
        <v>4.8600000143051147</v>
      </c>
      <c r="M162" s="171">
        <v>0</v>
      </c>
      <c r="N162" s="171">
        <v>0</v>
      </c>
      <c r="O162" s="171">
        <v>0</v>
      </c>
      <c r="P162" s="171">
        <v>9.0000003576278687</v>
      </c>
      <c r="Q162" s="171">
        <v>0</v>
      </c>
      <c r="R162" s="171">
        <v>0</v>
      </c>
      <c r="S162" s="171">
        <v>0</v>
      </c>
      <c r="T162" s="171">
        <v>0</v>
      </c>
      <c r="U162" s="171">
        <v>0</v>
      </c>
      <c r="V162" s="171">
        <v>3.8000000566244121</v>
      </c>
      <c r="W162" s="171">
        <v>0.3000000044703483</v>
      </c>
      <c r="X162" s="171">
        <v>0</v>
      </c>
      <c r="Y162" s="171">
        <v>14.699999749660492</v>
      </c>
      <c r="Z162" s="171">
        <v>12.5</v>
      </c>
      <c r="AA162" s="162" t="str">
        <f t="shared" si="5"/>
        <v>Suite 6 CEIP Preferred Portfolio</v>
      </c>
    </row>
    <row r="163" spans="2:27" x14ac:dyDescent="0.35">
      <c r="B163" s="177">
        <v>2041</v>
      </c>
      <c r="C163" s="172">
        <v>16.149999797344208</v>
      </c>
      <c r="D163" s="172">
        <v>4.2749999463558197</v>
      </c>
      <c r="E163" s="172">
        <v>5.2249999344348907</v>
      </c>
      <c r="F163" s="172">
        <v>11.100000165402887</v>
      </c>
      <c r="G163" s="172">
        <v>20.400000303983688</v>
      </c>
      <c r="H163" s="172">
        <v>0</v>
      </c>
      <c r="I163" s="172">
        <v>0.24899999052286148</v>
      </c>
      <c r="J163" s="172">
        <v>1.7429999336600304</v>
      </c>
      <c r="K163" s="172">
        <v>0.67500002682209015</v>
      </c>
      <c r="L163" s="172">
        <v>4.8600000143051147</v>
      </c>
      <c r="M163" s="172">
        <v>0</v>
      </c>
      <c r="N163" s="172">
        <v>0</v>
      </c>
      <c r="O163" s="172">
        <v>0</v>
      </c>
      <c r="P163" s="172">
        <v>9.0000003576278687</v>
      </c>
      <c r="Q163" s="172">
        <v>0</v>
      </c>
      <c r="R163" s="172">
        <v>0</v>
      </c>
      <c r="S163" s="172">
        <v>0</v>
      </c>
      <c r="T163" s="172">
        <v>0</v>
      </c>
      <c r="U163" s="172">
        <v>0</v>
      </c>
      <c r="V163" s="172">
        <v>3.8000000566244121</v>
      </c>
      <c r="W163" s="172">
        <v>0.3000000044703483</v>
      </c>
      <c r="X163" s="172">
        <v>0</v>
      </c>
      <c r="Y163" s="172">
        <v>14.699999749660492</v>
      </c>
      <c r="Z163" s="172">
        <v>12.5</v>
      </c>
      <c r="AA163" s="162" t="str">
        <f t="shared" si="5"/>
        <v>Suite 6 CEIP Preferred Portfolio</v>
      </c>
    </row>
    <row r="164" spans="2:27" x14ac:dyDescent="0.35">
      <c r="B164" s="176">
        <v>2042</v>
      </c>
      <c r="C164" s="171">
        <v>16.149999797344208</v>
      </c>
      <c r="D164" s="171">
        <v>4.2749999463558197</v>
      </c>
      <c r="E164" s="171">
        <v>5.2249999344348907</v>
      </c>
      <c r="F164" s="171">
        <v>11.100000165402887</v>
      </c>
      <c r="G164" s="171">
        <v>20.400000303983688</v>
      </c>
      <c r="H164" s="171">
        <v>0</v>
      </c>
      <c r="I164" s="171">
        <v>0.24899999052286148</v>
      </c>
      <c r="J164" s="171">
        <v>1.7429999336600304</v>
      </c>
      <c r="K164" s="171">
        <v>0.67500002682209015</v>
      </c>
      <c r="L164" s="171">
        <v>4.8600000143051147</v>
      </c>
      <c r="M164" s="171">
        <v>0</v>
      </c>
      <c r="N164" s="171">
        <v>0</v>
      </c>
      <c r="O164" s="171">
        <v>0</v>
      </c>
      <c r="P164" s="171">
        <v>9.0000003576278687</v>
      </c>
      <c r="Q164" s="171">
        <v>0</v>
      </c>
      <c r="R164" s="171">
        <v>0</v>
      </c>
      <c r="S164" s="171">
        <v>0</v>
      </c>
      <c r="T164" s="171">
        <v>0</v>
      </c>
      <c r="U164" s="171">
        <v>0</v>
      </c>
      <c r="V164" s="171">
        <v>3.8000000566244121</v>
      </c>
      <c r="W164" s="171">
        <v>0.3000000044703483</v>
      </c>
      <c r="X164" s="171">
        <v>0</v>
      </c>
      <c r="Y164" s="171">
        <v>14.699999749660492</v>
      </c>
      <c r="Z164" s="171">
        <v>12.5</v>
      </c>
      <c r="AA164" s="162" t="str">
        <f t="shared" si="5"/>
        <v>Suite 6 CEIP Preferred Portfolio</v>
      </c>
    </row>
    <row r="165" spans="2:27" x14ac:dyDescent="0.35">
      <c r="B165" s="177">
        <v>2043</v>
      </c>
      <c r="C165" s="172">
        <v>16.149999797344208</v>
      </c>
      <c r="D165" s="172">
        <v>4.2749999463558197</v>
      </c>
      <c r="E165" s="172">
        <v>5.2249999344348907</v>
      </c>
      <c r="F165" s="172">
        <v>11.100000165402887</v>
      </c>
      <c r="G165" s="172">
        <v>20.400000303983688</v>
      </c>
      <c r="H165" s="172">
        <v>0</v>
      </c>
      <c r="I165" s="172">
        <v>0.24899999052286148</v>
      </c>
      <c r="J165" s="172">
        <v>1.7429999336600304</v>
      </c>
      <c r="K165" s="172">
        <v>0.67500002682209015</v>
      </c>
      <c r="L165" s="172">
        <v>4.8600000143051147</v>
      </c>
      <c r="M165" s="172">
        <v>0</v>
      </c>
      <c r="N165" s="172">
        <v>0</v>
      </c>
      <c r="O165" s="172">
        <v>0</v>
      </c>
      <c r="P165" s="172">
        <v>9.0000003576278687</v>
      </c>
      <c r="Q165" s="172">
        <v>0</v>
      </c>
      <c r="R165" s="172">
        <v>0</v>
      </c>
      <c r="S165" s="172">
        <v>0</v>
      </c>
      <c r="T165" s="172">
        <v>0</v>
      </c>
      <c r="U165" s="172">
        <v>0</v>
      </c>
      <c r="V165" s="172">
        <v>3.8000000566244121</v>
      </c>
      <c r="W165" s="172">
        <v>0.3000000044703483</v>
      </c>
      <c r="X165" s="172">
        <v>0</v>
      </c>
      <c r="Y165" s="172">
        <v>14.699999749660492</v>
      </c>
      <c r="Z165" s="172">
        <v>12.5</v>
      </c>
      <c r="AA165" s="162" t="str">
        <f t="shared" si="5"/>
        <v>Suite 6 CEIP Preferred Portfolio</v>
      </c>
    </row>
    <row r="166" spans="2:27" x14ac:dyDescent="0.35">
      <c r="B166" s="176">
        <v>2044</v>
      </c>
      <c r="C166" s="171">
        <v>16.149999797344208</v>
      </c>
      <c r="D166" s="171">
        <v>4.2749999463558197</v>
      </c>
      <c r="E166" s="171">
        <v>5.2249999344348907</v>
      </c>
      <c r="F166" s="171">
        <v>11.100000165402887</v>
      </c>
      <c r="G166" s="171">
        <v>20.400000303983688</v>
      </c>
      <c r="H166" s="171">
        <v>0</v>
      </c>
      <c r="I166" s="171">
        <v>0.24899999052286148</v>
      </c>
      <c r="J166" s="171">
        <v>1.7429999336600304</v>
      </c>
      <c r="K166" s="171">
        <v>0.67500002682209015</v>
      </c>
      <c r="L166" s="171">
        <v>4.8600000143051147</v>
      </c>
      <c r="M166" s="171">
        <v>0</v>
      </c>
      <c r="N166" s="171">
        <v>0</v>
      </c>
      <c r="O166" s="171">
        <v>0</v>
      </c>
      <c r="P166" s="171">
        <v>9.0000003576278687</v>
      </c>
      <c r="Q166" s="171">
        <v>0</v>
      </c>
      <c r="R166" s="171">
        <v>0</v>
      </c>
      <c r="S166" s="171">
        <v>0</v>
      </c>
      <c r="T166" s="171">
        <v>0</v>
      </c>
      <c r="U166" s="171">
        <v>0</v>
      </c>
      <c r="V166" s="171">
        <v>3.8000000566244121</v>
      </c>
      <c r="W166" s="171">
        <v>0.3000000044703483</v>
      </c>
      <c r="X166" s="171">
        <v>0</v>
      </c>
      <c r="Y166" s="171">
        <v>14.699999749660492</v>
      </c>
      <c r="Z166" s="171">
        <v>12.5</v>
      </c>
      <c r="AA166" s="162" t="str">
        <f t="shared" si="5"/>
        <v>Suite 6 CEIP Preferred Portfolio</v>
      </c>
    </row>
    <row r="167" spans="2:27" x14ac:dyDescent="0.35">
      <c r="B167" s="177">
        <v>2045</v>
      </c>
      <c r="C167" s="172">
        <v>16.149999797344208</v>
      </c>
      <c r="D167" s="172">
        <v>4.2749999463558197</v>
      </c>
      <c r="E167" s="172">
        <v>5.2249999344348907</v>
      </c>
      <c r="F167" s="172">
        <v>11.100000165402887</v>
      </c>
      <c r="G167" s="172">
        <v>20.400000303983688</v>
      </c>
      <c r="H167" s="172">
        <v>0</v>
      </c>
      <c r="I167" s="172">
        <v>0.24899999052286148</v>
      </c>
      <c r="J167" s="172">
        <v>1.7429999336600304</v>
      </c>
      <c r="K167" s="172">
        <v>0.67500002682209015</v>
      </c>
      <c r="L167" s="172">
        <v>4.8600000143051147</v>
      </c>
      <c r="M167" s="172">
        <v>0</v>
      </c>
      <c r="N167" s="172">
        <v>0</v>
      </c>
      <c r="O167" s="172">
        <v>0</v>
      </c>
      <c r="P167" s="172">
        <v>9.0000003576278687</v>
      </c>
      <c r="Q167" s="172">
        <v>0</v>
      </c>
      <c r="R167" s="172">
        <v>0</v>
      </c>
      <c r="S167" s="172">
        <v>0</v>
      </c>
      <c r="T167" s="172">
        <v>0</v>
      </c>
      <c r="U167" s="172">
        <v>0</v>
      </c>
      <c r="V167" s="172">
        <v>3.8000000566244121</v>
      </c>
      <c r="W167" s="172">
        <v>0.3000000044703483</v>
      </c>
      <c r="X167" s="172">
        <v>0</v>
      </c>
      <c r="Y167" s="172">
        <v>14.699999749660492</v>
      </c>
      <c r="Z167" s="172">
        <v>12.5</v>
      </c>
      <c r="AA167" s="162" t="str">
        <f t="shared" si="5"/>
        <v>Suite 6 CEIP Preferred Portfolio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B61"/>
  <sheetViews>
    <sheetView tabSelected="1" topLeftCell="A33" workbookViewId="0">
      <selection activeCell="B8" sqref="B8"/>
    </sheetView>
  </sheetViews>
  <sheetFormatPr defaultRowHeight="14.5" x14ac:dyDescent="0.35"/>
  <cols>
    <col min="1" max="1" width="37.1796875" bestFit="1" customWidth="1"/>
  </cols>
  <sheetData>
    <row r="1" spans="1:28" x14ac:dyDescent="0.35">
      <c r="A1" t="s">
        <v>94</v>
      </c>
    </row>
    <row r="2" spans="1:28" s="33" customFormat="1" x14ac:dyDescent="0.35">
      <c r="A2" s="76" t="s">
        <v>102</v>
      </c>
    </row>
    <row r="3" spans="1:28" x14ac:dyDescent="0.35">
      <c r="A3" s="5" t="str">
        <f>'RAW DATA INPUTS &gt;&gt;&gt;'!D3</f>
        <v>Suite 1 Least Cost</v>
      </c>
    </row>
    <row r="4" spans="1:28" x14ac:dyDescent="0.35">
      <c r="A4" s="6" t="s">
        <v>4</v>
      </c>
      <c r="B4" s="2">
        <v>2021</v>
      </c>
      <c r="C4" s="2">
        <v>2022</v>
      </c>
      <c r="D4" s="2">
        <v>2023</v>
      </c>
      <c r="E4" s="2">
        <v>2024</v>
      </c>
      <c r="F4" s="2">
        <v>2025</v>
      </c>
      <c r="G4" s="2">
        <v>2026</v>
      </c>
      <c r="H4" s="2">
        <v>2027</v>
      </c>
      <c r="I4" s="2">
        <v>2028</v>
      </c>
      <c r="J4" s="2">
        <v>2029</v>
      </c>
      <c r="K4" s="2">
        <v>2030</v>
      </c>
      <c r="L4" s="2">
        <v>2031</v>
      </c>
      <c r="M4" s="2">
        <v>2032</v>
      </c>
      <c r="N4" s="2">
        <v>2033</v>
      </c>
      <c r="O4" s="2">
        <v>2034</v>
      </c>
      <c r="P4" s="2">
        <v>2035</v>
      </c>
      <c r="Q4" s="2">
        <v>2036</v>
      </c>
      <c r="R4" s="2">
        <v>2037</v>
      </c>
      <c r="S4" s="2">
        <v>2038</v>
      </c>
      <c r="T4" s="2">
        <v>2039</v>
      </c>
      <c r="U4" s="2">
        <v>2040</v>
      </c>
      <c r="V4" s="2">
        <v>2041</v>
      </c>
      <c r="W4" s="2">
        <v>2042</v>
      </c>
      <c r="X4" s="2">
        <v>2043</v>
      </c>
      <c r="Y4" s="2">
        <v>2044</v>
      </c>
      <c r="Z4" s="2">
        <v>2045</v>
      </c>
      <c r="AA4" s="2">
        <v>2046</v>
      </c>
      <c r="AB4" s="2">
        <v>2047</v>
      </c>
    </row>
    <row r="5" spans="1:28" x14ac:dyDescent="0.35">
      <c r="A5" s="7" t="s">
        <v>5</v>
      </c>
      <c r="B5" s="8">
        <v>1.7536969870088226</v>
      </c>
      <c r="C5" s="8">
        <v>1.807705940077164</v>
      </c>
      <c r="D5" s="8">
        <v>1.8005469314737499</v>
      </c>
      <c r="E5" s="8">
        <v>1.7938984256836212</v>
      </c>
      <c r="F5" s="8">
        <v>1.4913291614576101</v>
      </c>
      <c r="G5" s="8">
        <v>0.13389677316736567</v>
      </c>
      <c r="H5" s="8">
        <v>1.3971678110366313E-2</v>
      </c>
      <c r="I5" s="8">
        <v>1.4266222517607821E-2</v>
      </c>
      <c r="J5" s="8">
        <v>1.2476405931989542E-2</v>
      </c>
      <c r="K5" s="8">
        <v>1.0413360112757852E-2</v>
      </c>
      <c r="L5" s="8">
        <v>1.0575120410796992E-2</v>
      </c>
      <c r="M5" s="8">
        <v>1.1374977346439394E-2</v>
      </c>
      <c r="N5" s="8">
        <v>1.0305479771609258E-2</v>
      </c>
      <c r="O5" s="8">
        <v>1.0071049083994336E-2</v>
      </c>
      <c r="P5" s="8">
        <v>1.0812332217930116E-2</v>
      </c>
      <c r="Q5" s="8">
        <v>1.1578898513169237E-2</v>
      </c>
      <c r="R5" s="8">
        <v>1.0748038116267246E-2</v>
      </c>
      <c r="S5" s="8">
        <v>2.0889255899445313E-3</v>
      </c>
      <c r="T5" s="8">
        <v>1.4964793921730469E-3</v>
      </c>
      <c r="U5" s="8">
        <v>2.4803559312271089E-3</v>
      </c>
      <c r="V5" s="8">
        <v>2.2838184674671093E-3</v>
      </c>
      <c r="W5" s="8">
        <v>2.5784440220558589E-3</v>
      </c>
      <c r="X5" s="8">
        <v>3.8983505499872654E-3</v>
      </c>
      <c r="Y5" s="8">
        <v>6.3571386923661714E-3</v>
      </c>
      <c r="Z5" s="8">
        <v>5.8273184890499218E-3</v>
      </c>
      <c r="AA5" s="8">
        <v>7.3963252632998433E-3</v>
      </c>
      <c r="AB5" s="8">
        <v>6.4592761534271095E-3</v>
      </c>
    </row>
    <row r="6" spans="1:28" x14ac:dyDescent="0.35">
      <c r="A6" s="9" t="s">
        <v>6</v>
      </c>
      <c r="B6" s="10">
        <v>2.2330874999999999</v>
      </c>
      <c r="C6" s="10">
        <v>2.204979625</v>
      </c>
      <c r="D6" s="10">
        <v>2.180025375</v>
      </c>
      <c r="E6" s="10">
        <v>2.1947852499999998</v>
      </c>
      <c r="F6" s="10">
        <v>2.2260108750000001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35">
      <c r="A7" s="9" t="s">
        <v>7</v>
      </c>
      <c r="B7" s="10">
        <v>2.5619040136718749</v>
      </c>
      <c r="C7" s="10">
        <v>2.7183236113281248</v>
      </c>
      <c r="D7" s="10">
        <v>2.7158439453124998</v>
      </c>
      <c r="E7" s="10">
        <v>2.6158610039062502</v>
      </c>
      <c r="F7" s="10">
        <v>2.5659022343750002</v>
      </c>
      <c r="G7" s="10">
        <v>2.0600747968749999</v>
      </c>
      <c r="H7" s="10">
        <v>2.2357421679687501</v>
      </c>
      <c r="I7" s="10">
        <v>1.9863118447265624</v>
      </c>
      <c r="J7" s="10">
        <v>1.7227931279296875</v>
      </c>
      <c r="K7" s="10">
        <v>1.5528279931640625</v>
      </c>
      <c r="L7" s="10">
        <v>1.445524802734375</v>
      </c>
      <c r="M7" s="10">
        <v>1.3532560429687499</v>
      </c>
      <c r="N7" s="10">
        <v>1.2562975664062499</v>
      </c>
      <c r="O7" s="10">
        <v>1.1956691611328125</v>
      </c>
      <c r="P7" s="10">
        <v>1.2068707197265625</v>
      </c>
      <c r="Q7" s="10">
        <v>1.1295161279296875</v>
      </c>
      <c r="R7" s="10">
        <v>1.0690762509765626</v>
      </c>
      <c r="S7" s="10">
        <v>1.06263218359375</v>
      </c>
      <c r="T7" s="10">
        <v>0.97411085742187498</v>
      </c>
      <c r="U7" s="10">
        <v>0.8574608369140625</v>
      </c>
      <c r="V7" s="10">
        <v>0.7717951391601563</v>
      </c>
      <c r="W7" s="10">
        <v>0.81094116406250005</v>
      </c>
      <c r="X7" s="10">
        <v>0.64849734228515621</v>
      </c>
      <c r="Y7" s="10">
        <v>0.54787593359374998</v>
      </c>
      <c r="Z7" s="10">
        <v>0.42575206249999997</v>
      </c>
      <c r="AA7" s="10">
        <v>0.4255743356933594</v>
      </c>
      <c r="AB7" s="10">
        <v>0.29410249365234375</v>
      </c>
    </row>
    <row r="8" spans="1:28" x14ac:dyDescent="0.35">
      <c r="A8" s="11" t="s">
        <v>2</v>
      </c>
      <c r="B8" s="10">
        <v>1.9667506407010549</v>
      </c>
      <c r="C8" s="10">
        <v>1.5650727433289573</v>
      </c>
      <c r="D8" s="10">
        <v>1.0686975080874399</v>
      </c>
      <c r="E8" s="10">
        <v>0.77251434592744495</v>
      </c>
      <c r="F8" s="10">
        <v>0.73711502231923876</v>
      </c>
      <c r="G8" s="10">
        <v>2.051956375173595</v>
      </c>
      <c r="H8" s="10">
        <v>2.0999066992363349</v>
      </c>
      <c r="I8" s="10">
        <v>1.8878350684877747</v>
      </c>
      <c r="J8" s="10">
        <v>1.7859190733556698</v>
      </c>
      <c r="K8" s="10">
        <v>1.616395635818535</v>
      </c>
      <c r="L8" s="10">
        <v>1.5663945541146373</v>
      </c>
      <c r="M8" s="10">
        <v>1.6274323223404401</v>
      </c>
      <c r="N8" s="10">
        <v>1.6091639724001598</v>
      </c>
      <c r="O8" s="10">
        <v>1.5325613282070849</v>
      </c>
      <c r="P8" s="10">
        <v>1.4874464665121325</v>
      </c>
      <c r="Q8" s="10">
        <v>1.4835879736574324</v>
      </c>
      <c r="R8" s="10">
        <v>1.4461214540724048</v>
      </c>
      <c r="S8" s="10">
        <v>1.417384112220615</v>
      </c>
      <c r="T8" s="10">
        <v>1.4453530070403875</v>
      </c>
      <c r="U8" s="10">
        <v>1.4480922479415423</v>
      </c>
      <c r="V8" s="10">
        <v>1.4458898722447024</v>
      </c>
      <c r="W8" s="10">
        <v>1.40615185165389</v>
      </c>
      <c r="X8" s="10">
        <v>1.453212699180275</v>
      </c>
      <c r="Y8" s="10">
        <v>1.4134363826865974</v>
      </c>
      <c r="Z8" s="10">
        <v>1.4556505103805775</v>
      </c>
      <c r="AA8" s="10">
        <v>1.4035898798376949</v>
      </c>
      <c r="AB8" s="10">
        <v>1.4800869092294726</v>
      </c>
    </row>
    <row r="9" spans="1:28" x14ac:dyDescent="0.35">
      <c r="A9" s="9" t="s">
        <v>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0.1211721328125</v>
      </c>
      <c r="H9" s="10">
        <v>0.3029754375</v>
      </c>
      <c r="I9" s="10">
        <v>0.26717175781250002</v>
      </c>
      <c r="J9" s="10">
        <v>0.26719077343749997</v>
      </c>
      <c r="K9" s="10">
        <v>0.24860698437500001</v>
      </c>
      <c r="L9" s="10">
        <v>0.2474897734375</v>
      </c>
      <c r="M9" s="10">
        <v>0.24657110937500001</v>
      </c>
      <c r="N9" s="10">
        <v>0.2417036171875</v>
      </c>
      <c r="O9" s="10">
        <v>0.25567449218749999</v>
      </c>
      <c r="P9" s="10">
        <v>0.25125047656249999</v>
      </c>
      <c r="Q9" s="10">
        <v>0.3383706171875</v>
      </c>
      <c r="R9" s="10">
        <v>0.33976057812499999</v>
      </c>
      <c r="S9" s="10">
        <v>0.34907285156250001</v>
      </c>
      <c r="T9" s="10">
        <v>0.30795092968749999</v>
      </c>
      <c r="U9" s="10">
        <v>0.26524867187500001</v>
      </c>
      <c r="V9" s="10">
        <v>0.2563444453125</v>
      </c>
      <c r="W9" s="10">
        <v>0.27355974218750001</v>
      </c>
      <c r="X9" s="10">
        <v>0.305527328125</v>
      </c>
      <c r="Y9" s="10">
        <v>0.28490548437500002</v>
      </c>
      <c r="Z9" s="10">
        <v>0.26838260156249999</v>
      </c>
      <c r="AA9" s="10">
        <v>0.43693920361328126</v>
      </c>
      <c r="AB9" s="10">
        <v>0.44405214257812498</v>
      </c>
    </row>
    <row r="10" spans="1:28" x14ac:dyDescent="0.35">
      <c r="A10" s="12" t="s">
        <v>8</v>
      </c>
      <c r="B10" s="13">
        <v>8.5154391413817514</v>
      </c>
      <c r="C10" s="13">
        <v>8.2960819197342452</v>
      </c>
      <c r="D10" s="13">
        <v>7.7651137598736897</v>
      </c>
      <c r="E10" s="13">
        <v>7.3770590255173163</v>
      </c>
      <c r="F10" s="13">
        <v>7.0203572931518501</v>
      </c>
      <c r="G10" s="13">
        <v>4.3671000780284608</v>
      </c>
      <c r="H10" s="13">
        <v>4.6525959828154511</v>
      </c>
      <c r="I10" s="13">
        <v>4.1555848935444448</v>
      </c>
      <c r="J10" s="13">
        <v>3.7883793806548471</v>
      </c>
      <c r="K10" s="13">
        <v>3.4282439734703551</v>
      </c>
      <c r="L10" s="13">
        <v>3.2699842506973096</v>
      </c>
      <c r="M10" s="13">
        <v>3.2386344520306292</v>
      </c>
      <c r="N10" s="13">
        <v>3.1174706357655189</v>
      </c>
      <c r="O10" s="13">
        <v>2.9939760306113921</v>
      </c>
      <c r="P10" s="13">
        <v>2.956379995019125</v>
      </c>
      <c r="Q10" s="13">
        <v>2.9630536172877893</v>
      </c>
      <c r="R10" s="13">
        <v>2.8657063212902343</v>
      </c>
      <c r="S10" s="13">
        <v>2.8311780729668099</v>
      </c>
      <c r="T10" s="13">
        <v>2.7289112735419354</v>
      </c>
      <c r="U10" s="13">
        <v>2.5732821126618317</v>
      </c>
      <c r="V10" s="13">
        <v>2.4763132751848258</v>
      </c>
      <c r="W10" s="13">
        <v>2.4932312019259459</v>
      </c>
      <c r="X10" s="13">
        <v>2.4111357201404187</v>
      </c>
      <c r="Y10" s="13">
        <v>2.2525749393477135</v>
      </c>
      <c r="Z10" s="13">
        <v>2.1556124929321276</v>
      </c>
      <c r="AA10" s="13">
        <v>2.2734997444076352</v>
      </c>
      <c r="AB10" s="13">
        <v>2.2247008216133684</v>
      </c>
    </row>
    <row r="11" spans="1:28" x14ac:dyDescent="0.35">
      <c r="A11" s="67" t="s">
        <v>83</v>
      </c>
      <c r="B11" s="32">
        <f t="shared" ref="B11:AB11" si="0">B10-B8</f>
        <v>6.5486885006806963</v>
      </c>
      <c r="C11" s="32">
        <f t="shared" si="0"/>
        <v>6.731009176405288</v>
      </c>
      <c r="D11" s="32">
        <f t="shared" si="0"/>
        <v>6.6964162517862498</v>
      </c>
      <c r="E11" s="32">
        <f t="shared" si="0"/>
        <v>6.6045446795898712</v>
      </c>
      <c r="F11" s="32">
        <f t="shared" si="0"/>
        <v>6.283242270832611</v>
      </c>
      <c r="G11" s="32">
        <f t="shared" si="0"/>
        <v>2.3151437028548658</v>
      </c>
      <c r="H11" s="32">
        <f t="shared" si="0"/>
        <v>2.5526892835791162</v>
      </c>
      <c r="I11" s="32">
        <f t="shared" si="0"/>
        <v>2.2677498250566703</v>
      </c>
      <c r="J11" s="32">
        <f t="shared" si="0"/>
        <v>2.0024603072991773</v>
      </c>
      <c r="K11" s="32">
        <f t="shared" si="0"/>
        <v>1.8118483376518202</v>
      </c>
      <c r="L11" s="32">
        <f t="shared" si="0"/>
        <v>1.7035896965826722</v>
      </c>
      <c r="M11" s="32">
        <f t="shared" si="0"/>
        <v>1.6112021296901891</v>
      </c>
      <c r="N11" s="32">
        <f t="shared" si="0"/>
        <v>1.508306663365359</v>
      </c>
      <c r="O11" s="32">
        <f t="shared" si="0"/>
        <v>1.4614147024043072</v>
      </c>
      <c r="P11" s="32">
        <f t="shared" si="0"/>
        <v>1.4689335285069924</v>
      </c>
      <c r="Q11" s="32">
        <f t="shared" si="0"/>
        <v>1.4794656436303568</v>
      </c>
      <c r="R11" s="32">
        <f t="shared" si="0"/>
        <v>1.4195848672178295</v>
      </c>
      <c r="S11" s="32">
        <f t="shared" si="0"/>
        <v>1.4137939607461949</v>
      </c>
      <c r="T11" s="32">
        <f t="shared" si="0"/>
        <v>1.2835582665015479</v>
      </c>
      <c r="U11" s="32">
        <f t="shared" si="0"/>
        <v>1.1251898647202894</v>
      </c>
      <c r="V11" s="32">
        <f t="shared" si="0"/>
        <v>1.0304234029401234</v>
      </c>
      <c r="W11" s="32">
        <f t="shared" si="0"/>
        <v>1.0870793502720559</v>
      </c>
      <c r="X11" s="32">
        <f t="shared" si="0"/>
        <v>0.9579230209601437</v>
      </c>
      <c r="Y11" s="32">
        <f t="shared" si="0"/>
        <v>0.83913855666111603</v>
      </c>
      <c r="Z11" s="32">
        <f t="shared" si="0"/>
        <v>0.69996198255155018</v>
      </c>
      <c r="AA11" s="32">
        <f t="shared" si="0"/>
        <v>0.86990986456994035</v>
      </c>
      <c r="AB11" s="32">
        <f t="shared" si="0"/>
        <v>0.74461391238389574</v>
      </c>
    </row>
    <row r="12" spans="1:28" x14ac:dyDescent="0.35">
      <c r="A12" s="5"/>
    </row>
    <row r="13" spans="1:28" x14ac:dyDescent="0.35">
      <c r="A13" s="5" t="str">
        <f>'RAW DATA INPUTS &gt;&gt;&gt;'!D4</f>
        <v>Suite 2 PSE Only</v>
      </c>
    </row>
    <row r="14" spans="1:28" x14ac:dyDescent="0.35">
      <c r="A14" s="6" t="s">
        <v>4</v>
      </c>
      <c r="B14" s="2">
        <v>2021</v>
      </c>
      <c r="C14" s="2">
        <v>2022</v>
      </c>
      <c r="D14" s="2">
        <v>2023</v>
      </c>
      <c r="E14" s="2">
        <v>2024</v>
      </c>
      <c r="F14" s="2">
        <v>2025</v>
      </c>
      <c r="G14" s="2">
        <v>2026</v>
      </c>
      <c r="H14" s="2">
        <v>2027</v>
      </c>
      <c r="I14" s="2">
        <v>2028</v>
      </c>
      <c r="J14" s="2">
        <v>2029</v>
      </c>
      <c r="K14" s="2">
        <v>2030</v>
      </c>
      <c r="L14" s="2">
        <v>2031</v>
      </c>
      <c r="M14" s="2">
        <v>2032</v>
      </c>
      <c r="N14" s="2">
        <v>2033</v>
      </c>
      <c r="O14" s="2">
        <v>2034</v>
      </c>
      <c r="P14" s="2">
        <v>2035</v>
      </c>
      <c r="Q14" s="2">
        <v>2036</v>
      </c>
      <c r="R14" s="2">
        <v>2037</v>
      </c>
      <c r="S14" s="2">
        <v>2038</v>
      </c>
      <c r="T14" s="2">
        <v>2039</v>
      </c>
      <c r="U14" s="2">
        <v>2040</v>
      </c>
      <c r="V14" s="2">
        <v>2041</v>
      </c>
      <c r="W14" s="2">
        <v>2042</v>
      </c>
      <c r="X14" s="2">
        <v>2043</v>
      </c>
      <c r="Y14" s="2">
        <v>2044</v>
      </c>
      <c r="Z14" s="2">
        <v>2045</v>
      </c>
      <c r="AA14" s="2">
        <v>2046</v>
      </c>
      <c r="AB14" s="2">
        <v>2047</v>
      </c>
    </row>
    <row r="15" spans="1:28" x14ac:dyDescent="0.35">
      <c r="A15" s="7" t="s">
        <v>5</v>
      </c>
      <c r="B15" s="8">
        <v>1.7536969870088226</v>
      </c>
      <c r="C15" s="8">
        <v>1.807705940077164</v>
      </c>
      <c r="D15" s="8">
        <v>1.8005478081541508</v>
      </c>
      <c r="E15" s="8">
        <v>1.7938584291441044</v>
      </c>
      <c r="F15" s="8">
        <v>1.4912710266175888</v>
      </c>
      <c r="G15" s="8">
        <v>0.13389677316736567</v>
      </c>
      <c r="H15" s="8">
        <v>1.3971678110366313E-2</v>
      </c>
      <c r="I15" s="8">
        <v>1.4266222517607821E-2</v>
      </c>
      <c r="J15" s="8">
        <v>1.2476405931989542E-2</v>
      </c>
      <c r="K15" s="8">
        <v>1.0413360112757852E-2</v>
      </c>
      <c r="L15" s="8">
        <v>1.0575120410796992E-2</v>
      </c>
      <c r="M15" s="8">
        <v>1.1374977346439394E-2</v>
      </c>
      <c r="N15" s="8">
        <v>1.0305479771609258E-2</v>
      </c>
      <c r="O15" s="8">
        <v>1.0071049083994336E-2</v>
      </c>
      <c r="P15" s="8">
        <v>1.0812332217930116E-2</v>
      </c>
      <c r="Q15" s="8">
        <v>1.1578898513169237E-2</v>
      </c>
      <c r="R15" s="8">
        <v>1.0791136060411309E-2</v>
      </c>
      <c r="S15" s="8">
        <v>2.2246020728542183E-3</v>
      </c>
      <c r="T15" s="8">
        <v>1.5579575632817969E-3</v>
      </c>
      <c r="U15" s="8">
        <v>2.523453875371172E-3</v>
      </c>
      <c r="V15" s="8">
        <v>2.3269164116111718E-3</v>
      </c>
      <c r="W15" s="8">
        <v>2.6215419661999215E-3</v>
      </c>
      <c r="X15" s="8">
        <v>4.0544545251091401E-3</v>
      </c>
      <c r="Y15" s="8">
        <v>6.3571386923661714E-3</v>
      </c>
      <c r="Z15" s="8">
        <v>5.9424809225770304E-3</v>
      </c>
      <c r="AA15" s="8">
        <v>7.4340717163006251E-3</v>
      </c>
      <c r="AB15" s="8">
        <v>6.3973087461378902E-3</v>
      </c>
    </row>
    <row r="16" spans="1:28" x14ac:dyDescent="0.35">
      <c r="A16" s="9" t="s">
        <v>6</v>
      </c>
      <c r="B16" s="10">
        <v>2.2330874999999999</v>
      </c>
      <c r="C16" s="10">
        <v>2.2049794999999999</v>
      </c>
      <c r="D16" s="10">
        <v>2.180025375</v>
      </c>
      <c r="E16" s="10">
        <v>2.1947852499999998</v>
      </c>
      <c r="F16" s="10">
        <v>2.2260110000000002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</row>
    <row r="17" spans="1:28" x14ac:dyDescent="0.35">
      <c r="A17" s="9" t="s">
        <v>7</v>
      </c>
      <c r="B17" s="10">
        <v>2.5619040136718749</v>
      </c>
      <c r="C17" s="10">
        <v>2.7210453847656249</v>
      </c>
      <c r="D17" s="10">
        <v>2.7238955625000001</v>
      </c>
      <c r="E17" s="10">
        <v>2.6052496367187499</v>
      </c>
      <c r="F17" s="10">
        <v>2.5467981269531248</v>
      </c>
      <c r="G17" s="10">
        <v>2.0635284980468751</v>
      </c>
      <c r="H17" s="10">
        <v>2.2210592041015627</v>
      </c>
      <c r="I17" s="10">
        <v>1.9846332265625</v>
      </c>
      <c r="J17" s="10">
        <v>1.7292606728515625</v>
      </c>
      <c r="K17" s="10">
        <v>1.5645743486328125</v>
      </c>
      <c r="L17" s="10">
        <v>1.4358531269531249</v>
      </c>
      <c r="M17" s="10">
        <v>1.3653842919921875</v>
      </c>
      <c r="N17" s="10">
        <v>1.2634332763671876</v>
      </c>
      <c r="O17" s="10">
        <v>1.2193179277343751</v>
      </c>
      <c r="P17" s="10">
        <v>1.1962164697265625</v>
      </c>
      <c r="Q17" s="10">
        <v>1.1249837626953125</v>
      </c>
      <c r="R17" s="10">
        <v>1.0545522236328124</v>
      </c>
      <c r="S17" s="10">
        <v>1.0615403867187501</v>
      </c>
      <c r="T17" s="10">
        <v>0.98220382910156245</v>
      </c>
      <c r="U17" s="10">
        <v>0.8619337724609375</v>
      </c>
      <c r="V17" s="10">
        <v>0.77492238867187502</v>
      </c>
      <c r="W17" s="10">
        <v>0.80975952734375001</v>
      </c>
      <c r="X17" s="10">
        <v>0.64920973291015627</v>
      </c>
      <c r="Y17" s="10">
        <v>0.56710490673828129</v>
      </c>
      <c r="Z17" s="10">
        <v>0.43408670751953127</v>
      </c>
      <c r="AA17" s="10">
        <v>0.41648445800781247</v>
      </c>
      <c r="AB17" s="10">
        <v>0.29790982299804686</v>
      </c>
    </row>
    <row r="18" spans="1:28" x14ac:dyDescent="0.35">
      <c r="A18" s="11" t="s">
        <v>2</v>
      </c>
      <c r="B18" s="10">
        <v>1.9667506407010549</v>
      </c>
      <c r="C18" s="10">
        <v>1.5664711459203675</v>
      </c>
      <c r="D18" s="10">
        <v>1.0631837410664524</v>
      </c>
      <c r="E18" s="10">
        <v>0.77387734287280996</v>
      </c>
      <c r="F18" s="10">
        <v>0.74696038110815</v>
      </c>
      <c r="G18" s="10">
        <v>2.0488380289195498</v>
      </c>
      <c r="H18" s="10">
        <v>2.1096013431748197</v>
      </c>
      <c r="I18" s="10">
        <v>1.8854819177268249</v>
      </c>
      <c r="J18" s="10">
        <v>1.7816313773631998</v>
      </c>
      <c r="K18" s="10">
        <v>1.6115056825611973</v>
      </c>
      <c r="L18" s="10">
        <v>1.5676937245552274</v>
      </c>
      <c r="M18" s="10">
        <v>1.6195946684088047</v>
      </c>
      <c r="N18" s="10">
        <v>1.60677951052366</v>
      </c>
      <c r="O18" s="10">
        <v>1.520816287909545</v>
      </c>
      <c r="P18" s="10">
        <v>1.4960760508124475</v>
      </c>
      <c r="Q18" s="10">
        <v>1.48888786167374</v>
      </c>
      <c r="R18" s="10">
        <v>1.4438361039193575</v>
      </c>
      <c r="S18" s="10">
        <v>1.4163141150603773</v>
      </c>
      <c r="T18" s="10">
        <v>1.4381954064530249</v>
      </c>
      <c r="U18" s="10">
        <v>1.4479918115170474</v>
      </c>
      <c r="V18" s="10">
        <v>1.4520083050779073</v>
      </c>
      <c r="W18" s="10">
        <v>1.4101370340991999</v>
      </c>
      <c r="X18" s="10">
        <v>1.4562037537068724</v>
      </c>
      <c r="Y18" s="10">
        <v>1.4105415496266323</v>
      </c>
      <c r="Z18" s="10">
        <v>1.460813111197935</v>
      </c>
      <c r="AA18" s="10">
        <v>1.4112512281033098</v>
      </c>
      <c r="AB18" s="10">
        <v>1.4830214833207123</v>
      </c>
    </row>
    <row r="19" spans="1:28" x14ac:dyDescent="0.35">
      <c r="A19" s="9" t="s">
        <v>51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0.12099684375</v>
      </c>
      <c r="H19" s="10">
        <v>0.30257101562499999</v>
      </c>
      <c r="I19" s="10">
        <v>0.26982467968750001</v>
      </c>
      <c r="J19" s="10">
        <v>0.26818142968749997</v>
      </c>
      <c r="K19" s="10">
        <v>0.25041639062499998</v>
      </c>
      <c r="L19" s="10">
        <v>0.25121969531249999</v>
      </c>
      <c r="M19" s="10">
        <v>0.24746467187499999</v>
      </c>
      <c r="N19" s="10">
        <v>0.2438851953125</v>
      </c>
      <c r="O19" s="10">
        <v>0.25802385156250002</v>
      </c>
      <c r="P19" s="10">
        <v>0.25077591406249999</v>
      </c>
      <c r="Q19" s="10">
        <v>0.33491860156249997</v>
      </c>
      <c r="R19" s="10">
        <v>0.3486284375</v>
      </c>
      <c r="S19" s="10">
        <v>0.35282488281250002</v>
      </c>
      <c r="T19" s="10">
        <v>0.30948989062499999</v>
      </c>
      <c r="U19" s="10">
        <v>0.27054262499999998</v>
      </c>
      <c r="V19" s="10">
        <v>0.25845955468749998</v>
      </c>
      <c r="W19" s="10">
        <v>0.27834538281249999</v>
      </c>
      <c r="X19" s="10">
        <v>0.31482896484375</v>
      </c>
      <c r="Y19" s="10">
        <v>0.28102936718749999</v>
      </c>
      <c r="Z19" s="10">
        <v>0.26898177343750002</v>
      </c>
      <c r="AA19" s="10">
        <v>0.43720702099609376</v>
      </c>
      <c r="AB19" s="10">
        <v>0.45197285449218749</v>
      </c>
    </row>
    <row r="20" spans="1:28" x14ac:dyDescent="0.35">
      <c r="A20" s="12" t="s">
        <v>8</v>
      </c>
      <c r="B20" s="13">
        <v>8.5154391413817514</v>
      </c>
      <c r="C20" s="13">
        <v>8.3002019707631565</v>
      </c>
      <c r="D20" s="13">
        <v>7.7676524867206034</v>
      </c>
      <c r="E20" s="13">
        <v>7.3677706587356635</v>
      </c>
      <c r="F20" s="13">
        <v>7.0110405346788633</v>
      </c>
      <c r="G20" s="13">
        <v>4.367260143883791</v>
      </c>
      <c r="H20" s="13">
        <v>4.6472032410117485</v>
      </c>
      <c r="I20" s="13">
        <v>4.1542060464944326</v>
      </c>
      <c r="J20" s="13">
        <v>3.791549885834252</v>
      </c>
      <c r="K20" s="13">
        <v>3.4369097819317678</v>
      </c>
      <c r="L20" s="13">
        <v>3.2653416672316489</v>
      </c>
      <c r="M20" s="13">
        <v>3.2438186096224317</v>
      </c>
      <c r="N20" s="13">
        <v>3.124403461974957</v>
      </c>
      <c r="O20" s="13">
        <v>3.0082291162904147</v>
      </c>
      <c r="P20" s="13">
        <v>2.9538807668194402</v>
      </c>
      <c r="Q20" s="13">
        <v>2.9603691244447217</v>
      </c>
      <c r="R20" s="13">
        <v>2.8578079011125812</v>
      </c>
      <c r="S20" s="13">
        <v>2.8329039866644816</v>
      </c>
      <c r="T20" s="13">
        <v>2.7314470837428693</v>
      </c>
      <c r="U20" s="13">
        <v>2.582991662853356</v>
      </c>
      <c r="V20" s="13">
        <v>2.4877171648488936</v>
      </c>
      <c r="W20" s="13">
        <v>2.5008634862216494</v>
      </c>
      <c r="X20" s="13">
        <v>2.4242969059858881</v>
      </c>
      <c r="Y20" s="13">
        <v>2.26503296224478</v>
      </c>
      <c r="Z20" s="13">
        <v>2.1698240730775433</v>
      </c>
      <c r="AA20" s="13">
        <v>2.2723767788235167</v>
      </c>
      <c r="AB20" s="13">
        <v>2.2393014695570845</v>
      </c>
    </row>
    <row r="21" spans="1:28" x14ac:dyDescent="0.35">
      <c r="A21" s="67" t="s">
        <v>83</v>
      </c>
      <c r="B21" s="32">
        <f t="shared" ref="B21:AB21" si="1">B20-B18</f>
        <v>6.5486885006806963</v>
      </c>
      <c r="C21" s="32">
        <f t="shared" si="1"/>
        <v>6.7337308248427892</v>
      </c>
      <c r="D21" s="32">
        <f t="shared" si="1"/>
        <v>6.7044687456541512</v>
      </c>
      <c r="E21" s="32">
        <f t="shared" si="1"/>
        <v>6.5938933158628537</v>
      </c>
      <c r="F21" s="32">
        <f t="shared" si="1"/>
        <v>6.2640801535707133</v>
      </c>
      <c r="G21" s="32">
        <f t="shared" si="1"/>
        <v>2.3184221149642412</v>
      </c>
      <c r="H21" s="32">
        <f t="shared" si="1"/>
        <v>2.5376018978369288</v>
      </c>
      <c r="I21" s="32">
        <f t="shared" si="1"/>
        <v>2.2687241287676079</v>
      </c>
      <c r="J21" s="32">
        <f t="shared" si="1"/>
        <v>2.0099185084710522</v>
      </c>
      <c r="K21" s="32">
        <f t="shared" si="1"/>
        <v>1.8254040993705705</v>
      </c>
      <c r="L21" s="32">
        <f t="shared" si="1"/>
        <v>1.6976479426764215</v>
      </c>
      <c r="M21" s="32">
        <f t="shared" si="1"/>
        <v>1.624223941213627</v>
      </c>
      <c r="N21" s="32">
        <f t="shared" si="1"/>
        <v>1.517623951451297</v>
      </c>
      <c r="O21" s="32">
        <f t="shared" si="1"/>
        <v>1.4874128283808696</v>
      </c>
      <c r="P21" s="32">
        <f t="shared" si="1"/>
        <v>1.4578047160069927</v>
      </c>
      <c r="Q21" s="32">
        <f t="shared" si="1"/>
        <v>1.4714812627709817</v>
      </c>
      <c r="R21" s="32">
        <f t="shared" si="1"/>
        <v>1.4139717971932237</v>
      </c>
      <c r="S21" s="32">
        <f t="shared" si="1"/>
        <v>1.4165898716041043</v>
      </c>
      <c r="T21" s="32">
        <f t="shared" si="1"/>
        <v>1.2932516772898444</v>
      </c>
      <c r="U21" s="32">
        <f t="shared" si="1"/>
        <v>1.1349998513363087</v>
      </c>
      <c r="V21" s="32">
        <f t="shared" si="1"/>
        <v>1.0357088597709863</v>
      </c>
      <c r="W21" s="32">
        <f t="shared" si="1"/>
        <v>1.0907264521224496</v>
      </c>
      <c r="X21" s="32">
        <f t="shared" si="1"/>
        <v>0.96809315227901571</v>
      </c>
      <c r="Y21" s="32">
        <f t="shared" si="1"/>
        <v>0.85449141261814776</v>
      </c>
      <c r="Z21" s="32">
        <f t="shared" si="1"/>
        <v>0.70901096187960833</v>
      </c>
      <c r="AA21" s="32">
        <f t="shared" si="1"/>
        <v>0.86112555072020691</v>
      </c>
      <c r="AB21" s="32">
        <f t="shared" si="1"/>
        <v>0.75627998623637227</v>
      </c>
    </row>
    <row r="23" spans="1:28" x14ac:dyDescent="0.35">
      <c r="A23" s="5" t="str">
        <f>'RAW DATA INPUTS &gt;&gt;&gt;'!D5</f>
        <v>Suite 3 Customer Only</v>
      </c>
    </row>
    <row r="24" spans="1:28" x14ac:dyDescent="0.35">
      <c r="A24" s="6" t="s">
        <v>4</v>
      </c>
      <c r="B24" s="2">
        <v>2021</v>
      </c>
      <c r="C24" s="2">
        <v>2022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2">
        <v>2037</v>
      </c>
      <c r="S24" s="2">
        <v>2038</v>
      </c>
      <c r="T24" s="2">
        <v>2039</v>
      </c>
      <c r="U24" s="2">
        <v>2040</v>
      </c>
      <c r="V24" s="2">
        <v>2041</v>
      </c>
      <c r="W24" s="2">
        <v>2042</v>
      </c>
      <c r="X24" s="2">
        <v>2043</v>
      </c>
      <c r="Y24" s="2">
        <v>2044</v>
      </c>
      <c r="Z24" s="2">
        <v>2045</v>
      </c>
      <c r="AA24" s="2">
        <v>2046</v>
      </c>
      <c r="AB24" s="2">
        <v>2047</v>
      </c>
    </row>
    <row r="25" spans="1:28" x14ac:dyDescent="0.35">
      <c r="A25" s="7" t="s">
        <v>5</v>
      </c>
      <c r="B25" s="8">
        <v>1.7536969870088226</v>
      </c>
      <c r="C25" s="8">
        <v>1.807705940077164</v>
      </c>
      <c r="D25" s="8">
        <v>1.8005499372351241</v>
      </c>
      <c r="E25" s="8">
        <v>1.7938727136225034</v>
      </c>
      <c r="F25" s="8">
        <v>1.4913233479736079</v>
      </c>
      <c r="G25" s="8">
        <v>0.13389677316736567</v>
      </c>
      <c r="H25" s="8">
        <v>1.3971678110366313E-2</v>
      </c>
      <c r="I25" s="8">
        <v>1.4266222517607821E-2</v>
      </c>
      <c r="J25" s="8">
        <v>1.2476405931989542E-2</v>
      </c>
      <c r="K25" s="8">
        <v>1.0413360112757852E-2</v>
      </c>
      <c r="L25" s="8">
        <v>1.0575120410796992E-2</v>
      </c>
      <c r="M25" s="8">
        <v>1.1374977346439394E-2</v>
      </c>
      <c r="N25" s="8">
        <v>1.0305479771609258E-2</v>
      </c>
      <c r="O25" s="8">
        <v>1.0071049083994336E-2</v>
      </c>
      <c r="P25" s="8">
        <v>1.0812332217930116E-2</v>
      </c>
      <c r="Q25" s="8">
        <v>1.1560029050024082E-2</v>
      </c>
      <c r="R25" s="8">
        <v>1.0704940172123183E-2</v>
      </c>
      <c r="S25" s="8">
        <v>1.9963319977579688E-3</v>
      </c>
      <c r="T25" s="8">
        <v>1.4964793921730469E-3</v>
      </c>
      <c r="U25" s="8">
        <v>2.351062098794922E-3</v>
      </c>
      <c r="V25" s="8">
        <v>2.2649452409667188E-3</v>
      </c>
      <c r="W25" s="8">
        <v>2.5595707955554685E-3</v>
      </c>
      <c r="X25" s="8">
        <v>3.8552526058432033E-3</v>
      </c>
      <c r="Y25" s="8">
        <v>6.1616098078089848E-3</v>
      </c>
      <c r="Z25" s="8">
        <v>5.8273184890499218E-3</v>
      </c>
      <c r="AA25" s="8">
        <v>7.2112396895180463E-3</v>
      </c>
      <c r="AB25" s="8">
        <v>6.368323384122734E-3</v>
      </c>
    </row>
    <row r="26" spans="1:28" x14ac:dyDescent="0.35">
      <c r="A26" s="9" t="s">
        <v>6</v>
      </c>
      <c r="B26" s="10">
        <v>2.2330874999999999</v>
      </c>
      <c r="C26" s="10">
        <v>2.2049794999999999</v>
      </c>
      <c r="D26" s="10">
        <v>2.1800255000000002</v>
      </c>
      <c r="E26" s="10">
        <v>2.1947853749999999</v>
      </c>
      <c r="F26" s="10">
        <v>2.2260110000000002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35">
      <c r="A27" s="9" t="s">
        <v>7</v>
      </c>
      <c r="B27" s="10">
        <v>2.5619040136718749</v>
      </c>
      <c r="C27" s="10">
        <v>2.7288356308593751</v>
      </c>
      <c r="D27" s="10">
        <v>2.7509364785156252</v>
      </c>
      <c r="E27" s="10">
        <v>2.620065193359375</v>
      </c>
      <c r="F27" s="10">
        <v>2.5454857187500002</v>
      </c>
      <c r="G27" s="10">
        <v>2.0616736992187499</v>
      </c>
      <c r="H27" s="10">
        <v>2.2275878378906251</v>
      </c>
      <c r="I27" s="10">
        <v>1.9855212099609374</v>
      </c>
      <c r="J27" s="10">
        <v>1.7259693437500001</v>
      </c>
      <c r="K27" s="10">
        <v>1.5657414912109375</v>
      </c>
      <c r="L27" s="10">
        <v>1.4527909990234376</v>
      </c>
      <c r="M27" s="10">
        <v>1.3586943330078125</v>
      </c>
      <c r="N27" s="10">
        <v>1.2540134755859376</v>
      </c>
      <c r="O27" s="10">
        <v>1.1894709580078124</v>
      </c>
      <c r="P27" s="10">
        <v>1.2038261328124999</v>
      </c>
      <c r="Q27" s="10">
        <v>1.1251706660156251</v>
      </c>
      <c r="R27" s="10">
        <v>1.044520919921875</v>
      </c>
      <c r="S27" s="10">
        <v>1.05833862890625</v>
      </c>
      <c r="T27" s="10">
        <v>0.96887381738281253</v>
      </c>
      <c r="U27" s="10">
        <v>0.86878022558593748</v>
      </c>
      <c r="V27" s="10">
        <v>0.76903552734375002</v>
      </c>
      <c r="W27" s="10">
        <v>0.82234399902343747</v>
      </c>
      <c r="X27" s="10">
        <v>0.62201867187500004</v>
      </c>
      <c r="Y27" s="10">
        <v>0.56786334570312502</v>
      </c>
      <c r="Z27" s="10">
        <v>0.44859621435546876</v>
      </c>
      <c r="AA27" s="10">
        <v>0.42603618115234376</v>
      </c>
      <c r="AB27" s="10">
        <v>0.30152944384765623</v>
      </c>
    </row>
    <row r="28" spans="1:28" x14ac:dyDescent="0.35">
      <c r="A28" s="11" t="s">
        <v>2</v>
      </c>
      <c r="B28" s="10">
        <v>1.9667506407010549</v>
      </c>
      <c r="C28" s="10">
        <v>1.5623229048194625</v>
      </c>
      <c r="D28" s="10">
        <v>1.054132781407255</v>
      </c>
      <c r="E28" s="10">
        <v>0.77449086009653867</v>
      </c>
      <c r="F28" s="10">
        <v>0.75416717627513619</v>
      </c>
      <c r="G28" s="10">
        <v>2.0657205007146398</v>
      </c>
      <c r="H28" s="10">
        <v>2.116683676657495</v>
      </c>
      <c r="I28" s="10">
        <v>1.8974399940374724</v>
      </c>
      <c r="J28" s="10">
        <v>1.7922604172461174</v>
      </c>
      <c r="K28" s="10">
        <v>1.6214170957611824</v>
      </c>
      <c r="L28" s="10">
        <v>1.5695911781575576</v>
      </c>
      <c r="M28" s="10">
        <v>1.6337596966562573</v>
      </c>
      <c r="N28" s="10">
        <v>1.6167928052765499</v>
      </c>
      <c r="O28" s="10">
        <v>1.5414688588715899</v>
      </c>
      <c r="P28" s="10">
        <v>1.49424736123696</v>
      </c>
      <c r="Q28" s="10">
        <v>1.4907170329586976</v>
      </c>
      <c r="R28" s="10">
        <v>1.4559920423948074</v>
      </c>
      <c r="S28" s="10">
        <v>1.4366911482055824</v>
      </c>
      <c r="T28" s="10">
        <v>1.4467587557012149</v>
      </c>
      <c r="U28" s="10">
        <v>1.4421508433385624</v>
      </c>
      <c r="V28" s="10">
        <v>1.4500349822340524</v>
      </c>
      <c r="W28" s="10">
        <v>1.400614842150975</v>
      </c>
      <c r="X28" s="10">
        <v>1.4659201949988749</v>
      </c>
      <c r="Y28" s="10">
        <v>1.4048092069336324</v>
      </c>
      <c r="Z28" s="10">
        <v>1.4417360914848925</v>
      </c>
      <c r="AA28" s="10">
        <v>1.4007450241352424</v>
      </c>
      <c r="AB28" s="10">
        <v>1.4787577523743749</v>
      </c>
    </row>
    <row r="29" spans="1:28" x14ac:dyDescent="0.35">
      <c r="A29" s="9" t="s">
        <v>51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0.1200664296875</v>
      </c>
      <c r="H29" s="10">
        <v>0.302866625</v>
      </c>
      <c r="I29" s="10">
        <v>0.26755718750000002</v>
      </c>
      <c r="J29" s="10">
        <v>0.26818681249999998</v>
      </c>
      <c r="K29" s="10">
        <v>0.24939134374999999</v>
      </c>
      <c r="L29" s="10">
        <v>0.24566914843750001</v>
      </c>
      <c r="M29" s="10">
        <v>0.244984828125</v>
      </c>
      <c r="N29" s="10">
        <v>0.24252229687499999</v>
      </c>
      <c r="O29" s="10">
        <v>0.25322954687499999</v>
      </c>
      <c r="P29" s="10">
        <v>0.2548090234375</v>
      </c>
      <c r="Q29" s="10">
        <v>0.34364682812500003</v>
      </c>
      <c r="R29" s="10">
        <v>0.33678732812500001</v>
      </c>
      <c r="S29" s="10">
        <v>0.35221784374999998</v>
      </c>
      <c r="T29" s="10">
        <v>0.31641112500000002</v>
      </c>
      <c r="U29" s="10">
        <v>0.27555765625</v>
      </c>
      <c r="V29" s="10">
        <v>0.25840786718749997</v>
      </c>
      <c r="W29" s="10">
        <v>0.277757234375</v>
      </c>
      <c r="X29" s="10">
        <v>0.31429969531250002</v>
      </c>
      <c r="Y29" s="10">
        <v>0.28151726953125</v>
      </c>
      <c r="Z29" s="10">
        <v>0.27832766796875003</v>
      </c>
      <c r="AA29" s="10">
        <v>0.44019363232421876</v>
      </c>
      <c r="AB29" s="10">
        <v>0.44068695654296874</v>
      </c>
    </row>
    <row r="30" spans="1:28" x14ac:dyDescent="0.35">
      <c r="A30" s="12" t="s">
        <v>8</v>
      </c>
      <c r="B30" s="13">
        <v>8.5154391413817514</v>
      </c>
      <c r="C30" s="13">
        <v>8.303843975756001</v>
      </c>
      <c r="D30" s="13">
        <v>7.7856446971580038</v>
      </c>
      <c r="E30" s="13">
        <v>7.3832141420784172</v>
      </c>
      <c r="F30" s="13">
        <v>7.016987242998745</v>
      </c>
      <c r="G30" s="13">
        <v>4.3813574027882556</v>
      </c>
      <c r="H30" s="13">
        <v>4.6611098176584864</v>
      </c>
      <c r="I30" s="13">
        <v>4.1647846140160176</v>
      </c>
      <c r="J30" s="13">
        <v>3.798892979428107</v>
      </c>
      <c r="K30" s="13">
        <v>3.4469632908348782</v>
      </c>
      <c r="L30" s="13">
        <v>3.2786264460292918</v>
      </c>
      <c r="M30" s="13">
        <v>3.2488138351355094</v>
      </c>
      <c r="N30" s="13">
        <v>3.1236340575090966</v>
      </c>
      <c r="O30" s="13">
        <v>2.9942404128383968</v>
      </c>
      <c r="P30" s="13">
        <v>2.9636948497048898</v>
      </c>
      <c r="Q30" s="13">
        <v>2.9710945561493469</v>
      </c>
      <c r="R30" s="13">
        <v>2.8480052306138059</v>
      </c>
      <c r="S30" s="13">
        <v>2.8492439528595908</v>
      </c>
      <c r="T30" s="13">
        <v>2.7335401774762005</v>
      </c>
      <c r="U30" s="13">
        <v>2.5888397872732947</v>
      </c>
      <c r="V30" s="13">
        <v>2.4797433220062692</v>
      </c>
      <c r="W30" s="13">
        <v>2.5032756463449681</v>
      </c>
      <c r="X30" s="13">
        <v>2.4060938147922184</v>
      </c>
      <c r="Y30" s="13">
        <v>2.2603514319758164</v>
      </c>
      <c r="Z30" s="13">
        <v>2.1744872922981613</v>
      </c>
      <c r="AA30" s="13">
        <v>2.2741860773013229</v>
      </c>
      <c r="AB30" s="13">
        <v>2.2273424761491225</v>
      </c>
    </row>
    <row r="31" spans="1:28" x14ac:dyDescent="0.35">
      <c r="A31" s="67" t="s">
        <v>83</v>
      </c>
      <c r="B31" s="32">
        <f t="shared" ref="B31:AB31" si="2">B30-B28</f>
        <v>6.5486885006806963</v>
      </c>
      <c r="C31" s="32">
        <f t="shared" si="2"/>
        <v>6.741521070936539</v>
      </c>
      <c r="D31" s="32">
        <f t="shared" si="2"/>
        <v>6.7315119157507493</v>
      </c>
      <c r="E31" s="32">
        <f t="shared" si="2"/>
        <v>6.6087232819818782</v>
      </c>
      <c r="F31" s="32">
        <f t="shared" si="2"/>
        <v>6.2628200667236085</v>
      </c>
      <c r="G31" s="32">
        <f t="shared" si="2"/>
        <v>2.3156369020736158</v>
      </c>
      <c r="H31" s="32">
        <f t="shared" si="2"/>
        <v>2.5444261410009914</v>
      </c>
      <c r="I31" s="32">
        <f t="shared" si="2"/>
        <v>2.2673446199785454</v>
      </c>
      <c r="J31" s="32">
        <f t="shared" si="2"/>
        <v>2.0066325621819896</v>
      </c>
      <c r="K31" s="32">
        <f t="shared" si="2"/>
        <v>1.8255461950736958</v>
      </c>
      <c r="L31" s="32">
        <f t="shared" si="2"/>
        <v>1.7090352678717342</v>
      </c>
      <c r="M31" s="32">
        <f t="shared" si="2"/>
        <v>1.6150541384792521</v>
      </c>
      <c r="N31" s="32">
        <f t="shared" si="2"/>
        <v>1.5068412522325467</v>
      </c>
      <c r="O31" s="32">
        <f t="shared" si="2"/>
        <v>1.4527715539668069</v>
      </c>
      <c r="P31" s="32">
        <f t="shared" si="2"/>
        <v>1.4694474884679298</v>
      </c>
      <c r="Q31" s="32">
        <f t="shared" si="2"/>
        <v>1.4803775231906493</v>
      </c>
      <c r="R31" s="32">
        <f t="shared" si="2"/>
        <v>1.3920131882189986</v>
      </c>
      <c r="S31" s="32">
        <f t="shared" si="2"/>
        <v>1.4125528046540083</v>
      </c>
      <c r="T31" s="32">
        <f t="shared" si="2"/>
        <v>1.2867814217749856</v>
      </c>
      <c r="U31" s="32">
        <f t="shared" si="2"/>
        <v>1.1466889439347323</v>
      </c>
      <c r="V31" s="32">
        <f t="shared" si="2"/>
        <v>1.0297083397722169</v>
      </c>
      <c r="W31" s="32">
        <f t="shared" si="2"/>
        <v>1.1026608041939931</v>
      </c>
      <c r="X31" s="32">
        <f t="shared" si="2"/>
        <v>0.94017361979334346</v>
      </c>
      <c r="Y31" s="32">
        <f t="shared" si="2"/>
        <v>0.85554222504218402</v>
      </c>
      <c r="Z31" s="32">
        <f t="shared" si="2"/>
        <v>0.73275120081326883</v>
      </c>
      <c r="AA31" s="32">
        <f t="shared" si="2"/>
        <v>0.87344105316608056</v>
      </c>
      <c r="AB31" s="32">
        <f t="shared" si="2"/>
        <v>0.74858472377474761</v>
      </c>
    </row>
    <row r="32" spans="1:28" x14ac:dyDescent="0.35">
      <c r="A32" s="5"/>
    </row>
    <row r="33" spans="1:28" x14ac:dyDescent="0.35">
      <c r="A33" s="5" t="str">
        <f>'RAW DATA INPUTS &gt;&gt;&gt;'!D6</f>
        <v>Suite 4 Pre-CBI</v>
      </c>
    </row>
    <row r="34" spans="1:28" x14ac:dyDescent="0.35">
      <c r="A34" s="6" t="s">
        <v>4</v>
      </c>
      <c r="B34" s="2">
        <v>2021</v>
      </c>
      <c r="C34" s="2">
        <v>2022</v>
      </c>
      <c r="D34" s="2">
        <v>2023</v>
      </c>
      <c r="E34" s="2">
        <v>2024</v>
      </c>
      <c r="F34" s="2">
        <v>2025</v>
      </c>
      <c r="G34" s="2">
        <v>2026</v>
      </c>
      <c r="H34" s="2">
        <v>2027</v>
      </c>
      <c r="I34" s="2">
        <v>2028</v>
      </c>
      <c r="J34" s="2">
        <v>2029</v>
      </c>
      <c r="K34" s="2">
        <v>2030</v>
      </c>
      <c r="L34" s="2">
        <v>2031</v>
      </c>
      <c r="M34" s="2">
        <v>2032</v>
      </c>
      <c r="N34" s="2">
        <v>2033</v>
      </c>
      <c r="O34" s="2">
        <v>2034</v>
      </c>
      <c r="P34" s="2">
        <v>2035</v>
      </c>
      <c r="Q34" s="2">
        <v>2036</v>
      </c>
      <c r="R34" s="2">
        <v>2037</v>
      </c>
      <c r="S34" s="2">
        <v>2038</v>
      </c>
      <c r="T34" s="2">
        <v>2039</v>
      </c>
      <c r="U34" s="2">
        <v>2040</v>
      </c>
      <c r="V34" s="2">
        <v>2041</v>
      </c>
      <c r="W34" s="2">
        <v>2042</v>
      </c>
      <c r="X34" s="2">
        <v>2043</v>
      </c>
      <c r="Y34" s="2">
        <v>2044</v>
      </c>
      <c r="Z34" s="2">
        <v>2045</v>
      </c>
      <c r="AA34" s="2">
        <v>2046</v>
      </c>
      <c r="AB34" s="2">
        <v>2047</v>
      </c>
    </row>
    <row r="35" spans="1:28" x14ac:dyDescent="0.35">
      <c r="A35" s="7" t="s">
        <v>5</v>
      </c>
      <c r="B35" s="8">
        <v>1.7536969870088226</v>
      </c>
      <c r="C35" s="8">
        <v>1.807705940077164</v>
      </c>
      <c r="D35" s="8">
        <v>1.8005476829140936</v>
      </c>
      <c r="E35" s="8">
        <v>1.7938708504296685</v>
      </c>
      <c r="F35" s="8">
        <v>1.4912778736098582</v>
      </c>
      <c r="G35" s="8">
        <v>0.13389677316736567</v>
      </c>
      <c r="H35" s="8">
        <v>1.3971678110366313E-2</v>
      </c>
      <c r="I35" s="8">
        <v>1.4266222517607821E-2</v>
      </c>
      <c r="J35" s="8">
        <v>1.2476405931989542E-2</v>
      </c>
      <c r="K35" s="8">
        <v>1.0413360112757852E-2</v>
      </c>
      <c r="L35" s="8">
        <v>1.0575120410796992E-2</v>
      </c>
      <c r="M35" s="8">
        <v>1.1374977346439394E-2</v>
      </c>
      <c r="N35" s="8">
        <v>1.0305479771609258E-2</v>
      </c>
      <c r="O35" s="8">
        <v>1.0071049083994336E-2</v>
      </c>
      <c r="P35" s="8">
        <v>1.0812332217930116E-2</v>
      </c>
      <c r="Q35" s="8">
        <v>1.1578898513169237E-2</v>
      </c>
      <c r="R35" s="8">
        <v>1.083561891928162E-2</v>
      </c>
      <c r="S35" s="8">
        <v>2.2246020728542183E-3</v>
      </c>
      <c r="T35" s="8">
        <v>1.6010404540049217E-3</v>
      </c>
      <c r="U35" s="8">
        <v>2.4803559312271089E-3</v>
      </c>
      <c r="V35" s="8">
        <v>2.3080431851107809E-3</v>
      </c>
      <c r="W35" s="8">
        <v>2.5784440220558589E-3</v>
      </c>
      <c r="X35" s="8">
        <v>4.1585112973396088E-3</v>
      </c>
      <c r="Y35" s="8">
        <v>6.278175972838515E-3</v>
      </c>
      <c r="Z35" s="8">
        <v>5.8515432066935935E-3</v>
      </c>
      <c r="AA35" s="8">
        <v>7.3963252632998433E-3</v>
      </c>
      <c r="AB35" s="8">
        <v>6.4592761534271095E-3</v>
      </c>
    </row>
    <row r="36" spans="1:28" x14ac:dyDescent="0.35">
      <c r="A36" s="9" t="s">
        <v>6</v>
      </c>
      <c r="B36" s="10">
        <v>2.2330874999999999</v>
      </c>
      <c r="C36" s="10">
        <v>2.2049794999999999</v>
      </c>
      <c r="D36" s="10">
        <v>2.1800255000000002</v>
      </c>
      <c r="E36" s="10">
        <v>2.1947852499999998</v>
      </c>
      <c r="F36" s="10">
        <v>2.2260110000000002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</row>
    <row r="37" spans="1:28" x14ac:dyDescent="0.35">
      <c r="A37" s="9" t="s">
        <v>7</v>
      </c>
      <c r="B37" s="10">
        <v>2.5619040136718749</v>
      </c>
      <c r="C37" s="10">
        <v>2.7195881757812499</v>
      </c>
      <c r="D37" s="10">
        <v>2.7364299101562501</v>
      </c>
      <c r="E37" s="10">
        <v>2.6194765332031249</v>
      </c>
      <c r="F37" s="10">
        <v>2.5586164101562501</v>
      </c>
      <c r="G37" s="10">
        <v>2.0625224863281248</v>
      </c>
      <c r="H37" s="10">
        <v>2.2267873027343752</v>
      </c>
      <c r="I37" s="10">
        <v>1.9885847841796875</v>
      </c>
      <c r="J37" s="10">
        <v>1.7320009951171875</v>
      </c>
      <c r="K37" s="10">
        <v>1.5670761279296874</v>
      </c>
      <c r="L37" s="10">
        <v>1.4397177929687499</v>
      </c>
      <c r="M37" s="10">
        <v>1.3544653105468749</v>
      </c>
      <c r="N37" s="10">
        <v>1.2493040107421876</v>
      </c>
      <c r="O37" s="10">
        <v>1.2067430537109376</v>
      </c>
      <c r="P37" s="10">
        <v>1.2041278984374999</v>
      </c>
      <c r="Q37" s="10">
        <v>1.1226074472656249</v>
      </c>
      <c r="R37" s="10">
        <v>1.0712740419921876</v>
      </c>
      <c r="S37" s="10">
        <v>1.0641687578125001</v>
      </c>
      <c r="T37" s="10">
        <v>0.98770179199218755</v>
      </c>
      <c r="U37" s="10">
        <v>0.8534247763671875</v>
      </c>
      <c r="V37" s="10">
        <v>0.76944446240234377</v>
      </c>
      <c r="W37" s="10">
        <v>0.82344459082031252</v>
      </c>
      <c r="X37" s="10">
        <v>0.63909701806640629</v>
      </c>
      <c r="Y37" s="10">
        <v>0.56567141748046879</v>
      </c>
      <c r="Z37" s="10">
        <v>0.44472690917968749</v>
      </c>
      <c r="AA37" s="10">
        <v>0.42202613916015624</v>
      </c>
      <c r="AB37" s="10">
        <v>0.29839478759765625</v>
      </c>
    </row>
    <row r="38" spans="1:28" x14ac:dyDescent="0.35">
      <c r="A38" s="11" t="s">
        <v>2</v>
      </c>
      <c r="B38" s="10">
        <v>1.9667506407010549</v>
      </c>
      <c r="C38" s="10">
        <v>1.5671201290038248</v>
      </c>
      <c r="D38" s="10">
        <v>1.0591697764803099</v>
      </c>
      <c r="E38" s="10">
        <v>0.7712907436599612</v>
      </c>
      <c r="F38" s="10">
        <v>0.74369047701210622</v>
      </c>
      <c r="G38" s="10">
        <v>2.0500548270407699</v>
      </c>
      <c r="H38" s="10">
        <v>2.1039908729777297</v>
      </c>
      <c r="I38" s="10">
        <v>1.88379135834186</v>
      </c>
      <c r="J38" s="10">
        <v>1.7776464357726247</v>
      </c>
      <c r="K38" s="10">
        <v>1.6102593797349398</v>
      </c>
      <c r="L38" s="10">
        <v>1.5673170277496875</v>
      </c>
      <c r="M38" s="10">
        <v>1.6273273096759799</v>
      </c>
      <c r="N38" s="10">
        <v>1.6137659838218048</v>
      </c>
      <c r="O38" s="10">
        <v>1.5306766399057099</v>
      </c>
      <c r="P38" s="10">
        <v>1.4889391637322948</v>
      </c>
      <c r="Q38" s="10">
        <v>1.4814160660845701</v>
      </c>
      <c r="R38" s="10">
        <v>1.4418038920927949</v>
      </c>
      <c r="S38" s="10">
        <v>1.4202109038179425</v>
      </c>
      <c r="T38" s="10">
        <v>1.4445420491476424</v>
      </c>
      <c r="U38" s="10">
        <v>1.4455496649315149</v>
      </c>
      <c r="V38" s="10">
        <v>1.4489936467872799</v>
      </c>
      <c r="W38" s="10">
        <v>1.4031144325908049</v>
      </c>
      <c r="X38" s="10">
        <v>1.4598566770452499</v>
      </c>
      <c r="Y38" s="10">
        <v>1.4064029427151274</v>
      </c>
      <c r="Z38" s="10">
        <v>1.4463865147082724</v>
      </c>
      <c r="AA38" s="10">
        <v>1.4062255532028001</v>
      </c>
      <c r="AB38" s="10">
        <v>1.4792112818403798</v>
      </c>
    </row>
    <row r="39" spans="1:28" x14ac:dyDescent="0.35">
      <c r="A39" s="9" t="s">
        <v>51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0.12028577343749999</v>
      </c>
      <c r="H39" s="10">
        <v>0.305389625</v>
      </c>
      <c r="I39" s="10">
        <v>0.26989682031250001</v>
      </c>
      <c r="J39" s="10">
        <v>0.26961485937500002</v>
      </c>
      <c r="K39" s="10">
        <v>0.2480388515625</v>
      </c>
      <c r="L39" s="10">
        <v>0.24888588281249999</v>
      </c>
      <c r="M39" s="10">
        <v>0.24888232031249999</v>
      </c>
      <c r="N39" s="10">
        <v>0.24777522656250001</v>
      </c>
      <c r="O39" s="10">
        <v>0.25946245312499999</v>
      </c>
      <c r="P39" s="10">
        <v>0.25050827343749998</v>
      </c>
      <c r="Q39" s="10">
        <v>0.34591794531249997</v>
      </c>
      <c r="R39" s="10">
        <v>0.34148876562500002</v>
      </c>
      <c r="S39" s="10">
        <v>0.3471028203125</v>
      </c>
      <c r="T39" s="10">
        <v>0.30675654687499998</v>
      </c>
      <c r="U39" s="10">
        <v>0.26918011718750001</v>
      </c>
      <c r="V39" s="10">
        <v>0.25820347656249998</v>
      </c>
      <c r="W39" s="10">
        <v>0.27538924999999997</v>
      </c>
      <c r="X39" s="10">
        <v>0.30602435156250002</v>
      </c>
      <c r="Y39" s="10">
        <v>0.28283982812500003</v>
      </c>
      <c r="Z39" s="10">
        <v>0.27090119921875</v>
      </c>
      <c r="AA39" s="10">
        <v>0.4367116640625</v>
      </c>
      <c r="AB39" s="10">
        <v>0.44532592773437502</v>
      </c>
    </row>
    <row r="40" spans="1:28" x14ac:dyDescent="0.35">
      <c r="A40" s="12" t="s">
        <v>8</v>
      </c>
      <c r="B40" s="13">
        <v>8.5154391413817514</v>
      </c>
      <c r="C40" s="13">
        <v>8.2993937448622379</v>
      </c>
      <c r="D40" s="13">
        <v>7.7761728695506545</v>
      </c>
      <c r="E40" s="13">
        <v>7.3794233772927544</v>
      </c>
      <c r="F40" s="13">
        <v>7.0195957607782145</v>
      </c>
      <c r="G40" s="13">
        <v>4.3667598599737598</v>
      </c>
      <c r="H40" s="13">
        <v>4.6501394788224708</v>
      </c>
      <c r="I40" s="13">
        <v>4.1565391853516553</v>
      </c>
      <c r="J40" s="13">
        <v>3.7917386961968016</v>
      </c>
      <c r="K40" s="13">
        <v>3.4357877193398849</v>
      </c>
      <c r="L40" s="13">
        <v>3.2664958239417343</v>
      </c>
      <c r="M40" s="13">
        <v>3.2420499178817943</v>
      </c>
      <c r="N40" s="13">
        <v>3.1211507008981019</v>
      </c>
      <c r="O40" s="13">
        <v>3.0069531958256417</v>
      </c>
      <c r="P40" s="13">
        <v>2.954387667825225</v>
      </c>
      <c r="Q40" s="13">
        <v>2.9615203571758641</v>
      </c>
      <c r="R40" s="13">
        <v>2.8654023186292639</v>
      </c>
      <c r="S40" s="13">
        <v>2.833707084015797</v>
      </c>
      <c r="T40" s="13">
        <v>2.7406014284688349</v>
      </c>
      <c r="U40" s="13">
        <v>2.5706349144174299</v>
      </c>
      <c r="V40" s="13">
        <v>2.4789496289372344</v>
      </c>
      <c r="W40" s="13">
        <v>2.5045267174331731</v>
      </c>
      <c r="X40" s="13">
        <v>2.4091365579714958</v>
      </c>
      <c r="Y40" s="13">
        <v>2.2611923642934348</v>
      </c>
      <c r="Z40" s="13">
        <v>2.1678661663134031</v>
      </c>
      <c r="AA40" s="13">
        <v>2.2723596816887563</v>
      </c>
      <c r="AB40" s="13">
        <v>2.2293912733258381</v>
      </c>
    </row>
    <row r="41" spans="1:28" x14ac:dyDescent="0.35">
      <c r="A41" s="67" t="s">
        <v>83</v>
      </c>
      <c r="B41" s="32">
        <f t="shared" ref="B41:AB41" si="3">B40-B38</f>
        <v>6.5486885006806963</v>
      </c>
      <c r="C41" s="32">
        <f t="shared" si="3"/>
        <v>6.7322736158584133</v>
      </c>
      <c r="D41" s="32">
        <f t="shared" si="3"/>
        <v>6.7170030930703444</v>
      </c>
      <c r="E41" s="32">
        <f t="shared" si="3"/>
        <v>6.6081326336327937</v>
      </c>
      <c r="F41" s="32">
        <f t="shared" si="3"/>
        <v>6.2759052837661082</v>
      </c>
      <c r="G41" s="32">
        <f t="shared" si="3"/>
        <v>2.3167050329329899</v>
      </c>
      <c r="H41" s="32">
        <f t="shared" si="3"/>
        <v>2.5461486058447411</v>
      </c>
      <c r="I41" s="32">
        <f t="shared" si="3"/>
        <v>2.2727478270097956</v>
      </c>
      <c r="J41" s="32">
        <f t="shared" si="3"/>
        <v>2.0140922604241771</v>
      </c>
      <c r="K41" s="32">
        <f t="shared" si="3"/>
        <v>1.8255283396049451</v>
      </c>
      <c r="L41" s="32">
        <f t="shared" si="3"/>
        <v>1.6991787961920468</v>
      </c>
      <c r="M41" s="32">
        <f t="shared" si="3"/>
        <v>1.6147226082058144</v>
      </c>
      <c r="N41" s="32">
        <f t="shared" si="3"/>
        <v>1.5073847170762971</v>
      </c>
      <c r="O41" s="32">
        <f t="shared" si="3"/>
        <v>1.4762765559199318</v>
      </c>
      <c r="P41" s="32">
        <f t="shared" si="3"/>
        <v>1.4654485040929301</v>
      </c>
      <c r="Q41" s="32">
        <f t="shared" si="3"/>
        <v>1.480104291091294</v>
      </c>
      <c r="R41" s="32">
        <f t="shared" si="3"/>
        <v>1.423598426536469</v>
      </c>
      <c r="S41" s="32">
        <f t="shared" si="3"/>
        <v>1.4134961801978545</v>
      </c>
      <c r="T41" s="32">
        <f t="shared" si="3"/>
        <v>1.2960593793211925</v>
      </c>
      <c r="U41" s="32">
        <f t="shared" si="3"/>
        <v>1.1250852494859149</v>
      </c>
      <c r="V41" s="32">
        <f t="shared" si="3"/>
        <v>1.0299559821499544</v>
      </c>
      <c r="W41" s="32">
        <f t="shared" si="3"/>
        <v>1.1014122848423682</v>
      </c>
      <c r="X41" s="32">
        <f t="shared" si="3"/>
        <v>0.94927988092624593</v>
      </c>
      <c r="Y41" s="32">
        <f t="shared" si="3"/>
        <v>0.8547894215783074</v>
      </c>
      <c r="Z41" s="32">
        <f t="shared" si="3"/>
        <v>0.72147965160513072</v>
      </c>
      <c r="AA41" s="32">
        <f t="shared" si="3"/>
        <v>0.86613412848595628</v>
      </c>
      <c r="AB41" s="32">
        <f t="shared" si="3"/>
        <v>0.75017999148545833</v>
      </c>
    </row>
    <row r="42" spans="1:28" x14ac:dyDescent="0.35">
      <c r="A42" s="5"/>
    </row>
    <row r="43" spans="1:28" x14ac:dyDescent="0.35">
      <c r="A43" s="148" t="str">
        <f>'RAW DATA INPUTS &gt;&gt;&gt;'!D7</f>
        <v>Suite 5 CBI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</row>
    <row r="44" spans="1:28" x14ac:dyDescent="0.35">
      <c r="A44" s="149" t="s">
        <v>4</v>
      </c>
      <c r="B44" s="147">
        <v>2021</v>
      </c>
      <c r="C44" s="147">
        <v>2022</v>
      </c>
      <c r="D44" s="147">
        <v>2023</v>
      </c>
      <c r="E44" s="147">
        <v>2024</v>
      </c>
      <c r="F44" s="147">
        <v>2025</v>
      </c>
      <c r="G44" s="147">
        <v>2026</v>
      </c>
      <c r="H44" s="147">
        <v>2027</v>
      </c>
      <c r="I44" s="147">
        <v>2028</v>
      </c>
      <c r="J44" s="147">
        <v>2029</v>
      </c>
      <c r="K44" s="147">
        <v>2030</v>
      </c>
      <c r="L44" s="147">
        <v>2031</v>
      </c>
      <c r="M44" s="147">
        <v>2032</v>
      </c>
      <c r="N44" s="147">
        <v>2033</v>
      </c>
      <c r="O44" s="147">
        <v>2034</v>
      </c>
      <c r="P44" s="147">
        <v>2035</v>
      </c>
      <c r="Q44" s="147">
        <v>2036</v>
      </c>
      <c r="R44" s="147">
        <v>2037</v>
      </c>
      <c r="S44" s="147">
        <v>2038</v>
      </c>
      <c r="T44" s="147">
        <v>2039</v>
      </c>
      <c r="U44" s="147">
        <v>2040</v>
      </c>
      <c r="V44" s="147">
        <v>2041</v>
      </c>
      <c r="W44" s="147">
        <v>2042</v>
      </c>
      <c r="X44" s="147">
        <v>2043</v>
      </c>
      <c r="Y44" s="147">
        <v>2044</v>
      </c>
      <c r="Z44" s="147">
        <v>2045</v>
      </c>
      <c r="AA44" s="147">
        <v>2046</v>
      </c>
      <c r="AB44" s="147">
        <v>2047</v>
      </c>
    </row>
    <row r="45" spans="1:28" x14ac:dyDescent="0.35">
      <c r="A45" s="150" t="s">
        <v>5</v>
      </c>
      <c r="B45" s="151">
        <v>1.7536969870088226</v>
      </c>
      <c r="C45" s="151">
        <v>1.807705940077164</v>
      </c>
      <c r="D45" s="151">
        <v>1.8005649660419942</v>
      </c>
      <c r="E45" s="151">
        <v>1.7938775579238735</v>
      </c>
      <c r="F45" s="151">
        <v>1.4913893633141657</v>
      </c>
      <c r="G45" s="151">
        <v>0.13389677316736567</v>
      </c>
      <c r="H45" s="151">
        <v>1.3971678110366313E-2</v>
      </c>
      <c r="I45" s="151">
        <v>1.4266222517607821E-2</v>
      </c>
      <c r="J45" s="151">
        <v>1.2476405931989542E-2</v>
      </c>
      <c r="K45" s="151">
        <v>1.0413360112757852E-2</v>
      </c>
      <c r="L45" s="151">
        <v>1.0575120410796992E-2</v>
      </c>
      <c r="M45" s="151">
        <v>1.1374977346439394E-2</v>
      </c>
      <c r="N45" s="151">
        <v>1.0305479771609258E-2</v>
      </c>
      <c r="O45" s="151">
        <v>1.0071049083994336E-2</v>
      </c>
      <c r="P45" s="151">
        <v>1.0812332217930116E-2</v>
      </c>
      <c r="Q45" s="151">
        <v>1.1578898513169237E-2</v>
      </c>
      <c r="R45" s="151">
        <v>1.0748038116267246E-2</v>
      </c>
      <c r="S45" s="151">
        <v>2.0889255899445313E-3</v>
      </c>
      <c r="T45" s="151">
        <v>1.4964793921730469E-3</v>
      </c>
      <c r="U45" s="151">
        <v>2.4803559312271089E-3</v>
      </c>
      <c r="V45" s="151">
        <v>2.2649452409667188E-3</v>
      </c>
      <c r="W45" s="151">
        <v>2.5784440220558589E-3</v>
      </c>
      <c r="X45" s="151">
        <v>3.941448494131328E-3</v>
      </c>
      <c r="Y45" s="151">
        <v>6.2767872947570311E-3</v>
      </c>
      <c r="Z45" s="151">
        <v>5.8084452625495305E-3</v>
      </c>
      <c r="AA45" s="151">
        <v>7.3963252632998433E-3</v>
      </c>
      <c r="AB45" s="151">
        <v>6.4592761534271095E-3</v>
      </c>
    </row>
    <row r="46" spans="1:28" x14ac:dyDescent="0.35">
      <c r="A46" s="152" t="s">
        <v>6</v>
      </c>
      <c r="B46" s="153">
        <v>2.2330874999999999</v>
      </c>
      <c r="C46" s="153">
        <v>2.2049794999999999</v>
      </c>
      <c r="D46" s="153">
        <v>2.1800255000000002</v>
      </c>
      <c r="E46" s="153">
        <v>2.1947853749999999</v>
      </c>
      <c r="F46" s="153">
        <v>2.2260110000000002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</row>
    <row r="47" spans="1:28" x14ac:dyDescent="0.35">
      <c r="A47" s="152" t="s">
        <v>7</v>
      </c>
      <c r="B47" s="153">
        <v>2.5619040136718749</v>
      </c>
      <c r="C47" s="153">
        <v>2.72346887890625</v>
      </c>
      <c r="D47" s="153">
        <v>2.7533844824218749</v>
      </c>
      <c r="E47" s="153">
        <v>2.6160652070312498</v>
      </c>
      <c r="F47" s="153">
        <v>2.5537436933593751</v>
      </c>
      <c r="G47" s="153">
        <v>2.0602370742187501</v>
      </c>
      <c r="H47" s="153">
        <v>2.2235659873046876</v>
      </c>
      <c r="I47" s="153">
        <v>1.9719422119140626</v>
      </c>
      <c r="J47" s="153">
        <v>1.726609736328125</v>
      </c>
      <c r="K47" s="153">
        <v>1.5549870703124999</v>
      </c>
      <c r="L47" s="153">
        <v>1.4476309970703125</v>
      </c>
      <c r="M47" s="153">
        <v>1.3568523955078124</v>
      </c>
      <c r="N47" s="153">
        <v>1.2503640673828125</v>
      </c>
      <c r="O47" s="153">
        <v>1.187709302734375</v>
      </c>
      <c r="P47" s="153">
        <v>1.2129418193359376</v>
      </c>
      <c r="Q47" s="153">
        <v>1.1171553916015624</v>
      </c>
      <c r="R47" s="153">
        <v>1.0621764501953126</v>
      </c>
      <c r="S47" s="153">
        <v>1.057587640625</v>
      </c>
      <c r="T47" s="153">
        <v>0.96171941308593745</v>
      </c>
      <c r="U47" s="153">
        <v>0.85929274609374995</v>
      </c>
      <c r="V47" s="153">
        <v>0.77251198437500002</v>
      </c>
      <c r="W47" s="153">
        <v>0.81356167968750004</v>
      </c>
      <c r="X47" s="153">
        <v>0.64339532421875001</v>
      </c>
      <c r="Y47" s="153">
        <v>0.55412045410156252</v>
      </c>
      <c r="Z47" s="153">
        <v>0.42084289892578125</v>
      </c>
      <c r="AA47" s="153">
        <v>0.41880473852539063</v>
      </c>
      <c r="AB47" s="153">
        <v>0.29243315014648436</v>
      </c>
    </row>
    <row r="48" spans="1:28" x14ac:dyDescent="0.35">
      <c r="A48" s="154" t="s">
        <v>2</v>
      </c>
      <c r="B48" s="153">
        <v>1.9667506407010549</v>
      </c>
      <c r="C48" s="153">
        <v>1.5647658943965674</v>
      </c>
      <c r="D48" s="153">
        <v>1.0514694097476249</v>
      </c>
      <c r="E48" s="153">
        <v>0.77796904332467365</v>
      </c>
      <c r="F48" s="153">
        <v>0.74575399995421876</v>
      </c>
      <c r="G48" s="153">
        <v>2.05151296160646</v>
      </c>
      <c r="H48" s="153">
        <v>2.10543118429303</v>
      </c>
      <c r="I48" s="153">
        <v>1.8950467409631448</v>
      </c>
      <c r="J48" s="153">
        <v>1.7821282606815048</v>
      </c>
      <c r="K48" s="153">
        <v>1.6148745177396424</v>
      </c>
      <c r="L48" s="153">
        <v>1.5651370515432024</v>
      </c>
      <c r="M48" s="153">
        <v>1.6236377764178824</v>
      </c>
      <c r="N48" s="153">
        <v>1.6092721161761749</v>
      </c>
      <c r="O48" s="153">
        <v>1.5392110865856998</v>
      </c>
      <c r="P48" s="153">
        <v>1.48110199151013</v>
      </c>
      <c r="Q48" s="153">
        <v>1.4877319998004748</v>
      </c>
      <c r="R48" s="153">
        <v>1.4450769875140774</v>
      </c>
      <c r="S48" s="153">
        <v>1.4220918588709248</v>
      </c>
      <c r="T48" s="153">
        <v>1.4519959010590551</v>
      </c>
      <c r="U48" s="153">
        <v>1.4495051018170524</v>
      </c>
      <c r="V48" s="153">
        <v>1.4514083359330225</v>
      </c>
      <c r="W48" s="153">
        <v>1.4154575151953499</v>
      </c>
      <c r="X48" s="153">
        <v>1.4647336241468973</v>
      </c>
      <c r="Y48" s="153">
        <v>1.4187980499424324</v>
      </c>
      <c r="Z48" s="153">
        <v>1.4643344074236351</v>
      </c>
      <c r="AA48" s="153">
        <v>1.4089122877717248</v>
      </c>
      <c r="AB48" s="153">
        <v>1.4875902567889274</v>
      </c>
    </row>
    <row r="49" spans="1:28" x14ac:dyDescent="0.35">
      <c r="A49" s="152" t="s">
        <v>51</v>
      </c>
      <c r="B49" s="153">
        <v>0</v>
      </c>
      <c r="C49" s="153">
        <v>0</v>
      </c>
      <c r="D49" s="153">
        <v>0</v>
      </c>
      <c r="E49" s="153">
        <v>0</v>
      </c>
      <c r="F49" s="153">
        <v>0</v>
      </c>
      <c r="G49" s="153">
        <v>0.1209358515625</v>
      </c>
      <c r="H49" s="153">
        <v>0.30273159375000003</v>
      </c>
      <c r="I49" s="153">
        <v>0.26638841406250002</v>
      </c>
      <c r="J49" s="153">
        <v>0.26578558593750001</v>
      </c>
      <c r="K49" s="153">
        <v>0.24749945312499999</v>
      </c>
      <c r="L49" s="153">
        <v>0.24892435156250001</v>
      </c>
      <c r="M49" s="153">
        <v>0.24587300781249999</v>
      </c>
      <c r="N49" s="153">
        <v>0.2415087578125</v>
      </c>
      <c r="O49" s="153">
        <v>0.25411660937500002</v>
      </c>
      <c r="P49" s="153">
        <v>0.25516004687499999</v>
      </c>
      <c r="Q49" s="153">
        <v>0.33838312500000001</v>
      </c>
      <c r="R49" s="153">
        <v>0.344590859375</v>
      </c>
      <c r="S49" s="153">
        <v>0.35705835937500002</v>
      </c>
      <c r="T49" s="153">
        <v>0.30662183593749998</v>
      </c>
      <c r="U49" s="153">
        <v>0.27162457812500002</v>
      </c>
      <c r="V49" s="153">
        <v>0.25806092187500002</v>
      </c>
      <c r="W49" s="153">
        <v>0.27201881249999998</v>
      </c>
      <c r="X49" s="153">
        <v>0.30481284375000001</v>
      </c>
      <c r="Y49" s="153">
        <v>0.28116105859375001</v>
      </c>
      <c r="Z49" s="153">
        <v>0.27949967578125001</v>
      </c>
      <c r="AA49" s="153">
        <v>0.44044145703124998</v>
      </c>
      <c r="AB49" s="153">
        <v>0.44655567871093749</v>
      </c>
    </row>
    <row r="50" spans="1:28" x14ac:dyDescent="0.35">
      <c r="A50" s="155" t="s">
        <v>8</v>
      </c>
      <c r="B50" s="156">
        <v>8.5154391413817514</v>
      </c>
      <c r="C50" s="156">
        <v>8.30092021337998</v>
      </c>
      <c r="D50" s="156">
        <v>7.7854443582114943</v>
      </c>
      <c r="E50" s="156">
        <v>7.3826971832797961</v>
      </c>
      <c r="F50" s="156">
        <v>7.0168980566277597</v>
      </c>
      <c r="G50" s="156">
        <v>4.3665826605550757</v>
      </c>
      <c r="H50" s="156">
        <v>4.6457004434580842</v>
      </c>
      <c r="I50" s="156">
        <v>4.1476435894573154</v>
      </c>
      <c r="J50" s="156">
        <v>3.7869999888791193</v>
      </c>
      <c r="K50" s="156">
        <v>3.4277744012899003</v>
      </c>
      <c r="L50" s="156">
        <v>3.2722675205868117</v>
      </c>
      <c r="M50" s="156">
        <v>3.237738157084634</v>
      </c>
      <c r="N50" s="156">
        <v>3.1114504211430964</v>
      </c>
      <c r="O50" s="156">
        <v>2.9911080477790692</v>
      </c>
      <c r="P50" s="156">
        <v>2.9600161899389974</v>
      </c>
      <c r="Q50" s="156">
        <v>2.9548494149152065</v>
      </c>
      <c r="R50" s="156">
        <v>2.8625923352006568</v>
      </c>
      <c r="S50" s="156">
        <v>2.8388267844608692</v>
      </c>
      <c r="T50" s="156">
        <v>2.7218336294746655</v>
      </c>
      <c r="U50" s="156">
        <v>2.5829027819670292</v>
      </c>
      <c r="V50" s="156">
        <v>2.4842461874239889</v>
      </c>
      <c r="W50" s="156">
        <v>2.5036164514049055</v>
      </c>
      <c r="X50" s="156">
        <v>2.4168832406097791</v>
      </c>
      <c r="Y50" s="156">
        <v>2.2603563499325019</v>
      </c>
      <c r="Z50" s="156">
        <v>2.1704854273932161</v>
      </c>
      <c r="AA50" s="156">
        <v>2.2755548085916653</v>
      </c>
      <c r="AB50" s="156">
        <v>2.2330383617997764</v>
      </c>
    </row>
    <row r="51" spans="1:28" x14ac:dyDescent="0.35">
      <c r="A51" s="67" t="s">
        <v>83</v>
      </c>
      <c r="B51" s="32">
        <f t="shared" ref="B51:AB51" si="4">B50-B48</f>
        <v>6.5486885006806963</v>
      </c>
      <c r="C51" s="32">
        <f t="shared" si="4"/>
        <v>6.736154318983413</v>
      </c>
      <c r="D51" s="32">
        <f t="shared" si="4"/>
        <v>6.7339749484638691</v>
      </c>
      <c r="E51" s="32">
        <f t="shared" si="4"/>
        <v>6.6047281399551228</v>
      </c>
      <c r="F51" s="32">
        <f t="shared" si="4"/>
        <v>6.271144056673541</v>
      </c>
      <c r="G51" s="32">
        <f t="shared" si="4"/>
        <v>2.3150696989486157</v>
      </c>
      <c r="H51" s="32">
        <f t="shared" si="4"/>
        <v>2.5402692591650542</v>
      </c>
      <c r="I51" s="32">
        <f t="shared" si="4"/>
        <v>2.2525968484941705</v>
      </c>
      <c r="J51" s="32">
        <f t="shared" si="4"/>
        <v>2.0048717281976147</v>
      </c>
      <c r="K51" s="32">
        <f t="shared" si="4"/>
        <v>1.8128998835502579</v>
      </c>
      <c r="L51" s="32">
        <f t="shared" si="4"/>
        <v>1.7071304690436093</v>
      </c>
      <c r="M51" s="32">
        <f t="shared" si="4"/>
        <v>1.6141003806667515</v>
      </c>
      <c r="N51" s="32">
        <f t="shared" si="4"/>
        <v>1.5021783049669215</v>
      </c>
      <c r="O51" s="32">
        <f t="shared" si="4"/>
        <v>1.4518969611933694</v>
      </c>
      <c r="P51" s="32">
        <f t="shared" si="4"/>
        <v>1.4789141984288674</v>
      </c>
      <c r="Q51" s="32">
        <f t="shared" si="4"/>
        <v>1.4671174151147317</v>
      </c>
      <c r="R51" s="32">
        <f t="shared" si="4"/>
        <v>1.4175153476865794</v>
      </c>
      <c r="S51" s="32">
        <f t="shared" si="4"/>
        <v>1.4167349255899444</v>
      </c>
      <c r="T51" s="32">
        <f t="shared" si="4"/>
        <v>1.2698377284156104</v>
      </c>
      <c r="U51" s="32">
        <f t="shared" si="4"/>
        <v>1.1333976801499768</v>
      </c>
      <c r="V51" s="32">
        <f t="shared" si="4"/>
        <v>1.0328378514909664</v>
      </c>
      <c r="W51" s="32">
        <f t="shared" si="4"/>
        <v>1.0881589362095556</v>
      </c>
      <c r="X51" s="32">
        <f t="shared" si="4"/>
        <v>0.95214961646288176</v>
      </c>
      <c r="Y51" s="32">
        <f t="shared" si="4"/>
        <v>0.84155829999006948</v>
      </c>
      <c r="Z51" s="32">
        <f t="shared" si="4"/>
        <v>0.70615101996958107</v>
      </c>
      <c r="AA51" s="32">
        <f t="shared" si="4"/>
        <v>0.86664252081994042</v>
      </c>
      <c r="AB51" s="32">
        <f t="shared" si="4"/>
        <v>0.74544810501084902</v>
      </c>
    </row>
    <row r="53" spans="1:28" x14ac:dyDescent="0.35">
      <c r="A53" s="5" t="str">
        <f>'RAW DATA INPUTS &gt;&gt;&gt;'!D8</f>
        <v>Suite 6 CEIP Preferred Portfolio</v>
      </c>
    </row>
    <row r="54" spans="1:28" x14ac:dyDescent="0.35">
      <c r="A54" s="6" t="s">
        <v>4</v>
      </c>
      <c r="B54" s="2">
        <v>2021</v>
      </c>
      <c r="C54" s="2">
        <v>2022</v>
      </c>
      <c r="D54" s="2">
        <v>2023</v>
      </c>
      <c r="E54" s="2">
        <v>2024</v>
      </c>
      <c r="F54" s="2">
        <v>2025</v>
      </c>
      <c r="G54" s="2">
        <v>2026</v>
      </c>
      <c r="H54" s="2">
        <v>2027</v>
      </c>
      <c r="I54" s="2">
        <v>2028</v>
      </c>
      <c r="J54" s="2">
        <v>2029</v>
      </c>
      <c r="K54" s="2">
        <v>2030</v>
      </c>
      <c r="L54" s="2">
        <v>2031</v>
      </c>
      <c r="M54" s="2">
        <v>2032</v>
      </c>
      <c r="N54" s="2">
        <v>2033</v>
      </c>
      <c r="O54" s="2">
        <v>2034</v>
      </c>
      <c r="P54" s="2">
        <v>2035</v>
      </c>
      <c r="Q54" s="2">
        <v>2036</v>
      </c>
      <c r="R54" s="2">
        <v>2037</v>
      </c>
      <c r="S54" s="2">
        <v>2038</v>
      </c>
      <c r="T54" s="2">
        <v>2039</v>
      </c>
      <c r="U54" s="2">
        <v>2040</v>
      </c>
      <c r="V54" s="2">
        <v>2041</v>
      </c>
      <c r="W54" s="2">
        <v>2042</v>
      </c>
      <c r="X54" s="2">
        <v>2043</v>
      </c>
      <c r="Y54" s="2">
        <v>2044</v>
      </c>
      <c r="Z54" s="2">
        <v>2045</v>
      </c>
      <c r="AA54" s="2">
        <v>2046</v>
      </c>
      <c r="AB54" s="2">
        <v>2047</v>
      </c>
    </row>
    <row r="55" spans="1:28" x14ac:dyDescent="0.35">
      <c r="A55" s="7" t="s">
        <v>5</v>
      </c>
      <c r="B55" s="8">
        <v>1.7536969870088226</v>
      </c>
      <c r="C55" s="8">
        <v>1.807705940077164</v>
      </c>
      <c r="D55" s="8">
        <v>1.8005485595944943</v>
      </c>
      <c r="E55" s="8">
        <v>1.7938646397868865</v>
      </c>
      <c r="F55" s="8">
        <v>1.4913105583088035</v>
      </c>
      <c r="G55" s="8">
        <v>0.13389677316736567</v>
      </c>
      <c r="H55" s="8">
        <v>1.3971678110366313E-2</v>
      </c>
      <c r="I55" s="8">
        <v>1.4266222517607821E-2</v>
      </c>
      <c r="J55" s="8">
        <v>1.2476405931989542E-2</v>
      </c>
      <c r="K55" s="8">
        <v>1.0413360112757852E-2</v>
      </c>
      <c r="L55" s="8">
        <v>1.0575120410796992E-2</v>
      </c>
      <c r="M55" s="8">
        <v>1.1374977346439394E-2</v>
      </c>
      <c r="N55" s="8">
        <v>1.0305479771609258E-2</v>
      </c>
      <c r="O55" s="8">
        <v>1.0071049083994336E-2</v>
      </c>
      <c r="P55" s="8">
        <v>1.0812332217930116E-2</v>
      </c>
      <c r="Q55" s="8">
        <v>1.1578898513169237E-2</v>
      </c>
      <c r="R55" s="8">
        <v>1.0748038116267246E-2</v>
      </c>
      <c r="S55" s="8">
        <v>2.0889255899445313E-3</v>
      </c>
      <c r="T55" s="8">
        <v>1.4964793921730469E-3</v>
      </c>
      <c r="U55" s="8">
        <v>2.4803559312271089E-3</v>
      </c>
      <c r="V55" s="8">
        <v>2.2649452409667188E-3</v>
      </c>
      <c r="W55" s="8">
        <v>2.5784440220558589E-3</v>
      </c>
      <c r="X55" s="8">
        <v>3.8983505499872654E-3</v>
      </c>
      <c r="Y55" s="8">
        <v>6.2767872947570311E-3</v>
      </c>
      <c r="Z55" s="8">
        <v>5.8084452625495305E-3</v>
      </c>
      <c r="AA55" s="8">
        <v>7.3963252632998433E-3</v>
      </c>
      <c r="AB55" s="8">
        <v>6.4592761534271095E-3</v>
      </c>
    </row>
    <row r="56" spans="1:28" x14ac:dyDescent="0.35">
      <c r="A56" s="9" t="s">
        <v>6</v>
      </c>
      <c r="B56" s="10">
        <v>2.2330874999999999</v>
      </c>
      <c r="C56" s="10">
        <v>2.2049794999999999</v>
      </c>
      <c r="D56" s="10">
        <v>2.180025375</v>
      </c>
      <c r="E56" s="10">
        <v>2.1947852499999998</v>
      </c>
      <c r="F56" s="10">
        <v>2.2260110000000002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</row>
    <row r="57" spans="1:28" x14ac:dyDescent="0.35">
      <c r="A57" s="9" t="s">
        <v>7</v>
      </c>
      <c r="B57" s="10">
        <v>2.5619040136718749</v>
      </c>
      <c r="C57" s="10">
        <v>2.7190203984374999</v>
      </c>
      <c r="D57" s="10">
        <v>2.7501792656249999</v>
      </c>
      <c r="E57" s="10">
        <v>2.6144704062500002</v>
      </c>
      <c r="F57" s="10">
        <v>2.559061021484375</v>
      </c>
      <c r="G57" s="10">
        <v>2.0608579882812501</v>
      </c>
      <c r="H57" s="10">
        <v>2.2253678076171877</v>
      </c>
      <c r="I57" s="10">
        <v>1.9809271601562499</v>
      </c>
      <c r="J57" s="10">
        <v>1.7280123388671875</v>
      </c>
      <c r="K57" s="10">
        <v>1.5527901132812501</v>
      </c>
      <c r="L57" s="10">
        <v>1.4425417412109376</v>
      </c>
      <c r="M57" s="10">
        <v>1.3531461640625</v>
      </c>
      <c r="N57" s="10">
        <v>1.2509621914062501</v>
      </c>
      <c r="O57" s="10">
        <v>1.1963713125</v>
      </c>
      <c r="P57" s="10">
        <v>1.2083723486328124</v>
      </c>
      <c r="Q57" s="10">
        <v>1.1243969208984375</v>
      </c>
      <c r="R57" s="10">
        <v>1.0671088291015625</v>
      </c>
      <c r="S57" s="10">
        <v>1.056417048828125</v>
      </c>
      <c r="T57" s="10">
        <v>0.9772474296875</v>
      </c>
      <c r="U57" s="10">
        <v>0.8468726879882813</v>
      </c>
      <c r="V57" s="10">
        <v>0.76649789697265625</v>
      </c>
      <c r="W57" s="10">
        <v>0.82027180957031254</v>
      </c>
      <c r="X57" s="10">
        <v>0.64372726416015624</v>
      </c>
      <c r="Y57" s="10">
        <v>0.5451550209960937</v>
      </c>
      <c r="Z57" s="10">
        <v>0.43679974462890625</v>
      </c>
      <c r="AA57" s="10">
        <v>0.42083514233398439</v>
      </c>
      <c r="AB57" s="10">
        <v>0.29384353002929686</v>
      </c>
    </row>
    <row r="58" spans="1:28" x14ac:dyDescent="0.35">
      <c r="A58" s="11" t="s">
        <v>2</v>
      </c>
      <c r="B58" s="10">
        <v>1.9667506407010549</v>
      </c>
      <c r="C58" s="10">
        <v>1.5693948815485326</v>
      </c>
      <c r="D58" s="10">
        <v>1.0553794455156149</v>
      </c>
      <c r="E58" s="10">
        <v>0.77229179615230492</v>
      </c>
      <c r="F58" s="10">
        <v>0.74536044331722873</v>
      </c>
      <c r="G58" s="10">
        <v>2.05156739477657</v>
      </c>
      <c r="H58" s="10">
        <v>2.10750157159509</v>
      </c>
      <c r="I58" s="10">
        <v>1.8908547847278374</v>
      </c>
      <c r="J58" s="10">
        <v>1.7831326249264547</v>
      </c>
      <c r="K58" s="10">
        <v>1.6148167126032424</v>
      </c>
      <c r="L58" s="10">
        <v>1.5672321264555999</v>
      </c>
      <c r="M58" s="10">
        <v>1.6264121821103472</v>
      </c>
      <c r="N58" s="10">
        <v>1.6109171540162248</v>
      </c>
      <c r="O58" s="10">
        <v>1.5328927443224449</v>
      </c>
      <c r="P58" s="10">
        <v>1.484803687932345</v>
      </c>
      <c r="Q58" s="10">
        <v>1.4865503664705648</v>
      </c>
      <c r="R58" s="10">
        <v>1.4469868451352599</v>
      </c>
      <c r="S58" s="10">
        <v>1.4295909914725173</v>
      </c>
      <c r="T58" s="10">
        <v>1.4435042060945273</v>
      </c>
      <c r="U58" s="10">
        <v>1.4585666590845898</v>
      </c>
      <c r="V58" s="10">
        <v>1.4576457510053173</v>
      </c>
      <c r="W58" s="10">
        <v>1.41495653734655</v>
      </c>
      <c r="X58" s="10">
        <v>1.4679003822026775</v>
      </c>
      <c r="Y58" s="10">
        <v>1.4260305563523801</v>
      </c>
      <c r="Z58" s="10">
        <v>1.4604984344866574</v>
      </c>
      <c r="AA58" s="10">
        <v>1.41411306406458</v>
      </c>
      <c r="AB58" s="10">
        <v>1.4899652049033949</v>
      </c>
    </row>
    <row r="59" spans="1:28" x14ac:dyDescent="0.35">
      <c r="A59" s="9" t="s">
        <v>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0.120920015625</v>
      </c>
      <c r="H59" s="10">
        <v>0.30377764062500001</v>
      </c>
      <c r="I59" s="10">
        <v>0.26644344531250003</v>
      </c>
      <c r="J59" s="10">
        <v>0.26536210937499999</v>
      </c>
      <c r="K59" s="10">
        <v>0.24885012500000001</v>
      </c>
      <c r="L59" s="10">
        <v>0.24676839843750001</v>
      </c>
      <c r="M59" s="10">
        <v>0.2464643046875</v>
      </c>
      <c r="N59" s="10">
        <v>0.24225480468749999</v>
      </c>
      <c r="O59" s="10">
        <v>0.25615572656250002</v>
      </c>
      <c r="P59" s="10">
        <v>0.25297398437500002</v>
      </c>
      <c r="Q59" s="10">
        <v>0.33592106249999998</v>
      </c>
      <c r="R59" s="10">
        <v>0.34559641406250002</v>
      </c>
      <c r="S59" s="10">
        <v>0.35461599999999999</v>
      </c>
      <c r="T59" s="10">
        <v>0.3101873046875</v>
      </c>
      <c r="U59" s="10">
        <v>0.27559064062499999</v>
      </c>
      <c r="V59" s="10">
        <v>0.25656799218749998</v>
      </c>
      <c r="W59" s="10">
        <v>0.27291893750000001</v>
      </c>
      <c r="X59" s="10">
        <v>0.30762235546875</v>
      </c>
      <c r="Y59" s="10">
        <v>0.28147523046875</v>
      </c>
      <c r="Z59" s="10">
        <v>0.27376703515625</v>
      </c>
      <c r="AA59" s="10">
        <v>0.43532870410156249</v>
      </c>
      <c r="AB59" s="10">
        <v>0.44545278027343749</v>
      </c>
    </row>
    <row r="60" spans="1:28" x14ac:dyDescent="0.35">
      <c r="A60" s="12" t="s">
        <v>8</v>
      </c>
      <c r="B60" s="13">
        <v>8.5154391413817514</v>
      </c>
      <c r="C60" s="13">
        <v>8.3011007200631965</v>
      </c>
      <c r="D60" s="13">
        <v>7.7861326457351092</v>
      </c>
      <c r="E60" s="13">
        <v>7.3754120921891912</v>
      </c>
      <c r="F60" s="13">
        <v>7.0217430231104077</v>
      </c>
      <c r="G60" s="13">
        <v>4.3672421718501857</v>
      </c>
      <c r="H60" s="13">
        <v>4.6506186979476443</v>
      </c>
      <c r="I60" s="13">
        <v>4.1524916127141953</v>
      </c>
      <c r="J60" s="13">
        <v>3.7889834791006316</v>
      </c>
      <c r="K60" s="13">
        <v>3.4268703109972507</v>
      </c>
      <c r="L60" s="13">
        <v>3.2671173865148346</v>
      </c>
      <c r="M60" s="13">
        <v>3.2373976282067867</v>
      </c>
      <c r="N60" s="13">
        <v>3.1144396298815846</v>
      </c>
      <c r="O60" s="13">
        <v>2.9954908324689393</v>
      </c>
      <c r="P60" s="13">
        <v>2.9569623531580875</v>
      </c>
      <c r="Q60" s="13">
        <v>2.9584472483821713</v>
      </c>
      <c r="R60" s="13">
        <v>2.8704401264155894</v>
      </c>
      <c r="S60" s="13">
        <v>2.8427129658905868</v>
      </c>
      <c r="T60" s="13">
        <v>2.7324354198617007</v>
      </c>
      <c r="U60" s="13">
        <v>2.583510343629098</v>
      </c>
      <c r="V60" s="13">
        <v>2.4829765854064405</v>
      </c>
      <c r="W60" s="13">
        <v>2.5107257284389184</v>
      </c>
      <c r="X60" s="13">
        <v>2.4231483523815709</v>
      </c>
      <c r="Y60" s="13">
        <v>2.2589375951119806</v>
      </c>
      <c r="Z60" s="13">
        <v>2.1768736595343632</v>
      </c>
      <c r="AA60" s="13">
        <v>2.2776732357634266</v>
      </c>
      <c r="AB60" s="13">
        <v>2.2357207913595563</v>
      </c>
    </row>
    <row r="61" spans="1:28" x14ac:dyDescent="0.35">
      <c r="A61" s="67" t="s">
        <v>83</v>
      </c>
      <c r="B61" s="32">
        <f t="shared" ref="B61:AB61" si="5">B60-B58</f>
        <v>6.5486885006806963</v>
      </c>
      <c r="C61" s="32">
        <f t="shared" si="5"/>
        <v>6.7317058385146638</v>
      </c>
      <c r="D61" s="32">
        <f t="shared" si="5"/>
        <v>6.7307532002194943</v>
      </c>
      <c r="E61" s="32">
        <f t="shared" si="5"/>
        <v>6.6031202960368862</v>
      </c>
      <c r="F61" s="32">
        <f t="shared" si="5"/>
        <v>6.2763825797931787</v>
      </c>
      <c r="G61" s="32">
        <f t="shared" si="5"/>
        <v>2.3156747770736157</v>
      </c>
      <c r="H61" s="32">
        <f t="shared" si="5"/>
        <v>2.5431171263525543</v>
      </c>
      <c r="I61" s="32">
        <f t="shared" si="5"/>
        <v>2.2616368279863579</v>
      </c>
      <c r="J61" s="32">
        <f t="shared" si="5"/>
        <v>2.0058508541741769</v>
      </c>
      <c r="K61" s="32">
        <f t="shared" si="5"/>
        <v>1.8120535983940083</v>
      </c>
      <c r="L61" s="32">
        <f t="shared" si="5"/>
        <v>1.6998852600592347</v>
      </c>
      <c r="M61" s="32">
        <f t="shared" si="5"/>
        <v>1.6109854460964395</v>
      </c>
      <c r="N61" s="32">
        <f t="shared" si="5"/>
        <v>1.5035224758653598</v>
      </c>
      <c r="O61" s="32">
        <f t="shared" si="5"/>
        <v>1.4625980881464944</v>
      </c>
      <c r="P61" s="32">
        <f t="shared" si="5"/>
        <v>1.4721586652257426</v>
      </c>
      <c r="Q61" s="32">
        <f t="shared" si="5"/>
        <v>1.4718968819116065</v>
      </c>
      <c r="R61" s="32">
        <f t="shared" si="5"/>
        <v>1.4234532812803296</v>
      </c>
      <c r="S61" s="32">
        <f t="shared" si="5"/>
        <v>1.4131219744180694</v>
      </c>
      <c r="T61" s="32">
        <f t="shared" si="5"/>
        <v>1.2889312137671733</v>
      </c>
      <c r="U61" s="32">
        <f t="shared" si="5"/>
        <v>1.1249436845445082</v>
      </c>
      <c r="V61" s="32">
        <f t="shared" si="5"/>
        <v>1.0253308344011232</v>
      </c>
      <c r="W61" s="32">
        <f t="shared" si="5"/>
        <v>1.0957691910923684</v>
      </c>
      <c r="X61" s="32">
        <f t="shared" si="5"/>
        <v>0.9552479701788934</v>
      </c>
      <c r="Y61" s="32">
        <f t="shared" si="5"/>
        <v>0.83290703875960048</v>
      </c>
      <c r="Z61" s="32">
        <f t="shared" si="5"/>
        <v>0.71637522504770579</v>
      </c>
      <c r="AA61" s="32">
        <f t="shared" si="5"/>
        <v>0.86356017169884658</v>
      </c>
      <c r="AB61" s="32">
        <f t="shared" si="5"/>
        <v>0.74575558645616136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G67"/>
  <sheetViews>
    <sheetView tabSelected="1" topLeftCell="A4" zoomScaleNormal="100" workbookViewId="0">
      <selection activeCell="B8" sqref="B8"/>
    </sheetView>
  </sheetViews>
  <sheetFormatPr defaultRowHeight="14.5" x14ac:dyDescent="0.35"/>
  <cols>
    <col min="1" max="1" width="40.7265625" customWidth="1"/>
    <col min="2" max="4" width="17.81640625" customWidth="1"/>
    <col min="5" max="5" width="20.453125" customWidth="1"/>
    <col min="6" max="9" width="17.81640625" customWidth="1"/>
  </cols>
  <sheetData>
    <row r="1" spans="1:7" s="33" customFormat="1" ht="15" thickBot="1" x14ac:dyDescent="0.4">
      <c r="A1" s="33" t="s">
        <v>129</v>
      </c>
      <c r="B1" s="33" t="s">
        <v>99</v>
      </c>
    </row>
    <row r="2" spans="1:7" ht="47" thickBot="1" x14ac:dyDescent="0.4">
      <c r="A2" s="43" t="s">
        <v>148</v>
      </c>
      <c r="B2" s="44" t="str">
        <f>'RAW DATA INPUTS &gt;&gt;&gt;'!D3</f>
        <v>Suite 1 Least Cost</v>
      </c>
      <c r="C2" s="44" t="str">
        <f>'RAW DATA INPUTS &gt;&gt;&gt;'!D4</f>
        <v>Suite 2 PSE Only</v>
      </c>
      <c r="D2" s="44" t="str">
        <f>'RAW DATA INPUTS &gt;&gt;&gt;'!D5</f>
        <v>Suite 3 Customer Only</v>
      </c>
      <c r="E2" s="44" t="str">
        <f>'RAW DATA INPUTS &gt;&gt;&gt;'!D6</f>
        <v>Suite 4 Pre-CBI</v>
      </c>
      <c r="F2" s="44" t="str">
        <f>'RAW DATA INPUTS &gt;&gt;&gt;'!D7</f>
        <v>Suite 5 CBI</v>
      </c>
      <c r="G2" s="44" t="str">
        <f>'RAW DATA INPUTS &gt;&gt;&gt;'!D8</f>
        <v>Suite 6 CEIP Preferred Portfolio</v>
      </c>
    </row>
    <row r="3" spans="1:7" s="48" customFormat="1" ht="18" customHeight="1" thickTop="1" thickBot="1" x14ac:dyDescent="0.4">
      <c r="A3" s="45" t="s">
        <v>66</v>
      </c>
      <c r="B3" s="47">
        <v>18.965267360422558</v>
      </c>
      <c r="C3" s="47">
        <v>18.992727168528141</v>
      </c>
      <c r="D3" s="47">
        <v>18.892333190378196</v>
      </c>
      <c r="E3" s="47">
        <v>19.009278607833114</v>
      </c>
      <c r="F3" s="47">
        <v>19.0162208955647</v>
      </c>
      <c r="G3" s="47">
        <v>18.995834941467812</v>
      </c>
    </row>
    <row r="4" spans="1:7" s="48" customFormat="1" ht="18" customHeight="1" thickBot="1" x14ac:dyDescent="0.4">
      <c r="A4" s="46" t="s">
        <v>1</v>
      </c>
      <c r="B4" s="47">
        <v>13.699121772760106</v>
      </c>
      <c r="C4" s="47">
        <v>13.723673491114042</v>
      </c>
      <c r="D4" s="47">
        <v>13.615969385037964</v>
      </c>
      <c r="E4" s="47">
        <v>13.739053417387</v>
      </c>
      <c r="F4" s="47">
        <v>13.747704568537811</v>
      </c>
      <c r="G4" s="47">
        <v>13.724903716455344</v>
      </c>
    </row>
    <row r="5" spans="1:7" s="48" customFormat="1" ht="18" customHeight="1" thickBot="1" x14ac:dyDescent="0.4">
      <c r="A5" s="46" t="s">
        <v>67</v>
      </c>
      <c r="B5" s="47">
        <v>5.266145587662451</v>
      </c>
      <c r="C5" s="47">
        <v>5.2690536774140995</v>
      </c>
      <c r="D5" s="47">
        <v>5.2763638053402326</v>
      </c>
      <c r="E5" s="47">
        <v>5.270225190446113</v>
      </c>
      <c r="F5" s="47">
        <v>5.2685163270268918</v>
      </c>
      <c r="G5" s="47">
        <v>5.2709312250124691</v>
      </c>
    </row>
    <row r="6" spans="1:7" s="48" customFormat="1" ht="18" customHeight="1" thickBot="1" x14ac:dyDescent="0.4">
      <c r="A6" s="45"/>
      <c r="B6" s="47"/>
      <c r="C6" s="47"/>
      <c r="D6" s="47"/>
      <c r="E6" s="47"/>
      <c r="F6" s="47"/>
      <c r="G6" s="47"/>
    </row>
    <row r="7" spans="1:7" s="48" customFormat="1" ht="18" customHeight="1" thickBot="1" x14ac:dyDescent="0.4">
      <c r="A7" s="45" t="s">
        <v>68</v>
      </c>
      <c r="B7" s="47">
        <v>16.6897023466306</v>
      </c>
      <c r="C7" s="47">
        <v>16.716067195234704</v>
      </c>
      <c r="D7" s="47">
        <v>16.62717660190966</v>
      </c>
      <c r="E7" s="47">
        <v>16.732610139587354</v>
      </c>
      <c r="F7" s="47">
        <v>16.735093655340666</v>
      </c>
      <c r="G7" s="47">
        <v>16.714963428060308</v>
      </c>
    </row>
    <row r="8" spans="1:7" s="48" customFormat="1" ht="18" customHeight="1" thickBot="1" x14ac:dyDescent="0.4">
      <c r="A8" s="46" t="s">
        <v>1</v>
      </c>
      <c r="B8" s="47">
        <v>11.785489546682182</v>
      </c>
      <c r="C8" s="47">
        <v>11.810775745897775</v>
      </c>
      <c r="D8" s="47">
        <v>11.713950008806098</v>
      </c>
      <c r="E8" s="47">
        <v>11.825480000447731</v>
      </c>
      <c r="F8" s="47">
        <v>11.830005424590141</v>
      </c>
      <c r="G8" s="47">
        <v>11.808177945062294</v>
      </c>
    </row>
    <row r="9" spans="1:7" s="48" customFormat="1" ht="18" customHeight="1" thickBot="1" x14ac:dyDescent="0.4">
      <c r="A9" s="46" t="s">
        <v>67</v>
      </c>
      <c r="B9" s="47">
        <v>4.9042127999484189</v>
      </c>
      <c r="C9" s="47">
        <v>4.9052914493369304</v>
      </c>
      <c r="D9" s="47">
        <v>4.9132265931035626</v>
      </c>
      <c r="E9" s="47">
        <v>4.9071301391396211</v>
      </c>
      <c r="F9" s="47">
        <v>4.9050882307505272</v>
      </c>
      <c r="G9" s="47">
        <v>4.9067854829980142</v>
      </c>
    </row>
    <row r="12" spans="1:7" s="30" customFormat="1" ht="15" thickBot="1" x14ac:dyDescent="0.4">
      <c r="A12" s="30" t="s">
        <v>129</v>
      </c>
    </row>
    <row r="13" spans="1:7" ht="16" thickBot="1" x14ac:dyDescent="0.4">
      <c r="A13" s="43" t="s">
        <v>193</v>
      </c>
      <c r="B13" s="44"/>
      <c r="C13" s="44"/>
      <c r="D13" s="44"/>
      <c r="E13" s="44"/>
      <c r="F13" s="44"/>
      <c r="G13" s="44"/>
    </row>
    <row r="14" spans="1:7" ht="16.5" thickTop="1" thickBot="1" x14ac:dyDescent="0.4">
      <c r="A14" s="45" t="s">
        <v>66</v>
      </c>
      <c r="B14" s="47">
        <v>0.21665445232643266</v>
      </c>
      <c r="C14" s="47">
        <v>0.23890305319643831</v>
      </c>
      <c r="D14" s="47">
        <v>0.1256761603912456</v>
      </c>
      <c r="E14" s="47">
        <v>0.25252885293350402</v>
      </c>
      <c r="F14" s="47">
        <v>0.26557358860341973</v>
      </c>
      <c r="G14" s="47">
        <v>0.24265055714220166</v>
      </c>
    </row>
    <row r="15" spans="1:7" ht="16" thickBot="1" x14ac:dyDescent="0.4">
      <c r="A15" s="46" t="s">
        <v>1</v>
      </c>
      <c r="B15" s="47">
        <v>0.21665445232643266</v>
      </c>
      <c r="C15" s="47">
        <v>0.23890305319643831</v>
      </c>
      <c r="D15" s="47">
        <v>0.1256761603912456</v>
      </c>
      <c r="E15" s="47">
        <v>0.25252885293350402</v>
      </c>
      <c r="F15" s="47">
        <v>0.26557358860341973</v>
      </c>
      <c r="G15" s="47">
        <v>0.24265055714220166</v>
      </c>
    </row>
    <row r="16" spans="1:7" ht="16" thickBot="1" x14ac:dyDescent="0.4">
      <c r="A16" s="46" t="s">
        <v>67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ht="16" thickBot="1" x14ac:dyDescent="0.4">
      <c r="A17" s="45"/>
      <c r="B17" s="47"/>
      <c r="C17" s="47"/>
      <c r="D17" s="47"/>
      <c r="E17" s="47"/>
      <c r="F17" s="47"/>
      <c r="G17" s="47"/>
    </row>
    <row r="18" spans="1:7" ht="16" thickBot="1" x14ac:dyDescent="0.4">
      <c r="A18" s="45" t="s">
        <v>68</v>
      </c>
      <c r="B18" s="47">
        <v>0.19116116437845784</v>
      </c>
      <c r="C18" s="47">
        <v>0.21478263035349873</v>
      </c>
      <c r="D18" s="47">
        <v>0.11321030339052716</v>
      </c>
      <c r="E18" s="47">
        <v>0.22750531043719488</v>
      </c>
      <c r="F18" s="47">
        <v>0.23671049725478424</v>
      </c>
      <c r="G18" s="47">
        <v>0.21474890052362464</v>
      </c>
    </row>
    <row r="19" spans="1:7" ht="16" thickBot="1" x14ac:dyDescent="0.4">
      <c r="A19" s="46" t="s">
        <v>1</v>
      </c>
      <c r="B19" s="47">
        <v>0.19116116437845784</v>
      </c>
      <c r="C19" s="47">
        <v>0.21478263035349873</v>
      </c>
      <c r="D19" s="47">
        <v>0.11321030339052716</v>
      </c>
      <c r="E19" s="47">
        <v>0.22750531043719488</v>
      </c>
      <c r="F19" s="47">
        <v>0.23671049725478424</v>
      </c>
      <c r="G19" s="47">
        <v>0.21474890052362464</v>
      </c>
    </row>
    <row r="20" spans="1:7" ht="16" thickBot="1" x14ac:dyDescent="0.4">
      <c r="A20" s="46" t="s">
        <v>67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2" spans="1:7" ht="15" thickBot="1" x14ac:dyDescent="0.4"/>
    <row r="23" spans="1:7" ht="33.75" customHeight="1" thickBot="1" x14ac:dyDescent="0.4">
      <c r="A23" s="43" t="s">
        <v>65</v>
      </c>
      <c r="B23" s="44"/>
      <c r="C23" s="44"/>
      <c r="D23" s="44"/>
      <c r="E23" s="44"/>
      <c r="F23" s="44"/>
      <c r="G23" s="44"/>
    </row>
    <row r="24" spans="1:7" ht="16.5" thickTop="1" thickBot="1" x14ac:dyDescent="0.4">
      <c r="A24" s="45" t="s">
        <v>66</v>
      </c>
      <c r="B24" s="47"/>
      <c r="C24" s="47"/>
      <c r="D24" s="47"/>
      <c r="E24" s="47"/>
      <c r="F24" s="47"/>
      <c r="G24" s="47"/>
    </row>
    <row r="25" spans="1:7" ht="16" thickBot="1" x14ac:dyDescent="0.4">
      <c r="A25" s="46" t="s">
        <v>1</v>
      </c>
      <c r="B25" s="47"/>
      <c r="C25" s="47"/>
      <c r="D25" s="47"/>
      <c r="E25" s="47"/>
      <c r="F25" s="47"/>
      <c r="G25" s="47"/>
    </row>
    <row r="26" spans="1:7" ht="16" thickBot="1" x14ac:dyDescent="0.4">
      <c r="A26" s="46" t="s">
        <v>67</v>
      </c>
      <c r="B26" s="47"/>
      <c r="C26" s="47"/>
      <c r="D26" s="47"/>
      <c r="E26" s="47"/>
      <c r="F26" s="47"/>
      <c r="G26" s="47"/>
    </row>
    <row r="27" spans="1:7" ht="16" thickBot="1" x14ac:dyDescent="0.4">
      <c r="A27" s="45"/>
      <c r="B27" s="47"/>
      <c r="C27" s="47"/>
      <c r="D27" s="47"/>
      <c r="E27" s="47"/>
      <c r="F27" s="47"/>
      <c r="G27" s="47"/>
    </row>
    <row r="28" spans="1:7" ht="16" thickBot="1" x14ac:dyDescent="0.4">
      <c r="A28" s="45" t="s">
        <v>68</v>
      </c>
      <c r="B28" s="47"/>
      <c r="C28" s="47"/>
      <c r="D28" s="47"/>
      <c r="E28" s="47"/>
      <c r="F28" s="47"/>
      <c r="G28" s="47"/>
    </row>
    <row r="29" spans="1:7" ht="16" thickBot="1" x14ac:dyDescent="0.4">
      <c r="A29" s="46" t="s">
        <v>1</v>
      </c>
      <c r="B29" s="47"/>
      <c r="C29" s="47"/>
      <c r="D29" s="47"/>
      <c r="E29" s="47"/>
      <c r="F29" s="47"/>
      <c r="G29" s="47"/>
    </row>
    <row r="30" spans="1:7" ht="16" thickBot="1" x14ac:dyDescent="0.4">
      <c r="A30" s="46" t="s">
        <v>67</v>
      </c>
      <c r="B30" s="47"/>
      <c r="C30" s="47"/>
      <c r="D30" s="47"/>
      <c r="E30" s="47"/>
      <c r="F30" s="47"/>
      <c r="G30" s="47"/>
    </row>
    <row r="32" spans="1:7" ht="15" thickBot="1" x14ac:dyDescent="0.4"/>
    <row r="33" spans="1:7" ht="51" customHeight="1" thickBot="1" x14ac:dyDescent="0.4">
      <c r="A33" s="43" t="s">
        <v>65</v>
      </c>
      <c r="B33" s="44"/>
      <c r="C33" s="44"/>
      <c r="D33" s="44"/>
      <c r="E33" s="44"/>
      <c r="F33" s="44"/>
      <c r="G33" s="44"/>
    </row>
    <row r="34" spans="1:7" ht="16.5" thickTop="1" thickBot="1" x14ac:dyDescent="0.4">
      <c r="A34" s="45" t="s">
        <v>66</v>
      </c>
      <c r="B34" s="47"/>
      <c r="C34" s="47"/>
      <c r="D34" s="47"/>
      <c r="E34" s="47"/>
      <c r="F34" s="47"/>
      <c r="G34" s="47"/>
    </row>
    <row r="35" spans="1:7" ht="16" thickBot="1" x14ac:dyDescent="0.4">
      <c r="A35" s="46" t="s">
        <v>1</v>
      </c>
      <c r="B35" s="47"/>
      <c r="C35" s="47"/>
      <c r="D35" s="47"/>
      <c r="E35" s="47"/>
      <c r="F35" s="47"/>
      <c r="G35" s="47"/>
    </row>
    <row r="36" spans="1:7" ht="16" thickBot="1" x14ac:dyDescent="0.4">
      <c r="A36" s="46" t="s">
        <v>67</v>
      </c>
      <c r="B36" s="47"/>
      <c r="C36" s="47"/>
      <c r="D36" s="47"/>
      <c r="E36" s="47"/>
      <c r="F36" s="47"/>
      <c r="G36" s="47"/>
    </row>
    <row r="37" spans="1:7" ht="16" thickBot="1" x14ac:dyDescent="0.4">
      <c r="A37" s="45"/>
      <c r="B37" s="47"/>
      <c r="C37" s="47"/>
      <c r="D37" s="47"/>
      <c r="E37" s="47"/>
      <c r="F37" s="47"/>
      <c r="G37" s="47"/>
    </row>
    <row r="38" spans="1:7" ht="16" thickBot="1" x14ac:dyDescent="0.4">
      <c r="A38" s="45" t="s">
        <v>68</v>
      </c>
      <c r="B38" s="47"/>
      <c r="C38" s="47"/>
      <c r="D38" s="47"/>
      <c r="E38" s="47"/>
      <c r="F38" s="47"/>
      <c r="G38" s="47"/>
    </row>
    <row r="39" spans="1:7" ht="16" thickBot="1" x14ac:dyDescent="0.4">
      <c r="A39" s="46" t="s">
        <v>1</v>
      </c>
      <c r="B39" s="47"/>
      <c r="C39" s="47"/>
      <c r="D39" s="47"/>
      <c r="E39" s="47"/>
      <c r="F39" s="47"/>
      <c r="G39" s="47"/>
    </row>
    <row r="40" spans="1:7" ht="16" thickBot="1" x14ac:dyDescent="0.4">
      <c r="A40" s="46" t="s">
        <v>67</v>
      </c>
      <c r="B40" s="47"/>
      <c r="C40" s="47"/>
      <c r="D40" s="47"/>
      <c r="E40" s="47"/>
      <c r="F40" s="47"/>
      <c r="G40" s="47"/>
    </row>
    <row r="41" spans="1:7" ht="15" thickBot="1" x14ac:dyDescent="0.4"/>
    <row r="42" spans="1:7" ht="64.5" customHeight="1" thickBot="1" x14ac:dyDescent="0.4">
      <c r="A42" s="43" t="s">
        <v>65</v>
      </c>
      <c r="B42" s="44"/>
      <c r="C42" s="44"/>
      <c r="D42" s="44"/>
      <c r="E42" s="44"/>
      <c r="F42" s="44"/>
      <c r="G42" s="44"/>
    </row>
    <row r="43" spans="1:7" ht="16.5" thickTop="1" thickBot="1" x14ac:dyDescent="0.4">
      <c r="A43" s="45" t="s">
        <v>66</v>
      </c>
      <c r="B43" s="47"/>
      <c r="C43" s="47"/>
      <c r="D43" s="47"/>
      <c r="E43" s="47"/>
      <c r="F43" s="47"/>
      <c r="G43" s="47"/>
    </row>
    <row r="44" spans="1:7" ht="16" thickBot="1" x14ac:dyDescent="0.4">
      <c r="A44" s="46" t="s">
        <v>1</v>
      </c>
      <c r="B44" s="47"/>
      <c r="C44" s="47"/>
      <c r="D44" s="47"/>
      <c r="E44" s="47"/>
      <c r="F44" s="47"/>
      <c r="G44" s="47"/>
    </row>
    <row r="45" spans="1:7" ht="16" thickBot="1" x14ac:dyDescent="0.4">
      <c r="A45" s="46" t="s">
        <v>67</v>
      </c>
      <c r="B45" s="47"/>
      <c r="C45" s="47"/>
      <c r="D45" s="47"/>
      <c r="E45" s="47"/>
      <c r="F45" s="47"/>
      <c r="G45" s="47"/>
    </row>
    <row r="46" spans="1:7" ht="16" thickBot="1" x14ac:dyDescent="0.4">
      <c r="A46" s="45"/>
      <c r="B46" s="47"/>
      <c r="C46" s="47"/>
      <c r="D46" s="47"/>
      <c r="E46" s="47"/>
      <c r="F46" s="47"/>
      <c r="G46" s="47"/>
    </row>
    <row r="47" spans="1:7" ht="16" thickBot="1" x14ac:dyDescent="0.4">
      <c r="A47" s="45" t="s">
        <v>68</v>
      </c>
      <c r="B47" s="47"/>
      <c r="C47" s="47"/>
      <c r="D47" s="47"/>
      <c r="E47" s="47"/>
      <c r="F47" s="47"/>
      <c r="G47" s="47"/>
    </row>
    <row r="48" spans="1:7" ht="16" thickBot="1" x14ac:dyDescent="0.4">
      <c r="A48" s="46" t="s">
        <v>1</v>
      </c>
      <c r="B48" s="47"/>
      <c r="C48" s="47"/>
      <c r="D48" s="47"/>
      <c r="E48" s="47"/>
      <c r="F48" s="47"/>
      <c r="G48" s="47"/>
    </row>
    <row r="49" spans="1:7" ht="16" thickBot="1" x14ac:dyDescent="0.4">
      <c r="A49" s="46" t="s">
        <v>67</v>
      </c>
      <c r="B49" s="47"/>
      <c r="C49" s="47"/>
      <c r="D49" s="47"/>
      <c r="E49" s="47"/>
      <c r="F49" s="47"/>
      <c r="G49" s="47"/>
    </row>
    <row r="50" spans="1:7" ht="15" thickBot="1" x14ac:dyDescent="0.4"/>
    <row r="51" spans="1:7" ht="43.5" customHeight="1" thickBot="1" x14ac:dyDescent="0.4">
      <c r="A51" s="43" t="s">
        <v>65</v>
      </c>
      <c r="B51" s="44"/>
      <c r="C51" s="44"/>
      <c r="D51" s="44"/>
      <c r="E51" s="44"/>
      <c r="F51" s="44"/>
      <c r="G51" s="44"/>
    </row>
    <row r="52" spans="1:7" ht="16.5" thickTop="1" thickBot="1" x14ac:dyDescent="0.4">
      <c r="A52" s="45" t="s">
        <v>66</v>
      </c>
      <c r="B52" s="47"/>
      <c r="C52" s="47"/>
      <c r="D52" s="47"/>
      <c r="E52" s="47"/>
      <c r="F52" s="47"/>
      <c r="G52" s="47"/>
    </row>
    <row r="53" spans="1:7" ht="16" thickBot="1" x14ac:dyDescent="0.4">
      <c r="A53" s="46" t="s">
        <v>1</v>
      </c>
      <c r="B53" s="47"/>
      <c r="C53" s="47"/>
      <c r="D53" s="47"/>
      <c r="E53" s="47"/>
      <c r="F53" s="47"/>
      <c r="G53" s="47"/>
    </row>
    <row r="54" spans="1:7" ht="16" thickBot="1" x14ac:dyDescent="0.4">
      <c r="A54" s="46" t="s">
        <v>67</v>
      </c>
      <c r="B54" s="47"/>
      <c r="C54" s="47"/>
      <c r="D54" s="47"/>
      <c r="E54" s="47"/>
      <c r="F54" s="47"/>
      <c r="G54" s="47"/>
    </row>
    <row r="55" spans="1:7" ht="16" thickBot="1" x14ac:dyDescent="0.4">
      <c r="A55" s="45"/>
      <c r="B55" s="47"/>
      <c r="C55" s="47"/>
      <c r="D55" s="47"/>
      <c r="E55" s="47"/>
      <c r="F55" s="47"/>
      <c r="G55" s="47"/>
    </row>
    <row r="56" spans="1:7" ht="16" thickBot="1" x14ac:dyDescent="0.4">
      <c r="A56" s="45" t="s">
        <v>68</v>
      </c>
      <c r="B56" s="47"/>
      <c r="C56" s="47"/>
      <c r="D56" s="47"/>
      <c r="E56" s="47"/>
      <c r="F56" s="47"/>
      <c r="G56" s="47"/>
    </row>
    <row r="57" spans="1:7" ht="16" thickBot="1" x14ac:dyDescent="0.4">
      <c r="A57" s="46" t="s">
        <v>1</v>
      </c>
      <c r="B57" s="47"/>
      <c r="C57" s="47"/>
      <c r="D57" s="47"/>
      <c r="E57" s="47"/>
      <c r="F57" s="47"/>
      <c r="G57" s="47"/>
    </row>
    <row r="58" spans="1:7" ht="16" thickBot="1" x14ac:dyDescent="0.4">
      <c r="A58" s="46" t="s">
        <v>67</v>
      </c>
      <c r="B58" s="47"/>
      <c r="C58" s="47"/>
      <c r="D58" s="47"/>
      <c r="E58" s="47"/>
      <c r="F58" s="47"/>
      <c r="G58" s="47"/>
    </row>
    <row r="59" spans="1:7" ht="15" thickBot="1" x14ac:dyDescent="0.4"/>
    <row r="60" spans="1:7" ht="43.5" customHeight="1" thickBot="1" x14ac:dyDescent="0.4">
      <c r="A60" s="43" t="s">
        <v>65</v>
      </c>
      <c r="B60" s="44"/>
      <c r="C60" s="44"/>
      <c r="D60" s="44"/>
      <c r="E60" s="44"/>
      <c r="F60" s="44"/>
      <c r="G60" s="44"/>
    </row>
    <row r="61" spans="1:7" ht="16.5" thickTop="1" thickBot="1" x14ac:dyDescent="0.4">
      <c r="A61" s="45" t="s">
        <v>66</v>
      </c>
      <c r="B61" s="47"/>
      <c r="C61" s="47"/>
      <c r="D61" s="47"/>
      <c r="E61" s="47"/>
      <c r="F61" s="47"/>
      <c r="G61" s="47"/>
    </row>
    <row r="62" spans="1:7" ht="16" thickBot="1" x14ac:dyDescent="0.4">
      <c r="A62" s="46" t="s">
        <v>1</v>
      </c>
      <c r="B62" s="47"/>
      <c r="C62" s="47"/>
      <c r="D62" s="47"/>
      <c r="E62" s="47"/>
      <c r="F62" s="47"/>
      <c r="G62" s="47"/>
    </row>
    <row r="63" spans="1:7" ht="16" thickBot="1" x14ac:dyDescent="0.4">
      <c r="A63" s="46" t="s">
        <v>67</v>
      </c>
      <c r="B63" s="47"/>
      <c r="C63" s="47"/>
      <c r="D63" s="47"/>
      <c r="E63" s="47"/>
      <c r="F63" s="47"/>
      <c r="G63" s="47"/>
    </row>
    <row r="64" spans="1:7" ht="16" thickBot="1" x14ac:dyDescent="0.4">
      <c r="A64" s="45"/>
      <c r="B64" s="47"/>
      <c r="C64" s="47"/>
      <c r="D64" s="47"/>
      <c r="E64" s="47"/>
      <c r="F64" s="47"/>
      <c r="G64" s="47"/>
    </row>
    <row r="65" spans="1:7" ht="16" thickBot="1" x14ac:dyDescent="0.4">
      <c r="A65" s="45" t="s">
        <v>68</v>
      </c>
      <c r="B65" s="47"/>
      <c r="C65" s="47"/>
      <c r="D65" s="47"/>
      <c r="E65" s="47"/>
      <c r="F65" s="47"/>
      <c r="G65" s="47"/>
    </row>
    <row r="66" spans="1:7" ht="16" thickBot="1" x14ac:dyDescent="0.4">
      <c r="A66" s="46" t="s">
        <v>1</v>
      </c>
      <c r="B66" s="47"/>
      <c r="C66" s="47"/>
      <c r="D66" s="47"/>
      <c r="E66" s="47"/>
      <c r="F66" s="47"/>
      <c r="G66" s="47"/>
    </row>
    <row r="67" spans="1:7" ht="16" thickBot="1" x14ac:dyDescent="0.4">
      <c r="A67" s="46" t="s">
        <v>67</v>
      </c>
      <c r="B67" s="47"/>
      <c r="C67" s="47"/>
      <c r="D67" s="47"/>
      <c r="E67" s="47"/>
      <c r="F67" s="47"/>
      <c r="G67" s="47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G113"/>
  <sheetViews>
    <sheetView tabSelected="1" topLeftCell="A7" zoomScale="85" zoomScaleNormal="85" workbookViewId="0">
      <selection activeCell="B8" sqref="B8"/>
    </sheetView>
  </sheetViews>
  <sheetFormatPr defaultRowHeight="14.5" x14ac:dyDescent="0.35"/>
  <cols>
    <col min="1" max="1" width="40.81640625" customWidth="1"/>
    <col min="2" max="2" width="18.7265625" customWidth="1"/>
    <col min="3" max="3" width="21.7265625" customWidth="1"/>
    <col min="4" max="7" width="18.7265625" customWidth="1"/>
  </cols>
  <sheetData>
    <row r="1" spans="1:7" s="33" customFormat="1" ht="15" thickBot="1" x14ac:dyDescent="0.4">
      <c r="A1" s="33" t="s">
        <v>103</v>
      </c>
      <c r="B1" s="33" t="s">
        <v>99</v>
      </c>
    </row>
    <row r="2" spans="1:7" s="146" customFormat="1" ht="72.75" customHeight="1" thickBot="1" x14ac:dyDescent="0.4">
      <c r="A2" s="43" t="s">
        <v>149</v>
      </c>
      <c r="B2" s="44" t="str">
        <f>'RAW DATA INPUTS &gt;&gt;&gt;'!F1</f>
        <v>Suite 1 Least Cost</v>
      </c>
      <c r="C2" s="44" t="str">
        <f>'RAW DATA INPUTS &gt;&gt;&gt;'!G1</f>
        <v>Suite 2 PSE Only</v>
      </c>
      <c r="D2" s="44" t="str">
        <f>'RAW DATA INPUTS &gt;&gt;&gt;'!H1</f>
        <v>Suite 3 Customer Only</v>
      </c>
      <c r="E2" s="44" t="str">
        <f>'RAW DATA INPUTS &gt;&gt;&gt;'!I1</f>
        <v>Suite 4 Pre-CBI</v>
      </c>
      <c r="F2" s="44" t="str">
        <f>'RAW DATA INPUTS &gt;&gt;&gt;'!J1</f>
        <v>Suite 5 CBI</v>
      </c>
      <c r="G2" s="44" t="str">
        <f>'RAW DATA INPUTS &gt;&gt;&gt;'!K1</f>
        <v>Suite 6 CEIP Preferred Portfolio</v>
      </c>
    </row>
    <row r="3" spans="1:7" s="146" customFormat="1" ht="18" customHeight="1" thickTop="1" thickBot="1" x14ac:dyDescent="0.4">
      <c r="A3" s="46" t="s">
        <v>70</v>
      </c>
      <c r="B3" s="49">
        <f>'_Resource Additions_Annual_'!$BB$7</f>
        <v>258.84908114583618</v>
      </c>
      <c r="C3" s="49">
        <f>'_Resource Additions_Annual_'!$BB$35</f>
        <v>258.84908114583618</v>
      </c>
      <c r="D3" s="49">
        <f>'_Resource Additions_Annual_'!$BB$63</f>
        <v>258.84908114583618</v>
      </c>
      <c r="E3" s="49">
        <f>'_Resource Additions_Annual_'!$BB$91</f>
        <v>258.84908114583618</v>
      </c>
      <c r="F3" s="49">
        <f>'_Resource Additions_Annual_'!$BB$119</f>
        <v>258.84908114583618</v>
      </c>
      <c r="G3" s="49">
        <f>'_Resource Additions_Annual_'!$BB$147</f>
        <v>258.84908114583618</v>
      </c>
    </row>
    <row r="4" spans="1:7" s="146" customFormat="1" ht="18" customHeight="1" thickBot="1" x14ac:dyDescent="0.4">
      <c r="A4" s="46" t="s">
        <v>64</v>
      </c>
      <c r="B4" s="49">
        <f>'_Resource Additions_Annual_'!$BC$7</f>
        <v>75.000000193715096</v>
      </c>
      <c r="C4" s="49">
        <f>'_Resource Additions_Annual_'!$BC$35</f>
        <v>75</v>
      </c>
      <c r="D4" s="49">
        <f>'_Resource Additions_Annual_'!$BC$63</f>
        <v>71.700000122189522</v>
      </c>
      <c r="E4" s="49">
        <f>'_Resource Additions_Annual_'!$BC$91</f>
        <v>57.700000107288361</v>
      </c>
      <c r="F4" s="49">
        <f>'_Resource Additions_Annual_'!$BC$119</f>
        <v>75.550000265240669</v>
      </c>
      <c r="G4" s="49">
        <f>'_Resource Additions_Annual_'!$BC$147</f>
        <v>75.60000041872263</v>
      </c>
    </row>
    <row r="5" spans="1:7" s="146" customFormat="1" ht="18" customHeight="1" thickBot="1" x14ac:dyDescent="0.4">
      <c r="A5" s="46" t="s">
        <v>63</v>
      </c>
      <c r="B5" s="49">
        <f>'_Resource Additions_Annual_'!$BD$7</f>
        <v>80.300000935792923</v>
      </c>
      <c r="C5" s="49">
        <f>'_Resource Additions_Annual_'!$BD$35</f>
        <v>83.22500067949295</v>
      </c>
      <c r="D5" s="49">
        <f>'_Resource Additions_Annual_'!$BD$63</f>
        <v>58.616999715566635</v>
      </c>
      <c r="E5" s="49">
        <f>'_Resource Additions_Annual_'!$BD$91</f>
        <v>77.892000541090965</v>
      </c>
      <c r="F5" s="49">
        <f>'_Resource Additions_Annual_'!$BD$119</f>
        <v>81.292000100016594</v>
      </c>
      <c r="G5" s="49">
        <f>'_Resource Additions_Annual_'!$BD$147</f>
        <v>79.376999862492085</v>
      </c>
    </row>
    <row r="6" spans="1:7" s="146" customFormat="1" ht="18" customHeight="1" thickBot="1" x14ac:dyDescent="0.4">
      <c r="A6" s="46" t="s">
        <v>0</v>
      </c>
      <c r="B6" s="49">
        <f>'_Resource Additions_Annual_'!$BE$7</f>
        <v>28.669999688863754</v>
      </c>
      <c r="C6" s="49">
        <f>'_Resource Additions_Annual_'!$BE$35</f>
        <v>28.669999688863754</v>
      </c>
      <c r="D6" s="49">
        <f>'_Resource Additions_Annual_'!$BE$63</f>
        <v>28.669999688863754</v>
      </c>
      <c r="E6" s="49">
        <f>'_Resource Additions_Annual_'!$BE$91</f>
        <v>28.669999688863754</v>
      </c>
      <c r="F6" s="49">
        <f>'_Resource Additions_Annual_'!$BE$119</f>
        <v>28.669999688863754</v>
      </c>
      <c r="G6" s="49">
        <f>'_Resource Additions_Annual_'!$BE$147</f>
        <v>28.669999688863754</v>
      </c>
    </row>
    <row r="7" spans="1:7" s="146" customFormat="1" ht="18" customHeight="1" thickBot="1" x14ac:dyDescent="0.4">
      <c r="A7" s="46" t="s">
        <v>62</v>
      </c>
      <c r="B7" s="49">
        <f>'_Resource Additions_Annual_'!$BF$7</f>
        <v>22.090000152587891</v>
      </c>
      <c r="C7" s="49">
        <f>'_Resource Additions_Annual_'!$BF$35</f>
        <v>22.090000152587891</v>
      </c>
      <c r="D7" s="49">
        <f>'_Resource Additions_Annual_'!$BF$63</f>
        <v>22.090000152587891</v>
      </c>
      <c r="E7" s="49">
        <f>'_Resource Additions_Annual_'!$BF$91</f>
        <v>22.090000152587891</v>
      </c>
      <c r="F7" s="49">
        <f>'_Resource Additions_Annual_'!$BF$119</f>
        <v>22.090000152587891</v>
      </c>
      <c r="G7" s="49">
        <f>'_Resource Additions_Annual_'!$BF$147</f>
        <v>22.090000152587891</v>
      </c>
    </row>
    <row r="8" spans="1:7" s="146" customFormat="1" ht="18" customHeight="1" thickBot="1" x14ac:dyDescent="0.4">
      <c r="A8" s="51" t="s">
        <v>36</v>
      </c>
      <c r="B8" s="49">
        <f>'_Resource Additions_Annual_'!$BG$7</f>
        <v>0</v>
      </c>
      <c r="C8" s="49">
        <f>'_Resource Additions_Annual_'!$BG$35</f>
        <v>0</v>
      </c>
      <c r="D8" s="49">
        <f>'_Resource Additions_Annual_'!$BG$63</f>
        <v>0</v>
      </c>
      <c r="E8" s="49">
        <f>'_Resource Additions_Annual_'!$BG$91</f>
        <v>0</v>
      </c>
      <c r="F8" s="49">
        <f>'_Resource Additions_Annual_'!$BG$119</f>
        <v>0</v>
      </c>
      <c r="G8" s="49">
        <f>'_Resource Additions_Annual_'!$BG$147</f>
        <v>0</v>
      </c>
    </row>
    <row r="9" spans="1:7" s="146" customFormat="1" ht="18" customHeight="1" thickBot="1" x14ac:dyDescent="0.4">
      <c r="A9" s="51" t="s">
        <v>45</v>
      </c>
      <c r="B9" s="49">
        <f>'_Resource Additions_Annual_'!$BH$7</f>
        <v>299.89999389648438</v>
      </c>
      <c r="C9" s="49">
        <f>'_Resource Additions_Annual_'!$BH$35</f>
        <v>299.89999389648438</v>
      </c>
      <c r="D9" s="49">
        <f>'_Resource Additions_Annual_'!$BH$63</f>
        <v>299.89999389648438</v>
      </c>
      <c r="E9" s="49">
        <f>'_Resource Additions_Annual_'!$BH$91</f>
        <v>299.89999389648438</v>
      </c>
      <c r="F9" s="49">
        <f>'_Resource Additions_Annual_'!$BH$119</f>
        <v>299.89999389648438</v>
      </c>
      <c r="G9" s="49">
        <f>'_Resource Additions_Annual_'!$BH$147</f>
        <v>299.89999389648438</v>
      </c>
    </row>
    <row r="10" spans="1:7" s="146" customFormat="1" ht="18" customHeight="1" thickBot="1" x14ac:dyDescent="0.4">
      <c r="A10" s="51" t="s">
        <v>50</v>
      </c>
      <c r="B10" s="49">
        <f>'_Resource Additions_Annual_'!$BI$7</f>
        <v>500</v>
      </c>
      <c r="C10" s="49">
        <f>'_Resource Additions_Annual_'!$BI$35</f>
        <v>500</v>
      </c>
      <c r="D10" s="49">
        <f>'_Resource Additions_Annual_'!$BI$63</f>
        <v>500</v>
      </c>
      <c r="E10" s="49">
        <f>'_Resource Additions_Annual_'!$BI$91</f>
        <v>500</v>
      </c>
      <c r="F10" s="49">
        <f>'_Resource Additions_Annual_'!$BI$119</f>
        <v>500</v>
      </c>
      <c r="G10" s="49">
        <f>'_Resource Additions_Annual_'!$BI$147</f>
        <v>500</v>
      </c>
    </row>
    <row r="11" spans="1:7" s="146" customFormat="1" ht="18" customHeight="1" thickBot="1" x14ac:dyDescent="0.4">
      <c r="A11" s="46" t="s">
        <v>60</v>
      </c>
      <c r="B11" s="49">
        <f>'_Resource Additions_Annual_'!$BJ$7</f>
        <v>0</v>
      </c>
      <c r="C11" s="49">
        <f>'_Resource Additions_Annual_'!$BJ$35</f>
        <v>0</v>
      </c>
      <c r="D11" s="49">
        <f>'_Resource Additions_Annual_'!$BJ$63</f>
        <v>0</v>
      </c>
      <c r="E11" s="49">
        <f>'_Resource Additions_Annual_'!$BJ$91</f>
        <v>0</v>
      </c>
      <c r="F11" s="49">
        <f>'_Resource Additions_Annual_'!$BJ$119</f>
        <v>0</v>
      </c>
      <c r="G11" s="49">
        <f>'_Resource Additions_Annual_'!$BJ$147</f>
        <v>0</v>
      </c>
    </row>
    <row r="12" spans="1:7" s="146" customFormat="1" ht="18" customHeight="1" thickBot="1" x14ac:dyDescent="0.4">
      <c r="A12" s="46" t="s">
        <v>71</v>
      </c>
      <c r="B12" s="49">
        <f>'_Resource Additions_Annual_'!$BK$7</f>
        <v>0</v>
      </c>
      <c r="C12" s="49">
        <f>'_Resource Additions_Annual_'!$BK$35</f>
        <v>0</v>
      </c>
      <c r="D12" s="49">
        <f>'_Resource Additions_Annual_'!$BK$63</f>
        <v>0</v>
      </c>
      <c r="E12" s="49">
        <f>'_Resource Additions_Annual_'!$BK$91</f>
        <v>0</v>
      </c>
      <c r="F12" s="49">
        <f>'_Resource Additions_Annual_'!$BK$119</f>
        <v>0</v>
      </c>
      <c r="G12" s="49">
        <f>'_Resource Additions_Annual_'!$BK$147</f>
        <v>0</v>
      </c>
    </row>
    <row r="13" spans="1:7" s="146" customFormat="1" ht="18" customHeight="1" thickBot="1" x14ac:dyDescent="0.4">
      <c r="A13" s="46" t="s">
        <v>109</v>
      </c>
      <c r="B13" s="49">
        <f>'_Resource Additions_Annual_'!$BL$7</f>
        <v>0</v>
      </c>
      <c r="C13" s="49">
        <f>'_Resource Additions_Annual_'!$BL$35</f>
        <v>0</v>
      </c>
      <c r="D13" s="49">
        <f>'_Resource Additions_Annual_'!$BL$63</f>
        <v>0</v>
      </c>
      <c r="E13" s="49">
        <f>'_Resource Additions_Annual_'!$BL$91</f>
        <v>0</v>
      </c>
      <c r="F13" s="49">
        <f>'_Resource Additions_Annual_'!$BL$119</f>
        <v>0</v>
      </c>
      <c r="G13" s="49">
        <f>'_Resource Additions_Annual_'!$BL$147</f>
        <v>0</v>
      </c>
    </row>
    <row r="14" spans="1:7" s="146" customFormat="1" ht="16" thickBot="1" x14ac:dyDescent="0.4">
      <c r="A14" s="43"/>
      <c r="B14" s="44"/>
      <c r="C14" s="44"/>
      <c r="D14" s="44"/>
      <c r="E14" s="44"/>
      <c r="F14" s="44"/>
      <c r="G14" s="44"/>
    </row>
    <row r="15" spans="1:7" ht="72.75" customHeight="1" thickTop="1" thickBot="1" x14ac:dyDescent="0.4">
      <c r="A15" s="43" t="s">
        <v>69</v>
      </c>
      <c r="B15" s="44" t="str">
        <f>'RAW DATA INPUTS &gt;&gt;&gt;'!F1</f>
        <v>Suite 1 Least Cost</v>
      </c>
      <c r="C15" s="44" t="str">
        <f>'RAW DATA INPUTS &gt;&gt;&gt;'!G1</f>
        <v>Suite 2 PSE Only</v>
      </c>
      <c r="D15" s="44" t="str">
        <f>'RAW DATA INPUTS &gt;&gt;&gt;'!H1</f>
        <v>Suite 3 Customer Only</v>
      </c>
      <c r="E15" s="44" t="str">
        <f>'RAW DATA INPUTS &gt;&gt;&gt;'!I1</f>
        <v>Suite 4 Pre-CBI</v>
      </c>
      <c r="F15" s="44" t="str">
        <f>'RAW DATA INPUTS &gt;&gt;&gt;'!J1</f>
        <v>Suite 5 CBI</v>
      </c>
      <c r="G15" s="44" t="str">
        <f>'RAW DATA INPUTS &gt;&gt;&gt;'!K1</f>
        <v>Suite 6 CEIP Preferred Portfolio</v>
      </c>
    </row>
    <row r="16" spans="1:7" ht="18" customHeight="1" thickTop="1" thickBot="1" x14ac:dyDescent="0.4">
      <c r="A16" s="46" t="s">
        <v>70</v>
      </c>
      <c r="B16" s="49">
        <f>'_Resource Additions_Annual_'!BP4</f>
        <v>1823.8825812556208</v>
      </c>
      <c r="C16" s="49">
        <f>'_Resource Additions_Annual_'!BP32</f>
        <v>1823.8825812556208</v>
      </c>
      <c r="D16" s="49">
        <f>'_Resource Additions_Annual_'!BP60</f>
        <v>1823.8825812556208</v>
      </c>
      <c r="E16" s="49">
        <f>'_Resource Additions_Annual_'!BP88</f>
        <v>1823.8825812556208</v>
      </c>
      <c r="F16" s="49">
        <f>'_Resource Additions_Annual_'!BP116</f>
        <v>1823.8825812556208</v>
      </c>
      <c r="G16" s="49">
        <f>'_Resource Additions_Annual_'!BP144</f>
        <v>1823.8825812556208</v>
      </c>
    </row>
    <row r="17" spans="1:7" ht="18" customHeight="1" thickBot="1" x14ac:dyDescent="0.4">
      <c r="A17" s="46" t="s">
        <v>64</v>
      </c>
      <c r="B17" s="49">
        <f>'_Resource Additions_Annual_'!BP5</f>
        <v>1000.0000001937151</v>
      </c>
      <c r="C17" s="49">
        <f>'_Resource Additions_Annual_'!BP33</f>
        <v>1000</v>
      </c>
      <c r="D17" s="49">
        <f>'_Resource Additions_Annual_'!BP61</f>
        <v>996.70000012218952</v>
      </c>
      <c r="E17" s="49">
        <f>'_Resource Additions_Annual_'!BP89</f>
        <v>982.70000010728836</v>
      </c>
      <c r="F17" s="49">
        <f>'_Resource Additions_Annual_'!BP117</f>
        <v>1000.5500002652407</v>
      </c>
      <c r="G17" s="49">
        <f>'_Resource Additions_Annual_'!BP145</f>
        <v>1000.6000004187226</v>
      </c>
    </row>
    <row r="18" spans="1:7" ht="18" customHeight="1" thickBot="1" x14ac:dyDescent="0.4">
      <c r="A18" s="46" t="s">
        <v>63</v>
      </c>
      <c r="B18" s="49">
        <f>'_Resource Additions_Annual_'!BP6</f>
        <v>680.30000093579292</v>
      </c>
      <c r="C18" s="49">
        <f>'_Resource Additions_Annual_'!BP34</f>
        <v>683.22500067949295</v>
      </c>
      <c r="D18" s="49">
        <f>'_Resource Additions_Annual_'!BP62</f>
        <v>658.61699971556664</v>
      </c>
      <c r="E18" s="49">
        <f>'_Resource Additions_Annual_'!BP90</f>
        <v>677.89200054109097</v>
      </c>
      <c r="F18" s="49">
        <f>'_Resource Additions_Annual_'!BP118</f>
        <v>681.29200010001659</v>
      </c>
      <c r="G18" s="49">
        <f>'_Resource Additions_Annual_'!BP146</f>
        <v>679.37699986249208</v>
      </c>
    </row>
    <row r="19" spans="1:7" ht="18" customHeight="1" thickBot="1" x14ac:dyDescent="0.4">
      <c r="A19" s="46" t="s">
        <v>0</v>
      </c>
      <c r="B19" s="49">
        <f>'_Resource Additions_Annual_'!BP7</f>
        <v>216.68000096082687</v>
      </c>
      <c r="C19" s="49">
        <f>'_Resource Additions_Annual_'!BP35</f>
        <v>216.68000096082687</v>
      </c>
      <c r="D19" s="49">
        <f>'_Resource Additions_Annual_'!BP63</f>
        <v>216.68000096082687</v>
      </c>
      <c r="E19" s="49">
        <f>'_Resource Additions_Annual_'!BP91</f>
        <v>216.68000096082687</v>
      </c>
      <c r="F19" s="49">
        <f>'_Resource Additions_Annual_'!BP119</f>
        <v>216.68000096082687</v>
      </c>
      <c r="G19" s="49">
        <f>'_Resource Additions_Annual_'!BP147</f>
        <v>216.68000096082687</v>
      </c>
    </row>
    <row r="20" spans="1:7" ht="18" customHeight="1" thickBot="1" x14ac:dyDescent="0.4">
      <c r="A20" s="46" t="s">
        <v>62</v>
      </c>
      <c r="B20" s="49">
        <f>'_Resource Additions_Annual_'!BP8</f>
        <v>117.77000427246094</v>
      </c>
      <c r="C20" s="49">
        <f>'_Resource Additions_Annual_'!BP36</f>
        <v>117.77000427246094</v>
      </c>
      <c r="D20" s="49">
        <f>'_Resource Additions_Annual_'!BP64</f>
        <v>117.77000427246094</v>
      </c>
      <c r="E20" s="49">
        <f>'_Resource Additions_Annual_'!BP92</f>
        <v>117.77000427246094</v>
      </c>
      <c r="F20" s="49">
        <f>'_Resource Additions_Annual_'!BP120</f>
        <v>117.77000427246094</v>
      </c>
      <c r="G20" s="49">
        <f>'_Resource Additions_Annual_'!BP148</f>
        <v>117.77000427246094</v>
      </c>
    </row>
    <row r="21" spans="1:7" ht="18" customHeight="1" thickBot="1" x14ac:dyDescent="0.4">
      <c r="A21" s="51" t="s">
        <v>36</v>
      </c>
      <c r="B21" s="49">
        <f>'_Resource Additions_Annual_'!BP9</f>
        <v>150</v>
      </c>
      <c r="C21" s="49">
        <f>'_Resource Additions_Annual_'!BP37</f>
        <v>150</v>
      </c>
      <c r="D21" s="49">
        <f>'_Resource Additions_Annual_'!BP65</f>
        <v>150</v>
      </c>
      <c r="E21" s="49">
        <f>'_Resource Additions_Annual_'!BP93</f>
        <v>150</v>
      </c>
      <c r="F21" s="49">
        <f>'_Resource Additions_Annual_'!BP121</f>
        <v>150</v>
      </c>
      <c r="G21" s="49">
        <f>'_Resource Additions_Annual_'!BP149</f>
        <v>150</v>
      </c>
    </row>
    <row r="22" spans="1:7" ht="18" customHeight="1" thickBot="1" x14ac:dyDescent="0.4">
      <c r="A22" s="51" t="s">
        <v>45</v>
      </c>
      <c r="B22" s="49">
        <f>'_Resource Additions_Annual_'!BP10</f>
        <v>1292.8199920654297</v>
      </c>
      <c r="C22" s="49">
        <f>'_Resource Additions_Annual_'!BP38</f>
        <v>1292.8199920654297</v>
      </c>
      <c r="D22" s="49">
        <f>'_Resource Additions_Annual_'!BP66</f>
        <v>1292.8199920654297</v>
      </c>
      <c r="E22" s="49">
        <f>'_Resource Additions_Annual_'!BP94</f>
        <v>1292.8199920654297</v>
      </c>
      <c r="F22" s="49">
        <f>'_Resource Additions_Annual_'!BP122</f>
        <v>1292.8199920654297</v>
      </c>
      <c r="G22" s="49">
        <f>'_Resource Additions_Annual_'!BP150</f>
        <v>1292.8199920654297</v>
      </c>
    </row>
    <row r="23" spans="1:7" ht="18" customHeight="1" thickBot="1" x14ac:dyDescent="0.4">
      <c r="A23" s="51" t="s">
        <v>50</v>
      </c>
      <c r="B23" s="49">
        <f>'_Resource Additions_Annual_'!BP11</f>
        <v>3050</v>
      </c>
      <c r="C23" s="49">
        <f>'_Resource Additions_Annual_'!BP39</f>
        <v>3050</v>
      </c>
      <c r="D23" s="49">
        <f>'_Resource Additions_Annual_'!BP67</f>
        <v>3050</v>
      </c>
      <c r="E23" s="49">
        <f>'_Resource Additions_Annual_'!BP95</f>
        <v>3050</v>
      </c>
      <c r="F23" s="49">
        <f>'_Resource Additions_Annual_'!BP123</f>
        <v>3050</v>
      </c>
      <c r="G23" s="49">
        <f>'_Resource Additions_Annual_'!BP151</f>
        <v>3050</v>
      </c>
    </row>
    <row r="24" spans="1:7" ht="18" customHeight="1" thickBot="1" x14ac:dyDescent="0.4">
      <c r="A24" s="46" t="s">
        <v>60</v>
      </c>
      <c r="B24" s="49">
        <f>'_Resource Additions_Annual_'!BP12</f>
        <v>125</v>
      </c>
      <c r="C24" s="49">
        <f>'_Resource Additions_Annual_'!BP40</f>
        <v>125</v>
      </c>
      <c r="D24" s="49">
        <f>'_Resource Additions_Annual_'!BP68</f>
        <v>125</v>
      </c>
      <c r="E24" s="49">
        <f>'_Resource Additions_Annual_'!BP96</f>
        <v>125</v>
      </c>
      <c r="F24" s="49">
        <f>'_Resource Additions_Annual_'!BP124</f>
        <v>125</v>
      </c>
      <c r="G24" s="49">
        <f>'_Resource Additions_Annual_'!BP152</f>
        <v>125</v>
      </c>
    </row>
    <row r="25" spans="1:7" ht="18" customHeight="1" thickBot="1" x14ac:dyDescent="0.4">
      <c r="A25" s="46" t="s">
        <v>71</v>
      </c>
      <c r="B25" s="49">
        <f>'_Resource Additions_Annual_'!BP13</f>
        <v>0</v>
      </c>
      <c r="C25" s="49">
        <f>'_Resource Additions_Annual_'!BP41</f>
        <v>0</v>
      </c>
      <c r="D25" s="49">
        <f>'_Resource Additions_Annual_'!BP69</f>
        <v>0</v>
      </c>
      <c r="E25" s="49">
        <f>'_Resource Additions_Annual_'!BP97</f>
        <v>0</v>
      </c>
      <c r="F25" s="49">
        <f>'_Resource Additions_Annual_'!BP125</f>
        <v>0</v>
      </c>
      <c r="G25" s="49">
        <f>'_Resource Additions_Annual_'!BP153</f>
        <v>0</v>
      </c>
    </row>
    <row r="26" spans="1:7" ht="18" customHeight="1" thickBot="1" x14ac:dyDescent="0.4">
      <c r="A26" s="46" t="s">
        <v>109</v>
      </c>
      <c r="B26" s="49">
        <f>'_Resource Additions_Annual_'!BP14</f>
        <v>948</v>
      </c>
      <c r="C26" s="49">
        <f>'_Resource Additions_Annual_'!BP42</f>
        <v>948</v>
      </c>
      <c r="D26" s="49">
        <f>'_Resource Additions_Annual_'!BP70</f>
        <v>948</v>
      </c>
      <c r="E26" s="49">
        <f>'_Resource Additions_Annual_'!BP98</f>
        <v>948</v>
      </c>
      <c r="F26" s="49">
        <f>'_Resource Additions_Annual_'!BP126</f>
        <v>948</v>
      </c>
      <c r="G26" s="49">
        <f>'_Resource Additions_Annual_'!BP154</f>
        <v>948</v>
      </c>
    </row>
    <row r="27" spans="1:7" ht="16" thickBot="1" x14ac:dyDescent="0.4">
      <c r="A27" s="43"/>
      <c r="B27" s="44"/>
      <c r="C27" s="44"/>
      <c r="D27" s="44"/>
      <c r="E27" s="44"/>
      <c r="F27" s="44"/>
      <c r="G27" s="44"/>
    </row>
    <row r="28" spans="1:7" s="33" customFormat="1" ht="15.5" thickTop="1" thickBot="1" x14ac:dyDescent="0.4">
      <c r="A28" s="33" t="s">
        <v>105</v>
      </c>
      <c r="B28" s="33" t="s">
        <v>99</v>
      </c>
    </row>
    <row r="29" spans="1:7" s="146" customFormat="1" ht="33.75" customHeight="1" thickBot="1" x14ac:dyDescent="0.4">
      <c r="A29" s="43" t="s">
        <v>149</v>
      </c>
      <c r="B29" s="44" t="str">
        <f>B2</f>
        <v>Suite 1 Least Cost</v>
      </c>
      <c r="C29" s="44" t="str">
        <f t="shared" ref="C29:G29" si="0">C2</f>
        <v>Suite 2 PSE Only</v>
      </c>
      <c r="D29" s="44" t="str">
        <f t="shared" si="0"/>
        <v>Suite 3 Customer Only</v>
      </c>
      <c r="E29" s="44" t="str">
        <f t="shared" si="0"/>
        <v>Suite 4 Pre-CBI</v>
      </c>
      <c r="F29" s="44" t="str">
        <f t="shared" si="0"/>
        <v>Suite 5 CBI</v>
      </c>
      <c r="G29" s="44" t="str">
        <f t="shared" si="0"/>
        <v>Suite 6 CEIP Preferred Portfolio</v>
      </c>
    </row>
    <row r="30" spans="1:7" s="146" customFormat="1" ht="21.75" customHeight="1" thickTop="1" thickBot="1" x14ac:dyDescent="0.4">
      <c r="A30" s="46" t="s">
        <v>70</v>
      </c>
      <c r="B30" s="50" t="str">
        <f>CONCATENATE(ROUND(B3,0)," MW")</f>
        <v>259 MW</v>
      </c>
      <c r="C30" s="50" t="str">
        <f t="shared" ref="C30:G34" si="1">CONCATENATE(ROUND(C3,0)," MW")</f>
        <v>259 MW</v>
      </c>
      <c r="D30" s="50" t="str">
        <f t="shared" si="1"/>
        <v>259 MW</v>
      </c>
      <c r="E30" s="50" t="str">
        <f t="shared" si="1"/>
        <v>259 MW</v>
      </c>
      <c r="F30" s="50" t="str">
        <f t="shared" si="1"/>
        <v>259 MW</v>
      </c>
      <c r="G30" s="50" t="str">
        <f t="shared" si="1"/>
        <v>259 MW</v>
      </c>
    </row>
    <row r="31" spans="1:7" s="146" customFormat="1" ht="21.75" customHeight="1" thickBot="1" x14ac:dyDescent="0.4">
      <c r="A31" s="46" t="s">
        <v>64</v>
      </c>
      <c r="B31" s="50" t="str">
        <f>CONCATENATE(ROUND(B4,0)," MW")</f>
        <v>75 MW</v>
      </c>
      <c r="C31" s="50" t="str">
        <f t="shared" ref="C31:F31" si="2">CONCATENATE(ROUND(C4,0)," MW")</f>
        <v>75 MW</v>
      </c>
      <c r="D31" s="50" t="str">
        <f t="shared" si="2"/>
        <v>72 MW</v>
      </c>
      <c r="E31" s="50" t="str">
        <f t="shared" si="2"/>
        <v>58 MW</v>
      </c>
      <c r="F31" s="50" t="str">
        <f t="shared" si="2"/>
        <v>76 MW</v>
      </c>
      <c r="G31" s="50" t="str">
        <f t="shared" si="1"/>
        <v>76 MW</v>
      </c>
    </row>
    <row r="32" spans="1:7" s="146" customFormat="1" ht="21.75" customHeight="1" thickBot="1" x14ac:dyDescent="0.4">
      <c r="A32" s="46" t="s">
        <v>63</v>
      </c>
      <c r="B32" s="50" t="str">
        <f>CONCATENATE(ROUND(B5,0)," MW")</f>
        <v>80 MW</v>
      </c>
      <c r="C32" s="50" t="str">
        <f t="shared" ref="C32:F32" si="3">CONCATENATE(ROUND(C5,0)," MW")</f>
        <v>83 MW</v>
      </c>
      <c r="D32" s="50" t="str">
        <f t="shared" si="3"/>
        <v>59 MW</v>
      </c>
      <c r="E32" s="50" t="str">
        <f t="shared" si="3"/>
        <v>78 MW</v>
      </c>
      <c r="F32" s="50" t="str">
        <f t="shared" si="3"/>
        <v>81 MW</v>
      </c>
      <c r="G32" s="50" t="str">
        <f t="shared" si="1"/>
        <v>79 MW</v>
      </c>
    </row>
    <row r="33" spans="1:7" s="146" customFormat="1" ht="21.75" customHeight="1" thickBot="1" x14ac:dyDescent="0.4">
      <c r="A33" s="46" t="s">
        <v>0</v>
      </c>
      <c r="B33" s="50" t="str">
        <f>CONCATENATE(ROUND(B6,0)," MW")</f>
        <v>29 MW</v>
      </c>
      <c r="C33" s="50" t="str">
        <f t="shared" ref="C33:F33" si="4">CONCATENATE(ROUND(C6,0)," MW")</f>
        <v>29 MW</v>
      </c>
      <c r="D33" s="50" t="str">
        <f t="shared" si="4"/>
        <v>29 MW</v>
      </c>
      <c r="E33" s="50" t="str">
        <f t="shared" si="4"/>
        <v>29 MW</v>
      </c>
      <c r="F33" s="50" t="str">
        <f t="shared" si="4"/>
        <v>29 MW</v>
      </c>
      <c r="G33" s="50" t="str">
        <f t="shared" si="1"/>
        <v>29 MW</v>
      </c>
    </row>
    <row r="34" spans="1:7" s="146" customFormat="1" ht="21.75" customHeight="1" thickBot="1" x14ac:dyDescent="0.4">
      <c r="A34" s="46" t="s">
        <v>62</v>
      </c>
      <c r="B34" s="50" t="str">
        <f>CONCATENATE(ROUND(B7,0)," MW")</f>
        <v>22 MW</v>
      </c>
      <c r="C34" s="50" t="str">
        <f t="shared" ref="C34:F34" si="5">CONCATENATE(ROUND(C7,0)," MW")</f>
        <v>22 MW</v>
      </c>
      <c r="D34" s="50" t="str">
        <f t="shared" si="5"/>
        <v>22 MW</v>
      </c>
      <c r="E34" s="50" t="str">
        <f t="shared" si="5"/>
        <v>22 MW</v>
      </c>
      <c r="F34" s="50" t="str">
        <f t="shared" si="5"/>
        <v>22 MW</v>
      </c>
      <c r="G34" s="50" t="str">
        <f t="shared" si="1"/>
        <v>22 MW</v>
      </c>
    </row>
    <row r="35" spans="1:7" s="3" customFormat="1" ht="21.75" customHeight="1" thickBot="1" x14ac:dyDescent="0.4">
      <c r="A35" s="52" t="s">
        <v>3</v>
      </c>
      <c r="B35" s="53" t="str">
        <f>CONCATENATE(ROUND(SUM(B8:B10),0)," MW")</f>
        <v>800 MW</v>
      </c>
      <c r="C35" s="53" t="str">
        <f t="shared" ref="C35:G35" si="6">CONCATENATE(ROUND(SUM(C8:C10),0)," MW")</f>
        <v>800 MW</v>
      </c>
      <c r="D35" s="53" t="str">
        <f t="shared" si="6"/>
        <v>800 MW</v>
      </c>
      <c r="E35" s="53" t="str">
        <f t="shared" si="6"/>
        <v>800 MW</v>
      </c>
      <c r="F35" s="53" t="str">
        <f t="shared" si="6"/>
        <v>800 MW</v>
      </c>
      <c r="G35" s="53" t="str">
        <f t="shared" si="6"/>
        <v>800 MW</v>
      </c>
    </row>
    <row r="36" spans="1:7" s="146" customFormat="1" ht="21.75" customHeight="1" thickBot="1" x14ac:dyDescent="0.4">
      <c r="A36" s="51" t="s">
        <v>36</v>
      </c>
      <c r="B36" s="50" t="str">
        <f t="shared" ref="B36:G41" si="7">CONCATENATE(ROUND(B8,0)," MW")</f>
        <v>0 MW</v>
      </c>
      <c r="C36" s="50" t="str">
        <f t="shared" si="7"/>
        <v>0 MW</v>
      </c>
      <c r="D36" s="50" t="str">
        <f t="shared" si="7"/>
        <v>0 MW</v>
      </c>
      <c r="E36" s="50" t="str">
        <f t="shared" si="7"/>
        <v>0 MW</v>
      </c>
      <c r="F36" s="50" t="str">
        <f t="shared" si="7"/>
        <v>0 MW</v>
      </c>
      <c r="G36" s="50" t="str">
        <f t="shared" si="7"/>
        <v>0 MW</v>
      </c>
    </row>
    <row r="37" spans="1:7" s="146" customFormat="1" ht="21.75" customHeight="1" thickBot="1" x14ac:dyDescent="0.4">
      <c r="A37" s="51" t="s">
        <v>45</v>
      </c>
      <c r="B37" s="50" t="str">
        <f t="shared" si="7"/>
        <v>300 MW</v>
      </c>
      <c r="C37" s="50" t="str">
        <f t="shared" si="7"/>
        <v>300 MW</v>
      </c>
      <c r="D37" s="50" t="str">
        <f t="shared" si="7"/>
        <v>300 MW</v>
      </c>
      <c r="E37" s="50" t="str">
        <f t="shared" si="7"/>
        <v>300 MW</v>
      </c>
      <c r="F37" s="50" t="str">
        <f t="shared" si="7"/>
        <v>300 MW</v>
      </c>
      <c r="G37" s="50" t="str">
        <f t="shared" si="7"/>
        <v>300 MW</v>
      </c>
    </row>
    <row r="38" spans="1:7" s="146" customFormat="1" ht="21.75" customHeight="1" thickBot="1" x14ac:dyDescent="0.4">
      <c r="A38" s="51" t="s">
        <v>50</v>
      </c>
      <c r="B38" s="50" t="str">
        <f t="shared" si="7"/>
        <v>500 MW</v>
      </c>
      <c r="C38" s="50" t="str">
        <f t="shared" si="7"/>
        <v>500 MW</v>
      </c>
      <c r="D38" s="50" t="str">
        <f t="shared" si="7"/>
        <v>500 MW</v>
      </c>
      <c r="E38" s="50" t="str">
        <f t="shared" si="7"/>
        <v>500 MW</v>
      </c>
      <c r="F38" s="50" t="str">
        <f t="shared" si="7"/>
        <v>500 MW</v>
      </c>
      <c r="G38" s="50" t="str">
        <f t="shared" si="7"/>
        <v>500 MW</v>
      </c>
    </row>
    <row r="39" spans="1:7" s="146" customFormat="1" ht="21.75" customHeight="1" thickBot="1" x14ac:dyDescent="0.4">
      <c r="A39" s="46" t="s">
        <v>60</v>
      </c>
      <c r="B39" s="50" t="str">
        <f t="shared" si="7"/>
        <v>0 MW</v>
      </c>
      <c r="C39" s="50" t="str">
        <f t="shared" si="7"/>
        <v>0 MW</v>
      </c>
      <c r="D39" s="50" t="str">
        <f t="shared" si="7"/>
        <v>0 MW</v>
      </c>
      <c r="E39" s="50" t="str">
        <f t="shared" si="7"/>
        <v>0 MW</v>
      </c>
      <c r="F39" s="50" t="str">
        <f t="shared" si="7"/>
        <v>0 MW</v>
      </c>
      <c r="G39" s="50" t="str">
        <f t="shared" si="7"/>
        <v>0 MW</v>
      </c>
    </row>
    <row r="40" spans="1:7" s="146" customFormat="1" ht="21.75" customHeight="1" thickBot="1" x14ac:dyDescent="0.4">
      <c r="A40" s="46" t="s">
        <v>71</v>
      </c>
      <c r="B40" s="50" t="str">
        <f t="shared" si="7"/>
        <v>0 MW</v>
      </c>
      <c r="C40" s="50" t="str">
        <f t="shared" si="7"/>
        <v>0 MW</v>
      </c>
      <c r="D40" s="50" t="str">
        <f t="shared" si="7"/>
        <v>0 MW</v>
      </c>
      <c r="E40" s="50" t="str">
        <f t="shared" si="7"/>
        <v>0 MW</v>
      </c>
      <c r="F40" s="50" t="str">
        <f t="shared" si="7"/>
        <v>0 MW</v>
      </c>
      <c r="G40" s="50" t="str">
        <f t="shared" si="7"/>
        <v>0 MW</v>
      </c>
    </row>
    <row r="41" spans="1:7" s="146" customFormat="1" ht="21.75" customHeight="1" thickBot="1" x14ac:dyDescent="0.4">
      <c r="A41" s="46" t="s">
        <v>109</v>
      </c>
      <c r="B41" s="50" t="str">
        <f t="shared" si="7"/>
        <v>0 MW</v>
      </c>
      <c r="C41" s="50" t="str">
        <f t="shared" si="7"/>
        <v>0 MW</v>
      </c>
      <c r="D41" s="50" t="str">
        <f t="shared" si="7"/>
        <v>0 MW</v>
      </c>
      <c r="E41" s="50" t="str">
        <f t="shared" si="7"/>
        <v>0 MW</v>
      </c>
      <c r="F41" s="50" t="str">
        <f t="shared" si="7"/>
        <v>0 MW</v>
      </c>
      <c r="G41" s="50" t="str">
        <f t="shared" si="7"/>
        <v>0 MW</v>
      </c>
    </row>
    <row r="42" spans="1:7" ht="33.75" customHeight="1" thickBot="1" x14ac:dyDescent="0.4">
      <c r="A42" s="43" t="s">
        <v>69</v>
      </c>
      <c r="B42" s="44" t="str">
        <f>B15</f>
        <v>Suite 1 Least Cost</v>
      </c>
      <c r="C42" s="44" t="str">
        <f t="shared" ref="C42:F42" si="8">C15</f>
        <v>Suite 2 PSE Only</v>
      </c>
      <c r="D42" s="44" t="str">
        <f t="shared" si="8"/>
        <v>Suite 3 Customer Only</v>
      </c>
      <c r="E42" s="44" t="str">
        <f t="shared" si="8"/>
        <v>Suite 4 Pre-CBI</v>
      </c>
      <c r="F42" s="44" t="str">
        <f t="shared" si="8"/>
        <v>Suite 5 CBI</v>
      </c>
      <c r="G42" s="44" t="str">
        <f t="shared" ref="G42" si="9">G15</f>
        <v>Suite 6 CEIP Preferred Portfolio</v>
      </c>
    </row>
    <row r="43" spans="1:7" ht="21.75" customHeight="1" thickTop="1" thickBot="1" x14ac:dyDescent="0.4">
      <c r="A43" s="46" t="s">
        <v>70</v>
      </c>
      <c r="B43" s="50" t="str">
        <f>CONCATENATE(ROUND(B16,0)," MW")</f>
        <v>1824 MW</v>
      </c>
      <c r="C43" s="50" t="str">
        <f t="shared" ref="C43:F43" si="10">CONCATENATE(ROUND(C16,0)," MW")</f>
        <v>1824 MW</v>
      </c>
      <c r="D43" s="50" t="str">
        <f t="shared" si="10"/>
        <v>1824 MW</v>
      </c>
      <c r="E43" s="50" t="str">
        <f t="shared" si="10"/>
        <v>1824 MW</v>
      </c>
      <c r="F43" s="50" t="str">
        <f t="shared" si="10"/>
        <v>1824 MW</v>
      </c>
      <c r="G43" s="50" t="str">
        <f t="shared" ref="G43" si="11">CONCATENATE(ROUND(G16,0)," MW")</f>
        <v>1824 MW</v>
      </c>
    </row>
    <row r="44" spans="1:7" ht="21.75" customHeight="1" thickBot="1" x14ac:dyDescent="0.4">
      <c r="A44" s="46" t="s">
        <v>64</v>
      </c>
      <c r="B44" s="50" t="str">
        <f>CONCATENATE(ROUND(B17,0)," MW")</f>
        <v>1000 MW</v>
      </c>
      <c r="C44" s="50" t="str">
        <f t="shared" ref="C44:F44" si="12">CONCATENATE(ROUND(C17,0)," MW")</f>
        <v>1000 MW</v>
      </c>
      <c r="D44" s="50" t="str">
        <f t="shared" si="12"/>
        <v>997 MW</v>
      </c>
      <c r="E44" s="50" t="str">
        <f t="shared" si="12"/>
        <v>983 MW</v>
      </c>
      <c r="F44" s="50" t="str">
        <f t="shared" si="12"/>
        <v>1001 MW</v>
      </c>
      <c r="G44" s="50" t="str">
        <f t="shared" ref="G44" si="13">CONCATENATE(ROUND(G17,0)," MW")</f>
        <v>1001 MW</v>
      </c>
    </row>
    <row r="45" spans="1:7" ht="21.75" customHeight="1" thickBot="1" x14ac:dyDescent="0.4">
      <c r="A45" s="46" t="s">
        <v>63</v>
      </c>
      <c r="B45" s="50" t="str">
        <f>CONCATENATE(ROUND(B18,0)," MW")</f>
        <v>680 MW</v>
      </c>
      <c r="C45" s="50" t="str">
        <f t="shared" ref="C45:F45" si="14">CONCATENATE(ROUND(C18,0)," MW")</f>
        <v>683 MW</v>
      </c>
      <c r="D45" s="50" t="str">
        <f t="shared" si="14"/>
        <v>659 MW</v>
      </c>
      <c r="E45" s="50" t="str">
        <f t="shared" si="14"/>
        <v>678 MW</v>
      </c>
      <c r="F45" s="50" t="str">
        <f t="shared" si="14"/>
        <v>681 MW</v>
      </c>
      <c r="G45" s="50" t="str">
        <f t="shared" ref="G45" si="15">CONCATENATE(ROUND(G18,0)," MW")</f>
        <v>679 MW</v>
      </c>
    </row>
    <row r="46" spans="1:7" ht="21.75" customHeight="1" thickBot="1" x14ac:dyDescent="0.4">
      <c r="A46" s="46" t="s">
        <v>0</v>
      </c>
      <c r="B46" s="50" t="str">
        <f>CONCATENATE(ROUND(B19,0)," MW")</f>
        <v>217 MW</v>
      </c>
      <c r="C46" s="50" t="str">
        <f t="shared" ref="C46:F46" si="16">CONCATENATE(ROUND(C19,0)," MW")</f>
        <v>217 MW</v>
      </c>
      <c r="D46" s="50" t="str">
        <f t="shared" si="16"/>
        <v>217 MW</v>
      </c>
      <c r="E46" s="50" t="str">
        <f t="shared" si="16"/>
        <v>217 MW</v>
      </c>
      <c r="F46" s="50" t="str">
        <f t="shared" si="16"/>
        <v>217 MW</v>
      </c>
      <c r="G46" s="50" t="str">
        <f t="shared" ref="G46" si="17">CONCATENATE(ROUND(G19,0)," MW")</f>
        <v>217 MW</v>
      </c>
    </row>
    <row r="47" spans="1:7" ht="21.75" customHeight="1" thickBot="1" x14ac:dyDescent="0.4">
      <c r="A47" s="46" t="s">
        <v>62</v>
      </c>
      <c r="B47" s="50" t="str">
        <f>CONCATENATE(ROUND(B20,0)," MW")</f>
        <v>118 MW</v>
      </c>
      <c r="C47" s="50" t="str">
        <f t="shared" ref="C47:F47" si="18">CONCATENATE(ROUND(C20,0)," MW")</f>
        <v>118 MW</v>
      </c>
      <c r="D47" s="50" t="str">
        <f t="shared" si="18"/>
        <v>118 MW</v>
      </c>
      <c r="E47" s="50" t="str">
        <f t="shared" si="18"/>
        <v>118 MW</v>
      </c>
      <c r="F47" s="50" t="str">
        <f t="shared" si="18"/>
        <v>118 MW</v>
      </c>
      <c r="G47" s="50" t="str">
        <f t="shared" ref="G47" si="19">CONCATENATE(ROUND(G20,0)," MW")</f>
        <v>118 MW</v>
      </c>
    </row>
    <row r="48" spans="1:7" s="3" customFormat="1" ht="21.75" customHeight="1" thickBot="1" x14ac:dyDescent="0.4">
      <c r="A48" s="52" t="s">
        <v>3</v>
      </c>
      <c r="B48" s="53" t="str">
        <f>CONCATENATE(ROUND(SUM(B21:B23),0)," MW")</f>
        <v>4493 MW</v>
      </c>
      <c r="C48" s="53" t="str">
        <f t="shared" ref="C48:F48" si="20">CONCATENATE(ROUND(SUM(C21:C23),0)," MW")</f>
        <v>4493 MW</v>
      </c>
      <c r="D48" s="53" t="str">
        <f t="shared" si="20"/>
        <v>4493 MW</v>
      </c>
      <c r="E48" s="53" t="str">
        <f t="shared" si="20"/>
        <v>4493 MW</v>
      </c>
      <c r="F48" s="53" t="str">
        <f t="shared" si="20"/>
        <v>4493 MW</v>
      </c>
      <c r="G48" s="53" t="str">
        <f t="shared" ref="G48" si="21">CONCATENATE(ROUND(SUM(G21:G23),0)," MW")</f>
        <v>4493 MW</v>
      </c>
    </row>
    <row r="49" spans="1:7" ht="21.75" customHeight="1" thickBot="1" x14ac:dyDescent="0.4">
      <c r="A49" s="51" t="s">
        <v>36</v>
      </c>
      <c r="B49" s="50" t="str">
        <f t="shared" ref="B49:B54" si="22">CONCATENATE(ROUND(B21,0)," MW")</f>
        <v>150 MW</v>
      </c>
      <c r="C49" s="50" t="str">
        <f t="shared" ref="C49:F49" si="23">CONCATENATE(ROUND(C21,0)," MW")</f>
        <v>150 MW</v>
      </c>
      <c r="D49" s="50" t="str">
        <f t="shared" si="23"/>
        <v>150 MW</v>
      </c>
      <c r="E49" s="50" t="str">
        <f t="shared" si="23"/>
        <v>150 MW</v>
      </c>
      <c r="F49" s="50" t="str">
        <f t="shared" si="23"/>
        <v>150 MW</v>
      </c>
      <c r="G49" s="50" t="str">
        <f t="shared" ref="G49" si="24">CONCATENATE(ROUND(G21,0)," MW")</f>
        <v>150 MW</v>
      </c>
    </row>
    <row r="50" spans="1:7" ht="21.75" customHeight="1" thickBot="1" x14ac:dyDescent="0.4">
      <c r="A50" s="51" t="s">
        <v>45</v>
      </c>
      <c r="B50" s="50" t="str">
        <f t="shared" si="22"/>
        <v>1293 MW</v>
      </c>
      <c r="C50" s="50" t="str">
        <f t="shared" ref="C50:F50" si="25">CONCATENATE(ROUND(C22,0)," MW")</f>
        <v>1293 MW</v>
      </c>
      <c r="D50" s="50" t="str">
        <f t="shared" si="25"/>
        <v>1293 MW</v>
      </c>
      <c r="E50" s="50" t="str">
        <f t="shared" si="25"/>
        <v>1293 MW</v>
      </c>
      <c r="F50" s="50" t="str">
        <f t="shared" si="25"/>
        <v>1293 MW</v>
      </c>
      <c r="G50" s="50" t="str">
        <f t="shared" ref="G50" si="26">CONCATENATE(ROUND(G22,0)," MW")</f>
        <v>1293 MW</v>
      </c>
    </row>
    <row r="51" spans="1:7" ht="21.75" customHeight="1" thickBot="1" x14ac:dyDescent="0.4">
      <c r="A51" s="51" t="s">
        <v>50</v>
      </c>
      <c r="B51" s="50" t="str">
        <f t="shared" si="22"/>
        <v>3050 MW</v>
      </c>
      <c r="C51" s="50" t="str">
        <f t="shared" ref="C51:F51" si="27">CONCATENATE(ROUND(C23,0)," MW")</f>
        <v>3050 MW</v>
      </c>
      <c r="D51" s="50" t="str">
        <f t="shared" si="27"/>
        <v>3050 MW</v>
      </c>
      <c r="E51" s="50" t="str">
        <f t="shared" si="27"/>
        <v>3050 MW</v>
      </c>
      <c r="F51" s="50" t="str">
        <f t="shared" si="27"/>
        <v>3050 MW</v>
      </c>
      <c r="G51" s="50" t="str">
        <f t="shared" ref="G51" si="28">CONCATENATE(ROUND(G23,0)," MW")</f>
        <v>3050 MW</v>
      </c>
    </row>
    <row r="52" spans="1:7" ht="21.75" customHeight="1" thickBot="1" x14ac:dyDescent="0.4">
      <c r="A52" s="46" t="s">
        <v>60</v>
      </c>
      <c r="B52" s="50" t="str">
        <f t="shared" si="22"/>
        <v>125 MW</v>
      </c>
      <c r="C52" s="50" t="str">
        <f t="shared" ref="C52:F52" si="29">CONCATENATE(ROUND(C24,0)," MW")</f>
        <v>125 MW</v>
      </c>
      <c r="D52" s="50" t="str">
        <f t="shared" si="29"/>
        <v>125 MW</v>
      </c>
      <c r="E52" s="50" t="str">
        <f t="shared" si="29"/>
        <v>125 MW</v>
      </c>
      <c r="F52" s="50" t="str">
        <f t="shared" si="29"/>
        <v>125 MW</v>
      </c>
      <c r="G52" s="50" t="str">
        <f t="shared" ref="G52" si="30">CONCATENATE(ROUND(G24,0)," MW")</f>
        <v>125 MW</v>
      </c>
    </row>
    <row r="53" spans="1:7" ht="21.75" customHeight="1" thickBot="1" x14ac:dyDescent="0.4">
      <c r="A53" s="46" t="s">
        <v>71</v>
      </c>
      <c r="B53" s="50" t="str">
        <f t="shared" si="22"/>
        <v>0 MW</v>
      </c>
      <c r="C53" s="50" t="str">
        <f t="shared" ref="C53:F53" si="31">CONCATENATE(ROUND(C25,0)," MW")</f>
        <v>0 MW</v>
      </c>
      <c r="D53" s="50" t="str">
        <f t="shared" si="31"/>
        <v>0 MW</v>
      </c>
      <c r="E53" s="50" t="str">
        <f t="shared" si="31"/>
        <v>0 MW</v>
      </c>
      <c r="F53" s="50" t="str">
        <f t="shared" si="31"/>
        <v>0 MW</v>
      </c>
      <c r="G53" s="50" t="str">
        <f t="shared" ref="G53" si="32">CONCATENATE(ROUND(G25,0)," MW")</f>
        <v>0 MW</v>
      </c>
    </row>
    <row r="54" spans="1:7" ht="21.75" customHeight="1" thickBot="1" x14ac:dyDescent="0.4">
      <c r="A54" s="46" t="s">
        <v>109</v>
      </c>
      <c r="B54" s="50" t="str">
        <f t="shared" si="22"/>
        <v>948 MW</v>
      </c>
      <c r="C54" s="50" t="str">
        <f t="shared" ref="C54:F54" si="33">CONCATENATE(ROUND(C26,0)," MW")</f>
        <v>948 MW</v>
      </c>
      <c r="D54" s="50" t="str">
        <f t="shared" si="33"/>
        <v>948 MW</v>
      </c>
      <c r="E54" s="50" t="str">
        <f t="shared" si="33"/>
        <v>948 MW</v>
      </c>
      <c r="F54" s="50" t="str">
        <f t="shared" si="33"/>
        <v>948 MW</v>
      </c>
      <c r="G54" s="50" t="str">
        <f t="shared" ref="G54" si="34">CONCATENATE(ROUND(G26,0)," MW")</f>
        <v>948 MW</v>
      </c>
    </row>
    <row r="56" spans="1:7" s="30" customFormat="1" ht="15" thickBot="1" x14ac:dyDescent="0.4">
      <c r="A56" s="30" t="s">
        <v>104</v>
      </c>
    </row>
    <row r="57" spans="1:7" ht="70.5" customHeight="1" thickBot="1" x14ac:dyDescent="0.4">
      <c r="A57" s="43" t="s">
        <v>69</v>
      </c>
      <c r="B57" s="44"/>
      <c r="C57" s="44"/>
      <c r="D57" s="44"/>
      <c r="E57" s="44"/>
      <c r="F57" s="44"/>
      <c r="G57" s="44"/>
    </row>
    <row r="58" spans="1:7" ht="16.5" thickTop="1" thickBot="1" x14ac:dyDescent="0.4">
      <c r="A58" s="46" t="s">
        <v>70</v>
      </c>
      <c r="B58" s="50"/>
      <c r="C58" s="50"/>
      <c r="D58" s="50"/>
      <c r="E58" s="50"/>
      <c r="F58" s="50"/>
      <c r="G58" s="50"/>
    </row>
    <row r="59" spans="1:7" ht="16" thickBot="1" x14ac:dyDescent="0.4">
      <c r="A59" s="46" t="s">
        <v>64</v>
      </c>
      <c r="B59" s="50"/>
      <c r="C59" s="50"/>
      <c r="D59" s="50"/>
      <c r="E59" s="50"/>
      <c r="F59" s="50"/>
      <c r="G59" s="50"/>
    </row>
    <row r="60" spans="1:7" ht="16" thickBot="1" x14ac:dyDescent="0.4">
      <c r="A60" s="46" t="s">
        <v>63</v>
      </c>
      <c r="B60" s="50"/>
      <c r="C60" s="50"/>
      <c r="D60" s="50"/>
      <c r="E60" s="50"/>
      <c r="F60" s="50"/>
      <c r="G60" s="50"/>
    </row>
    <row r="61" spans="1:7" ht="16" thickBot="1" x14ac:dyDescent="0.4">
      <c r="A61" s="46" t="s">
        <v>0</v>
      </c>
      <c r="B61" s="50"/>
      <c r="C61" s="50"/>
      <c r="D61" s="50"/>
      <c r="E61" s="50"/>
      <c r="F61" s="50"/>
      <c r="G61" s="50"/>
    </row>
    <row r="62" spans="1:7" ht="16" thickBot="1" x14ac:dyDescent="0.4">
      <c r="A62" s="46" t="s">
        <v>62</v>
      </c>
      <c r="B62" s="50"/>
      <c r="C62" s="50"/>
      <c r="D62" s="50"/>
      <c r="E62" s="50"/>
      <c r="F62" s="50"/>
      <c r="G62" s="50"/>
    </row>
    <row r="63" spans="1:7" ht="16" thickBot="1" x14ac:dyDescent="0.4">
      <c r="A63" s="52" t="s">
        <v>3</v>
      </c>
      <c r="B63" s="53"/>
      <c r="C63" s="53"/>
      <c r="D63" s="53"/>
      <c r="E63" s="53"/>
      <c r="F63" s="53"/>
      <c r="G63" s="53"/>
    </row>
    <row r="64" spans="1:7" ht="16" thickBot="1" x14ac:dyDescent="0.4">
      <c r="A64" s="51" t="s">
        <v>36</v>
      </c>
      <c r="B64" s="50"/>
      <c r="C64" s="50"/>
      <c r="D64" s="50"/>
      <c r="E64" s="50"/>
      <c r="F64" s="50"/>
      <c r="G64" s="50"/>
    </row>
    <row r="65" spans="1:7" ht="16" thickBot="1" x14ac:dyDescent="0.4">
      <c r="A65" s="51" t="s">
        <v>45</v>
      </c>
      <c r="B65" s="50"/>
      <c r="C65" s="50"/>
      <c r="D65" s="50"/>
      <c r="E65" s="50"/>
      <c r="F65" s="50"/>
      <c r="G65" s="50"/>
    </row>
    <row r="66" spans="1:7" ht="16" thickBot="1" x14ac:dyDescent="0.4">
      <c r="A66" s="51" t="s">
        <v>50</v>
      </c>
      <c r="B66" s="50"/>
      <c r="C66" s="50"/>
      <c r="D66" s="50"/>
      <c r="E66" s="50"/>
      <c r="F66" s="50"/>
      <c r="G66" s="50"/>
    </row>
    <row r="67" spans="1:7" ht="16" thickBot="1" x14ac:dyDescent="0.4">
      <c r="A67" s="46" t="s">
        <v>60</v>
      </c>
      <c r="B67" s="50"/>
      <c r="C67" s="50"/>
      <c r="D67" s="50"/>
      <c r="E67" s="50"/>
      <c r="F67" s="50"/>
      <c r="G67" s="50"/>
    </row>
    <row r="68" spans="1:7" ht="16" thickBot="1" x14ac:dyDescent="0.4">
      <c r="A68" s="46" t="s">
        <v>71</v>
      </c>
      <c r="B68" s="50"/>
      <c r="C68" s="50"/>
      <c r="D68" s="50"/>
      <c r="E68" s="50"/>
      <c r="F68" s="50"/>
      <c r="G68" s="50"/>
    </row>
    <row r="69" spans="1:7" ht="16" thickBot="1" x14ac:dyDescent="0.4">
      <c r="A69" s="46" t="s">
        <v>109</v>
      </c>
      <c r="B69" s="50"/>
      <c r="C69" s="50"/>
      <c r="D69" s="50"/>
      <c r="E69" s="50"/>
      <c r="F69" s="50"/>
      <c r="G69" s="50"/>
    </row>
    <row r="71" spans="1:7" ht="15" thickBot="1" x14ac:dyDescent="0.4"/>
    <row r="72" spans="1:7" ht="39" customHeight="1" thickBot="1" x14ac:dyDescent="0.4">
      <c r="A72" s="43" t="s">
        <v>69</v>
      </c>
      <c r="B72" s="44"/>
      <c r="C72" s="44"/>
      <c r="D72" s="44"/>
      <c r="E72" s="44"/>
      <c r="F72" s="44"/>
      <c r="G72" s="44"/>
    </row>
    <row r="73" spans="1:7" ht="16.5" thickTop="1" thickBot="1" x14ac:dyDescent="0.4">
      <c r="A73" s="46" t="s">
        <v>70</v>
      </c>
      <c r="B73" s="50"/>
      <c r="C73" s="50"/>
      <c r="D73" s="50"/>
      <c r="E73" s="50"/>
      <c r="F73" s="50"/>
      <c r="G73" s="50"/>
    </row>
    <row r="74" spans="1:7" ht="16" thickBot="1" x14ac:dyDescent="0.4">
      <c r="A74" s="46" t="s">
        <v>64</v>
      </c>
      <c r="B74" s="50"/>
      <c r="C74" s="50"/>
      <c r="D74" s="50"/>
      <c r="E74" s="50"/>
      <c r="F74" s="50"/>
      <c r="G74" s="50"/>
    </row>
    <row r="75" spans="1:7" ht="16" thickBot="1" x14ac:dyDescent="0.4">
      <c r="A75" s="46" t="s">
        <v>63</v>
      </c>
      <c r="B75" s="50"/>
      <c r="C75" s="50"/>
      <c r="D75" s="50"/>
      <c r="E75" s="50"/>
      <c r="F75" s="50"/>
      <c r="G75" s="50"/>
    </row>
    <row r="76" spans="1:7" ht="16" thickBot="1" x14ac:dyDescent="0.4">
      <c r="A76" s="46" t="s">
        <v>0</v>
      </c>
      <c r="B76" s="50"/>
      <c r="C76" s="50"/>
      <c r="D76" s="50"/>
      <c r="E76" s="50"/>
      <c r="F76" s="50"/>
      <c r="G76" s="50"/>
    </row>
    <row r="77" spans="1:7" ht="16" thickBot="1" x14ac:dyDescent="0.4">
      <c r="A77" s="46" t="s">
        <v>62</v>
      </c>
      <c r="B77" s="50"/>
      <c r="C77" s="50"/>
      <c r="D77" s="50"/>
      <c r="E77" s="50"/>
      <c r="F77" s="50"/>
      <c r="G77" s="50"/>
    </row>
    <row r="78" spans="1:7" ht="16" thickBot="1" x14ac:dyDescent="0.4">
      <c r="A78" s="52" t="s">
        <v>3</v>
      </c>
      <c r="B78" s="53"/>
      <c r="C78" s="53"/>
      <c r="D78" s="53"/>
      <c r="E78" s="53"/>
      <c r="F78" s="53"/>
      <c r="G78" s="53"/>
    </row>
    <row r="79" spans="1:7" ht="16" thickBot="1" x14ac:dyDescent="0.4">
      <c r="A79" s="51" t="s">
        <v>36</v>
      </c>
      <c r="B79" s="50"/>
      <c r="C79" s="50"/>
      <c r="D79" s="50"/>
      <c r="E79" s="50"/>
      <c r="F79" s="50"/>
      <c r="G79" s="50"/>
    </row>
    <row r="80" spans="1:7" ht="16" thickBot="1" x14ac:dyDescent="0.4">
      <c r="A80" s="51" t="s">
        <v>45</v>
      </c>
      <c r="B80" s="50"/>
      <c r="C80" s="50"/>
      <c r="D80" s="50"/>
      <c r="E80" s="50"/>
      <c r="F80" s="50"/>
      <c r="G80" s="50"/>
    </row>
    <row r="81" spans="1:7" ht="16" thickBot="1" x14ac:dyDescent="0.4">
      <c r="A81" s="51" t="s">
        <v>50</v>
      </c>
      <c r="B81" s="50"/>
      <c r="C81" s="50"/>
      <c r="D81" s="50"/>
      <c r="E81" s="50"/>
      <c r="F81" s="50"/>
      <c r="G81" s="50"/>
    </row>
    <row r="82" spans="1:7" ht="16" thickBot="1" x14ac:dyDescent="0.4">
      <c r="A82" s="46" t="s">
        <v>60</v>
      </c>
      <c r="B82" s="50"/>
      <c r="C82" s="50"/>
      <c r="D82" s="50"/>
      <c r="E82" s="50"/>
      <c r="F82" s="50"/>
      <c r="G82" s="50"/>
    </row>
    <row r="83" spans="1:7" ht="16" thickBot="1" x14ac:dyDescent="0.4">
      <c r="A83" s="46" t="s">
        <v>71</v>
      </c>
      <c r="B83" s="50"/>
      <c r="C83" s="50"/>
      <c r="D83" s="50"/>
      <c r="E83" s="50"/>
      <c r="F83" s="50"/>
      <c r="G83" s="50"/>
    </row>
    <row r="84" spans="1:7" ht="16" thickBot="1" x14ac:dyDescent="0.4">
      <c r="A84" s="46" t="s">
        <v>109</v>
      </c>
      <c r="B84" s="50"/>
      <c r="C84" s="50"/>
      <c r="D84" s="50"/>
      <c r="E84" s="50"/>
      <c r="F84" s="50"/>
      <c r="G84" s="50"/>
    </row>
    <row r="86" spans="1:7" ht="15" thickBot="1" x14ac:dyDescent="0.4"/>
    <row r="87" spans="1:7" ht="36.75" customHeight="1" thickBot="1" x14ac:dyDescent="0.4">
      <c r="A87" s="43" t="s">
        <v>69</v>
      </c>
      <c r="B87" s="44"/>
      <c r="C87" s="44"/>
      <c r="D87" s="44"/>
      <c r="E87" s="44"/>
      <c r="F87" s="44"/>
      <c r="G87" s="44"/>
    </row>
    <row r="88" spans="1:7" ht="16.5" thickTop="1" thickBot="1" x14ac:dyDescent="0.4">
      <c r="A88" s="46" t="s">
        <v>70</v>
      </c>
      <c r="B88" s="50"/>
      <c r="C88" s="50"/>
      <c r="D88" s="50"/>
      <c r="E88" s="50"/>
      <c r="F88" s="50"/>
      <c r="G88" s="50"/>
    </row>
    <row r="89" spans="1:7" ht="16" thickBot="1" x14ac:dyDescent="0.4">
      <c r="A89" s="46" t="s">
        <v>64</v>
      </c>
      <c r="B89" s="50"/>
      <c r="C89" s="50"/>
      <c r="D89" s="50"/>
      <c r="E89" s="50"/>
      <c r="F89" s="50"/>
      <c r="G89" s="50"/>
    </row>
    <row r="90" spans="1:7" ht="16" thickBot="1" x14ac:dyDescent="0.4">
      <c r="A90" s="46" t="s">
        <v>63</v>
      </c>
      <c r="B90" s="50"/>
      <c r="C90" s="50"/>
      <c r="D90" s="50"/>
      <c r="E90" s="50"/>
      <c r="F90" s="50"/>
      <c r="G90" s="50"/>
    </row>
    <row r="91" spans="1:7" ht="16" thickBot="1" x14ac:dyDescent="0.4">
      <c r="A91" s="46" t="s">
        <v>0</v>
      </c>
      <c r="B91" s="50"/>
      <c r="C91" s="50"/>
      <c r="D91" s="50"/>
      <c r="E91" s="50"/>
      <c r="F91" s="50"/>
      <c r="G91" s="50"/>
    </row>
    <row r="92" spans="1:7" ht="16" thickBot="1" x14ac:dyDescent="0.4">
      <c r="A92" s="46" t="s">
        <v>62</v>
      </c>
      <c r="B92" s="50"/>
      <c r="C92" s="50"/>
      <c r="D92" s="50"/>
      <c r="E92" s="50"/>
      <c r="F92" s="50"/>
      <c r="G92" s="50"/>
    </row>
    <row r="93" spans="1:7" ht="16" thickBot="1" x14ac:dyDescent="0.4">
      <c r="A93" s="52" t="s">
        <v>3</v>
      </c>
      <c r="B93" s="53"/>
      <c r="C93" s="53"/>
      <c r="D93" s="53"/>
      <c r="E93" s="53"/>
      <c r="F93" s="53"/>
      <c r="G93" s="53"/>
    </row>
    <row r="94" spans="1:7" ht="16" thickBot="1" x14ac:dyDescent="0.4">
      <c r="A94" s="51" t="s">
        <v>36</v>
      </c>
      <c r="B94" s="50"/>
      <c r="C94" s="50"/>
      <c r="D94" s="50"/>
      <c r="E94" s="50"/>
      <c r="F94" s="50"/>
      <c r="G94" s="50"/>
    </row>
    <row r="95" spans="1:7" ht="16" thickBot="1" x14ac:dyDescent="0.4">
      <c r="A95" s="51" t="s">
        <v>45</v>
      </c>
      <c r="B95" s="50"/>
      <c r="C95" s="50"/>
      <c r="D95" s="50"/>
      <c r="E95" s="50"/>
      <c r="F95" s="50"/>
      <c r="G95" s="50"/>
    </row>
    <row r="96" spans="1:7" ht="16" thickBot="1" x14ac:dyDescent="0.4">
      <c r="A96" s="51" t="s">
        <v>50</v>
      </c>
      <c r="B96" s="50"/>
      <c r="C96" s="50"/>
      <c r="D96" s="50"/>
      <c r="E96" s="50"/>
      <c r="F96" s="50"/>
      <c r="G96" s="50"/>
    </row>
    <row r="97" spans="1:7" ht="16" thickBot="1" x14ac:dyDescent="0.4">
      <c r="A97" s="46" t="s">
        <v>60</v>
      </c>
      <c r="B97" s="50"/>
      <c r="C97" s="50"/>
      <c r="D97" s="50"/>
      <c r="E97" s="50"/>
      <c r="F97" s="50"/>
      <c r="G97" s="50"/>
    </row>
    <row r="98" spans="1:7" ht="16" thickBot="1" x14ac:dyDescent="0.4">
      <c r="A98" s="46" t="s">
        <v>71</v>
      </c>
      <c r="B98" s="50"/>
      <c r="C98" s="50"/>
      <c r="D98" s="50"/>
      <c r="E98" s="50"/>
      <c r="F98" s="50"/>
      <c r="G98" s="50"/>
    </row>
    <row r="99" spans="1:7" ht="16" thickBot="1" x14ac:dyDescent="0.4">
      <c r="A99" s="46" t="s">
        <v>109</v>
      </c>
      <c r="B99" s="50"/>
      <c r="C99" s="50"/>
      <c r="D99" s="50"/>
      <c r="E99" s="50"/>
      <c r="F99" s="50"/>
      <c r="G99" s="50"/>
    </row>
    <row r="100" spans="1:7" ht="15" thickBot="1" x14ac:dyDescent="0.4"/>
    <row r="101" spans="1:7" ht="16" thickBot="1" x14ac:dyDescent="0.4">
      <c r="A101" s="43" t="s">
        <v>69</v>
      </c>
      <c r="B101" s="44"/>
      <c r="C101" s="44"/>
      <c r="D101" s="44"/>
      <c r="E101" s="44"/>
      <c r="F101" s="44"/>
      <c r="G101" s="44"/>
    </row>
    <row r="102" spans="1:7" ht="16.5" thickTop="1" thickBot="1" x14ac:dyDescent="0.4">
      <c r="A102" s="46" t="s">
        <v>70</v>
      </c>
      <c r="B102" s="50"/>
      <c r="C102" s="50"/>
      <c r="D102" s="50"/>
      <c r="E102" s="50"/>
      <c r="F102" s="50"/>
      <c r="G102" s="50"/>
    </row>
    <row r="103" spans="1:7" ht="16" thickBot="1" x14ac:dyDescent="0.4">
      <c r="A103" s="46" t="s">
        <v>64</v>
      </c>
      <c r="B103" s="50"/>
      <c r="C103" s="50"/>
      <c r="D103" s="50"/>
      <c r="E103" s="50"/>
      <c r="F103" s="50"/>
      <c r="G103" s="50"/>
    </row>
    <row r="104" spans="1:7" ht="16" thickBot="1" x14ac:dyDescent="0.4">
      <c r="A104" s="46" t="s">
        <v>63</v>
      </c>
      <c r="B104" s="50"/>
      <c r="C104" s="50"/>
      <c r="D104" s="50"/>
      <c r="E104" s="50"/>
      <c r="F104" s="50"/>
      <c r="G104" s="50"/>
    </row>
    <row r="105" spans="1:7" ht="16" thickBot="1" x14ac:dyDescent="0.4">
      <c r="A105" s="46" t="s">
        <v>0</v>
      </c>
      <c r="B105" s="50"/>
      <c r="C105" s="50"/>
      <c r="D105" s="50"/>
      <c r="E105" s="50"/>
      <c r="F105" s="50"/>
      <c r="G105" s="50"/>
    </row>
    <row r="106" spans="1:7" ht="16" thickBot="1" x14ac:dyDescent="0.4">
      <c r="A106" s="46" t="s">
        <v>62</v>
      </c>
      <c r="B106" s="50"/>
      <c r="C106" s="50"/>
      <c r="D106" s="50"/>
      <c r="E106" s="50"/>
      <c r="F106" s="50"/>
      <c r="G106" s="50"/>
    </row>
    <row r="107" spans="1:7" ht="16" thickBot="1" x14ac:dyDescent="0.4">
      <c r="A107" s="52" t="s">
        <v>3</v>
      </c>
      <c r="B107" s="53"/>
      <c r="C107" s="53"/>
      <c r="D107" s="53"/>
      <c r="E107" s="53"/>
      <c r="F107" s="53"/>
      <c r="G107" s="53"/>
    </row>
    <row r="108" spans="1:7" ht="16" thickBot="1" x14ac:dyDescent="0.4">
      <c r="A108" s="51" t="s">
        <v>36</v>
      </c>
      <c r="B108" s="50"/>
      <c r="C108" s="50"/>
      <c r="D108" s="50"/>
      <c r="E108" s="50"/>
      <c r="F108" s="50"/>
      <c r="G108" s="50"/>
    </row>
    <row r="109" spans="1:7" ht="16" thickBot="1" x14ac:dyDescent="0.4">
      <c r="A109" s="51" t="s">
        <v>45</v>
      </c>
      <c r="B109" s="50"/>
      <c r="C109" s="50"/>
      <c r="D109" s="50"/>
      <c r="E109" s="50"/>
      <c r="F109" s="50"/>
      <c r="G109" s="50"/>
    </row>
    <row r="110" spans="1:7" ht="16" thickBot="1" x14ac:dyDescent="0.4">
      <c r="A110" s="51" t="s">
        <v>50</v>
      </c>
      <c r="B110" s="50"/>
      <c r="C110" s="50"/>
      <c r="D110" s="50"/>
      <c r="E110" s="50"/>
      <c r="F110" s="50"/>
      <c r="G110" s="50"/>
    </row>
    <row r="111" spans="1:7" ht="16" thickBot="1" x14ac:dyDescent="0.4">
      <c r="A111" s="46" t="s">
        <v>60</v>
      </c>
      <c r="B111" s="50"/>
      <c r="C111" s="50"/>
      <c r="D111" s="50"/>
      <c r="E111" s="50"/>
      <c r="F111" s="50"/>
      <c r="G111" s="50"/>
    </row>
    <row r="112" spans="1:7" ht="16" thickBot="1" x14ac:dyDescent="0.4">
      <c r="A112" s="46" t="s">
        <v>71</v>
      </c>
      <c r="B112" s="50"/>
      <c r="C112" s="50"/>
      <c r="D112" s="50"/>
      <c r="E112" s="50"/>
      <c r="F112" s="50"/>
      <c r="G112" s="50"/>
    </row>
    <row r="113" spans="1:7" ht="16" thickBot="1" x14ac:dyDescent="0.4">
      <c r="A113" s="46" t="s">
        <v>109</v>
      </c>
      <c r="B113" s="50"/>
      <c r="C113" s="50"/>
      <c r="D113" s="50"/>
      <c r="E113" s="50"/>
      <c r="F113" s="50"/>
      <c r="G113" s="50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10"/>
  <sheetViews>
    <sheetView tabSelected="1" zoomScale="85" zoomScaleNormal="85" workbookViewId="0">
      <selection activeCell="B8" sqref="B8"/>
    </sheetView>
  </sheetViews>
  <sheetFormatPr defaultRowHeight="14.5" x14ac:dyDescent="0.35"/>
  <cols>
    <col min="1" max="1" width="53.7265625" bestFit="1" customWidth="1"/>
    <col min="2" max="2" width="21.7265625" customWidth="1"/>
    <col min="3" max="3" width="15.453125" customWidth="1"/>
    <col min="4" max="4" width="12" customWidth="1"/>
    <col min="5" max="5" width="10.26953125" customWidth="1"/>
    <col min="6" max="6" width="11.7265625" customWidth="1"/>
    <col min="7" max="7" width="9.54296875" customWidth="1"/>
    <col min="8" max="8" width="12.54296875" customWidth="1"/>
    <col min="9" max="9" width="8.81640625" customWidth="1"/>
    <col min="10" max="10" width="12.54296875" customWidth="1"/>
    <col min="11" max="11" width="8.7265625" customWidth="1"/>
    <col min="12" max="12" width="11.7265625" customWidth="1"/>
    <col min="13" max="13" width="11" customWidth="1"/>
    <col min="14" max="14" width="9.453125" customWidth="1"/>
    <col min="15" max="15" width="9.7265625" bestFit="1" customWidth="1"/>
    <col min="18" max="29" width="9.1796875" style="33"/>
  </cols>
  <sheetData>
    <row r="1" spans="1:30" s="31" customFormat="1" ht="32.25" customHeight="1" thickBot="1" x14ac:dyDescent="0.4">
      <c r="A1"/>
      <c r="B1"/>
      <c r="C1"/>
      <c r="F1"/>
      <c r="G1"/>
      <c r="H1"/>
      <c r="I1"/>
      <c r="J1"/>
      <c r="K1"/>
      <c r="L1"/>
      <c r="M1"/>
      <c r="N1"/>
      <c r="O1"/>
      <c r="P1"/>
      <c r="Q1"/>
      <c r="R1" s="33" t="s">
        <v>99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0" ht="51.75" customHeight="1" thickBot="1" x14ac:dyDescent="0.4">
      <c r="A2" s="135"/>
      <c r="B2" s="228" t="s">
        <v>81</v>
      </c>
      <c r="C2" s="229"/>
      <c r="D2" s="229"/>
      <c r="E2" s="230"/>
      <c r="F2" s="228" t="s">
        <v>82</v>
      </c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  <c r="R2" s="33" t="s">
        <v>84</v>
      </c>
      <c r="S2" s="33" t="s">
        <v>85</v>
      </c>
      <c r="T2" s="33" t="s">
        <v>86</v>
      </c>
      <c r="U2" s="33" t="s">
        <v>87</v>
      </c>
      <c r="V2" s="33" t="s">
        <v>88</v>
      </c>
      <c r="W2" s="33" t="s">
        <v>89</v>
      </c>
      <c r="X2" s="33" t="s">
        <v>90</v>
      </c>
      <c r="Y2" s="33" t="s">
        <v>91</v>
      </c>
      <c r="Z2" s="33" t="s">
        <v>92</v>
      </c>
      <c r="AA2" s="33" t="s">
        <v>93</v>
      </c>
      <c r="AB2" s="33" t="s">
        <v>145</v>
      </c>
      <c r="AC2" s="33" t="s">
        <v>146</v>
      </c>
      <c r="AD2" s="33" t="s">
        <v>147</v>
      </c>
    </row>
    <row r="3" spans="1:30" ht="37" thickBot="1" x14ac:dyDescent="0.4">
      <c r="A3" s="134" t="s">
        <v>44</v>
      </c>
      <c r="B3" s="101" t="s">
        <v>1</v>
      </c>
      <c r="C3" s="102" t="s">
        <v>80</v>
      </c>
      <c r="D3" s="102" t="s">
        <v>43</v>
      </c>
      <c r="E3" s="103" t="s">
        <v>110</v>
      </c>
      <c r="F3" s="101" t="s">
        <v>55</v>
      </c>
      <c r="G3" s="102" t="s">
        <v>64</v>
      </c>
      <c r="H3" s="102" t="s">
        <v>63</v>
      </c>
      <c r="I3" s="102" t="s">
        <v>0</v>
      </c>
      <c r="J3" s="102" t="s">
        <v>62</v>
      </c>
      <c r="K3" s="102" t="s">
        <v>36</v>
      </c>
      <c r="L3" s="102" t="s">
        <v>45</v>
      </c>
      <c r="M3" s="102" t="s">
        <v>50</v>
      </c>
      <c r="N3" s="102" t="s">
        <v>60</v>
      </c>
      <c r="O3" s="102" t="s">
        <v>61</v>
      </c>
      <c r="P3" s="102" t="s">
        <v>48</v>
      </c>
      <c r="Q3" s="107" t="s">
        <v>43</v>
      </c>
      <c r="R3" s="77" t="s">
        <v>55</v>
      </c>
      <c r="S3" s="78" t="s">
        <v>64</v>
      </c>
      <c r="T3" s="78" t="s">
        <v>63</v>
      </c>
      <c r="U3" s="78" t="s">
        <v>0</v>
      </c>
      <c r="V3" s="78" t="s">
        <v>62</v>
      </c>
      <c r="W3" s="78" t="s">
        <v>36</v>
      </c>
      <c r="X3" s="78" t="s">
        <v>45</v>
      </c>
      <c r="Y3" s="78" t="s">
        <v>50</v>
      </c>
      <c r="Z3" s="78" t="s">
        <v>60</v>
      </c>
      <c r="AA3" s="78" t="s">
        <v>61</v>
      </c>
      <c r="AB3" s="78" t="s">
        <v>48</v>
      </c>
      <c r="AC3" s="79" t="s">
        <v>43</v>
      </c>
    </row>
    <row r="4" spans="1:30" x14ac:dyDescent="0.35">
      <c r="A4" s="146" t="str">
        <f>'RAW DATA INPUTS &gt;&gt;&gt;'!D3</f>
        <v>Suite 1 Least Cost</v>
      </c>
      <c r="B4" s="121">
        <f>'Summary Cost Tables'!$B$4</f>
        <v>13.699121772760106</v>
      </c>
      <c r="C4" s="122">
        <f>'Summary Cost Tables'!$B$5</f>
        <v>5.266145587662451</v>
      </c>
      <c r="D4" s="122">
        <f>Table24[[#This Row],[Column2]]+Table24[[#This Row],[Column3]]</f>
        <v>18.965267360422558</v>
      </c>
      <c r="E4" s="123">
        <f>Table24[[#This Row],[Column4]]-$D$4</f>
        <v>0</v>
      </c>
      <c r="F4" s="126">
        <f ca="1">INDIRECT("'_Resource Additions_Annual_'!"&amp;R$2&amp;$R4)</f>
        <v>1823.8825812556208</v>
      </c>
      <c r="G4" s="127">
        <f ca="1">INDIRECT("'_Resource Additions_Annual_'!"&amp;S$2&amp;$R4)</f>
        <v>1000.0000001937151</v>
      </c>
      <c r="H4" s="127">
        <f ca="1">INDIRECT("'_Resource Additions_Annual_'!"&amp;T$2&amp;$R4)</f>
        <v>680.30000093579292</v>
      </c>
      <c r="I4" s="127">
        <f t="shared" ref="F4:P8" ca="1" si="0">INDIRECT("'_Resource Additions_Annual_'!"&amp;U$2&amp;$R4)</f>
        <v>216.68000096082687</v>
      </c>
      <c r="J4" s="127">
        <f t="shared" ca="1" si="0"/>
        <v>117.77000427246094</v>
      </c>
      <c r="K4" s="127">
        <f t="shared" ca="1" si="0"/>
        <v>150</v>
      </c>
      <c r="L4" s="127">
        <f t="shared" ca="1" si="0"/>
        <v>1292.8199920654297</v>
      </c>
      <c r="M4" s="127">
        <f t="shared" ca="1" si="0"/>
        <v>3050</v>
      </c>
      <c r="N4" s="127">
        <f t="shared" ca="1" si="0"/>
        <v>125</v>
      </c>
      <c r="O4" s="127">
        <f t="shared" ca="1" si="0"/>
        <v>0</v>
      </c>
      <c r="P4" s="131">
        <f t="shared" ca="1" si="0"/>
        <v>948</v>
      </c>
      <c r="Q4" s="108">
        <f ca="1">SUM(Table24[[#This Row],[Column6]:[Column16]])</f>
        <v>9404.4525796838461</v>
      </c>
      <c r="R4" s="33">
        <v>28</v>
      </c>
      <c r="S4" s="33">
        <v>28</v>
      </c>
      <c r="T4" s="33">
        <v>28</v>
      </c>
      <c r="U4" s="33">
        <v>28</v>
      </c>
      <c r="V4" s="33">
        <v>28</v>
      </c>
      <c r="W4" s="33">
        <v>28</v>
      </c>
      <c r="X4" s="33">
        <v>28</v>
      </c>
      <c r="Y4" s="33">
        <v>28</v>
      </c>
      <c r="Z4" s="33">
        <v>28</v>
      </c>
      <c r="AA4" s="33">
        <v>28</v>
      </c>
      <c r="AB4" s="33">
        <v>28</v>
      </c>
      <c r="AC4" s="33">
        <v>28</v>
      </c>
    </row>
    <row r="5" spans="1:30" x14ac:dyDescent="0.35">
      <c r="A5" s="146" t="str">
        <f>'RAW DATA INPUTS &gt;&gt;&gt;'!D4</f>
        <v>Suite 2 PSE Only</v>
      </c>
      <c r="B5" s="104">
        <f>'Summary Cost Tables'!$C$4</f>
        <v>13.723673491114042</v>
      </c>
      <c r="C5" s="100">
        <f>'Summary Cost Tables'!$C$5</f>
        <v>5.2690536774140995</v>
      </c>
      <c r="D5" s="100">
        <f>Table24[[#This Row],[Column2]]+Table24[[#This Row],[Column3]]</f>
        <v>18.992727168528141</v>
      </c>
      <c r="E5" s="124">
        <f>Table24[[#This Row],[Column4]]-$D$4</f>
        <v>2.7459808105582795E-2</v>
      </c>
      <c r="F5" s="128">
        <f t="shared" ca="1" si="0"/>
        <v>1823.8825812556208</v>
      </c>
      <c r="G5" s="29">
        <f t="shared" ca="1" si="0"/>
        <v>1000</v>
      </c>
      <c r="H5" s="29">
        <f t="shared" ca="1" si="0"/>
        <v>683.22500067949295</v>
      </c>
      <c r="I5" s="29">
        <f t="shared" ca="1" si="0"/>
        <v>216.68000096082687</v>
      </c>
      <c r="J5" s="29">
        <f t="shared" ca="1" si="0"/>
        <v>117.77000427246094</v>
      </c>
      <c r="K5" s="29">
        <f t="shared" ca="1" si="0"/>
        <v>150</v>
      </c>
      <c r="L5" s="29">
        <f t="shared" ca="1" si="0"/>
        <v>1292.8199920654297</v>
      </c>
      <c r="M5" s="29">
        <f t="shared" ca="1" si="0"/>
        <v>3050</v>
      </c>
      <c r="N5" s="29">
        <f t="shared" ca="1" si="0"/>
        <v>125</v>
      </c>
      <c r="O5" s="29">
        <f t="shared" ca="1" si="0"/>
        <v>0</v>
      </c>
      <c r="P5" s="132">
        <f t="shared" ca="1" si="0"/>
        <v>948</v>
      </c>
      <c r="Q5" s="109">
        <f ca="1">SUM(Table24[[#This Row],[Column6]:[Column16]])</f>
        <v>9407.3775792338311</v>
      </c>
      <c r="R5" s="33">
        <f>R4+28</f>
        <v>56</v>
      </c>
      <c r="S5" s="33">
        <f t="shared" ref="S5:AC5" si="1">S4+28</f>
        <v>56</v>
      </c>
      <c r="T5" s="33">
        <f t="shared" si="1"/>
        <v>56</v>
      </c>
      <c r="U5" s="33">
        <f t="shared" si="1"/>
        <v>56</v>
      </c>
      <c r="V5" s="33">
        <f t="shared" si="1"/>
        <v>56</v>
      </c>
      <c r="W5" s="33">
        <f t="shared" si="1"/>
        <v>56</v>
      </c>
      <c r="X5" s="33">
        <f t="shared" si="1"/>
        <v>56</v>
      </c>
      <c r="Y5" s="33">
        <f t="shared" si="1"/>
        <v>56</v>
      </c>
      <c r="Z5" s="33">
        <f t="shared" si="1"/>
        <v>56</v>
      </c>
      <c r="AA5" s="33">
        <f t="shared" si="1"/>
        <v>56</v>
      </c>
      <c r="AB5" s="33">
        <f t="shared" si="1"/>
        <v>56</v>
      </c>
      <c r="AC5" s="33">
        <f t="shared" si="1"/>
        <v>56</v>
      </c>
    </row>
    <row r="6" spans="1:30" x14ac:dyDescent="0.35">
      <c r="A6" s="146" t="str">
        <f>'RAW DATA INPUTS &gt;&gt;&gt;'!D5</f>
        <v>Suite 3 Customer Only</v>
      </c>
      <c r="B6" s="104">
        <f>'Summary Cost Tables'!$D$4</f>
        <v>13.615969385037964</v>
      </c>
      <c r="C6" s="100">
        <f>'Summary Cost Tables'!$D$5</f>
        <v>5.2763638053402326</v>
      </c>
      <c r="D6" s="100">
        <f>Table24[[#This Row],[Column2]]+Table24[[#This Row],[Column3]]</f>
        <v>18.892333190378196</v>
      </c>
      <c r="E6" s="124">
        <f>Table24[[#This Row],[Column4]]-$D$4</f>
        <v>-7.2934170044362645E-2</v>
      </c>
      <c r="F6" s="128">
        <f t="shared" ca="1" si="0"/>
        <v>1823.8825812556208</v>
      </c>
      <c r="G6" s="29">
        <f t="shared" ca="1" si="0"/>
        <v>996.70000012218952</v>
      </c>
      <c r="H6" s="29">
        <f t="shared" ca="1" si="0"/>
        <v>658.61699971556664</v>
      </c>
      <c r="I6" s="29">
        <f t="shared" ca="1" si="0"/>
        <v>216.68000096082687</v>
      </c>
      <c r="J6" s="29">
        <f t="shared" ca="1" si="0"/>
        <v>117.77000427246094</v>
      </c>
      <c r="K6" s="29">
        <f t="shared" ca="1" si="0"/>
        <v>150</v>
      </c>
      <c r="L6" s="29">
        <f t="shared" ca="1" si="0"/>
        <v>1292.8199920654297</v>
      </c>
      <c r="M6" s="29">
        <f t="shared" ca="1" si="0"/>
        <v>3050</v>
      </c>
      <c r="N6" s="29">
        <f t="shared" ca="1" si="0"/>
        <v>125</v>
      </c>
      <c r="O6" s="29">
        <f t="shared" ca="1" si="0"/>
        <v>0</v>
      </c>
      <c r="P6" s="132">
        <f t="shared" ca="1" si="0"/>
        <v>948</v>
      </c>
      <c r="Q6" s="109">
        <f ca="1">SUM(Table24[[#This Row],[Column6]:[Column16]])</f>
        <v>9379.4695783920943</v>
      </c>
      <c r="R6" s="33">
        <f t="shared" ref="R6:R9" si="2">R5+28</f>
        <v>84</v>
      </c>
      <c r="S6" s="33">
        <f t="shared" ref="S6:S9" si="3">S5+28</f>
        <v>84</v>
      </c>
      <c r="T6" s="33">
        <f t="shared" ref="T6:T9" si="4">T5+28</f>
        <v>84</v>
      </c>
      <c r="U6" s="33">
        <f t="shared" ref="U6:U9" si="5">U5+28</f>
        <v>84</v>
      </c>
      <c r="V6" s="33">
        <f t="shared" ref="V6:V9" si="6">V5+28</f>
        <v>84</v>
      </c>
      <c r="W6" s="33">
        <f t="shared" ref="W6:W9" si="7">W5+28</f>
        <v>84</v>
      </c>
      <c r="X6" s="33">
        <f t="shared" ref="X6:X9" si="8">X5+28</f>
        <v>84</v>
      </c>
      <c r="Y6" s="33">
        <f t="shared" ref="Y6:Y9" si="9">Y5+28</f>
        <v>84</v>
      </c>
      <c r="Z6" s="33">
        <f t="shared" ref="Z6:Z9" si="10">Z5+28</f>
        <v>84</v>
      </c>
      <c r="AA6" s="33">
        <f t="shared" ref="AA6:AA9" si="11">AA5+28</f>
        <v>84</v>
      </c>
      <c r="AB6" s="33">
        <f t="shared" ref="AB6:AB9" si="12">AB5+28</f>
        <v>84</v>
      </c>
      <c r="AC6" s="33">
        <f t="shared" ref="AC6:AC9" si="13">AC5+28</f>
        <v>84</v>
      </c>
    </row>
    <row r="7" spans="1:30" x14ac:dyDescent="0.35">
      <c r="A7" s="146" t="str">
        <f>'RAW DATA INPUTS &gt;&gt;&gt;'!D6</f>
        <v>Suite 4 Pre-CBI</v>
      </c>
      <c r="B7" s="104">
        <f>'Summary Cost Tables'!$E$4</f>
        <v>13.739053417387</v>
      </c>
      <c r="C7" s="100">
        <f>'Summary Cost Tables'!$E$5</f>
        <v>5.270225190446113</v>
      </c>
      <c r="D7" s="100">
        <f>Table24[[#This Row],[Column2]]+Table24[[#This Row],[Column3]]</f>
        <v>19.009278607833114</v>
      </c>
      <c r="E7" s="124">
        <f>Table24[[#This Row],[Column4]]-$D$4</f>
        <v>4.4011247410555399E-2</v>
      </c>
      <c r="F7" s="128">
        <f t="shared" ca="1" si="0"/>
        <v>1823.8825812556208</v>
      </c>
      <c r="G7" s="29">
        <f t="shared" ca="1" si="0"/>
        <v>982.70000010728836</v>
      </c>
      <c r="H7" s="29">
        <f t="shared" ca="1" si="0"/>
        <v>677.89200054109097</v>
      </c>
      <c r="I7" s="29">
        <f t="shared" ca="1" si="0"/>
        <v>216.68000096082687</v>
      </c>
      <c r="J7" s="29">
        <f t="shared" ca="1" si="0"/>
        <v>117.77000427246094</v>
      </c>
      <c r="K7" s="29">
        <f t="shared" ca="1" si="0"/>
        <v>150</v>
      </c>
      <c r="L7" s="29">
        <f t="shared" ca="1" si="0"/>
        <v>1292.8199920654297</v>
      </c>
      <c r="M7" s="29">
        <f t="shared" ca="1" si="0"/>
        <v>3050</v>
      </c>
      <c r="N7" s="29">
        <f t="shared" ca="1" si="0"/>
        <v>125</v>
      </c>
      <c r="O7" s="29">
        <f t="shared" ca="1" si="0"/>
        <v>0</v>
      </c>
      <c r="P7" s="132">
        <f t="shared" ca="1" si="0"/>
        <v>948</v>
      </c>
      <c r="Q7" s="109">
        <f ca="1">SUM(Table24[[#This Row],[Column6]:[Column16]])</f>
        <v>9384.7445792027174</v>
      </c>
      <c r="R7" s="33">
        <f t="shared" si="2"/>
        <v>112</v>
      </c>
      <c r="S7" s="33">
        <f t="shared" si="3"/>
        <v>112</v>
      </c>
      <c r="T7" s="33">
        <f t="shared" si="4"/>
        <v>112</v>
      </c>
      <c r="U7" s="33">
        <f t="shared" si="5"/>
        <v>112</v>
      </c>
      <c r="V7" s="33">
        <f t="shared" si="6"/>
        <v>112</v>
      </c>
      <c r="W7" s="33">
        <f t="shared" si="7"/>
        <v>112</v>
      </c>
      <c r="X7" s="33">
        <f t="shared" si="8"/>
        <v>112</v>
      </c>
      <c r="Y7" s="33">
        <f t="shared" si="9"/>
        <v>112</v>
      </c>
      <c r="Z7" s="33">
        <f t="shared" si="10"/>
        <v>112</v>
      </c>
      <c r="AA7" s="33">
        <f t="shared" si="11"/>
        <v>112</v>
      </c>
      <c r="AB7" s="33">
        <f t="shared" si="12"/>
        <v>112</v>
      </c>
      <c r="AC7" s="33">
        <f t="shared" si="13"/>
        <v>112</v>
      </c>
    </row>
    <row r="8" spans="1:30" x14ac:dyDescent="0.35">
      <c r="A8" s="146" t="str">
        <f>'RAW DATA INPUTS &gt;&gt;&gt;'!D7</f>
        <v>Suite 5 CBI</v>
      </c>
      <c r="B8" s="104">
        <f>'Summary Cost Tables'!$F$4</f>
        <v>13.747704568537811</v>
      </c>
      <c r="C8" s="100">
        <f>'Summary Cost Tables'!$F$5</f>
        <v>5.2685163270268918</v>
      </c>
      <c r="D8" s="100">
        <f>Table24[[#This Row],[Column2]]+Table24[[#This Row],[Column3]]</f>
        <v>19.016220895564704</v>
      </c>
      <c r="E8" s="124">
        <f>Table24[[#This Row],[Column4]]-$D$4</f>
        <v>5.0953535142145512E-2</v>
      </c>
      <c r="F8" s="128">
        <f t="shared" ca="1" si="0"/>
        <v>1823.8825812556208</v>
      </c>
      <c r="G8" s="29">
        <f t="shared" ca="1" si="0"/>
        <v>1000.5500002652407</v>
      </c>
      <c r="H8" s="29">
        <f t="shared" ca="1" si="0"/>
        <v>681.29200010001659</v>
      </c>
      <c r="I8" s="29">
        <f t="shared" ca="1" si="0"/>
        <v>216.68000096082687</v>
      </c>
      <c r="J8" s="29">
        <f t="shared" ca="1" si="0"/>
        <v>117.77000427246094</v>
      </c>
      <c r="K8" s="29">
        <f t="shared" ca="1" si="0"/>
        <v>150</v>
      </c>
      <c r="L8" s="29">
        <f t="shared" ca="1" si="0"/>
        <v>1292.8199920654297</v>
      </c>
      <c r="M8" s="29">
        <f t="shared" ca="1" si="0"/>
        <v>3050</v>
      </c>
      <c r="N8" s="29">
        <f t="shared" ca="1" si="0"/>
        <v>125</v>
      </c>
      <c r="O8" s="29">
        <f t="shared" ca="1" si="0"/>
        <v>0</v>
      </c>
      <c r="P8" s="132">
        <f t="shared" ca="1" si="0"/>
        <v>948</v>
      </c>
      <c r="Q8" s="109">
        <f ca="1">SUM(Table24[[#This Row],[Column6]:[Column16]])</f>
        <v>9405.9945789195954</v>
      </c>
      <c r="R8" s="33">
        <f t="shared" si="2"/>
        <v>140</v>
      </c>
      <c r="S8" s="33">
        <f t="shared" si="3"/>
        <v>140</v>
      </c>
      <c r="T8" s="33">
        <f t="shared" si="4"/>
        <v>140</v>
      </c>
      <c r="U8" s="33">
        <f t="shared" si="5"/>
        <v>140</v>
      </c>
      <c r="V8" s="33">
        <f t="shared" si="6"/>
        <v>140</v>
      </c>
      <c r="W8" s="33">
        <f t="shared" si="7"/>
        <v>140</v>
      </c>
      <c r="X8" s="33">
        <f t="shared" si="8"/>
        <v>140</v>
      </c>
      <c r="Y8" s="33">
        <f t="shared" si="9"/>
        <v>140</v>
      </c>
      <c r="Z8" s="33">
        <f t="shared" si="10"/>
        <v>140</v>
      </c>
      <c r="AA8" s="33">
        <f t="shared" si="11"/>
        <v>140</v>
      </c>
      <c r="AB8" s="33">
        <f t="shared" si="12"/>
        <v>140</v>
      </c>
      <c r="AC8" s="33">
        <f t="shared" si="13"/>
        <v>140</v>
      </c>
    </row>
    <row r="9" spans="1:30" x14ac:dyDescent="0.35">
      <c r="A9" s="146" t="str">
        <f>'RAW DATA INPUTS &gt;&gt;&gt;'!D8</f>
        <v>Suite 6 CEIP Preferred Portfolio</v>
      </c>
      <c r="B9" s="104">
        <f>'Summary Cost Tables'!$G$4</f>
        <v>13.724903716455344</v>
      </c>
      <c r="C9" s="100">
        <f>'Summary Cost Tables'!$G$5</f>
        <v>5.2709312250124691</v>
      </c>
      <c r="D9" s="100">
        <f>Table24[[#This Row],[Column2]]+Table24[[#This Row],[Column3]]</f>
        <v>18.995834941467812</v>
      </c>
      <c r="E9" s="124">
        <f>Table24[[#This Row],[Column4]]-$D$4</f>
        <v>3.0567581045254144E-2</v>
      </c>
      <c r="F9" s="128">
        <f t="shared" ref="F9" ca="1" si="14">INDIRECT("'_Resource Additions_Annual_'!"&amp;R$2&amp;$R9)</f>
        <v>1823.8825812556208</v>
      </c>
      <c r="G9" s="29">
        <f t="shared" ref="G9" ca="1" si="15">INDIRECT("'_Resource Additions_Annual_'!"&amp;S$2&amp;$R9)</f>
        <v>1000.6000004187226</v>
      </c>
      <c r="H9" s="29">
        <f t="shared" ref="H9" ca="1" si="16">INDIRECT("'_Resource Additions_Annual_'!"&amp;T$2&amp;$R9)</f>
        <v>679.37699986249208</v>
      </c>
      <c r="I9" s="29">
        <f t="shared" ref="I9" ca="1" si="17">INDIRECT("'_Resource Additions_Annual_'!"&amp;U$2&amp;$R9)</f>
        <v>216.68000096082687</v>
      </c>
      <c r="J9" s="29">
        <f t="shared" ref="J9" ca="1" si="18">INDIRECT("'_Resource Additions_Annual_'!"&amp;V$2&amp;$R9)</f>
        <v>117.77000427246094</v>
      </c>
      <c r="K9" s="29">
        <f t="shared" ref="K9" ca="1" si="19">INDIRECT("'_Resource Additions_Annual_'!"&amp;W$2&amp;$R9)</f>
        <v>150</v>
      </c>
      <c r="L9" s="29">
        <f t="shared" ref="L9" ca="1" si="20">INDIRECT("'_Resource Additions_Annual_'!"&amp;X$2&amp;$R9)</f>
        <v>1292.8199920654297</v>
      </c>
      <c r="M9" s="29">
        <f t="shared" ref="M9" ca="1" si="21">INDIRECT("'_Resource Additions_Annual_'!"&amp;Y$2&amp;$R9)</f>
        <v>3050</v>
      </c>
      <c r="N9" s="29">
        <f t="shared" ref="N9" ca="1" si="22">INDIRECT("'_Resource Additions_Annual_'!"&amp;Z$2&amp;$R9)</f>
        <v>125</v>
      </c>
      <c r="O9" s="29">
        <f t="shared" ref="O9" ca="1" si="23">INDIRECT("'_Resource Additions_Annual_'!"&amp;AA$2&amp;$R9)</f>
        <v>0</v>
      </c>
      <c r="P9" s="132">
        <f t="shared" ref="P9" ca="1" si="24">INDIRECT("'_Resource Additions_Annual_'!"&amp;AB$2&amp;$R9)</f>
        <v>948</v>
      </c>
      <c r="Q9" s="109">
        <f ca="1">SUM(Table24[[#This Row],[Column6]:[Column16]])</f>
        <v>9404.1295788355528</v>
      </c>
      <c r="R9" s="33">
        <f t="shared" si="2"/>
        <v>168</v>
      </c>
      <c r="S9" s="33">
        <f t="shared" si="3"/>
        <v>168</v>
      </c>
      <c r="T9" s="33">
        <f t="shared" si="4"/>
        <v>168</v>
      </c>
      <c r="U9" s="33">
        <f t="shared" si="5"/>
        <v>168</v>
      </c>
      <c r="V9" s="33">
        <f t="shared" si="6"/>
        <v>168</v>
      </c>
      <c r="W9" s="33">
        <f t="shared" si="7"/>
        <v>168</v>
      </c>
      <c r="X9" s="33">
        <f t="shared" si="8"/>
        <v>168</v>
      </c>
      <c r="Y9" s="33">
        <f t="shared" si="9"/>
        <v>168</v>
      </c>
      <c r="Z9" s="33">
        <f t="shared" si="10"/>
        <v>168</v>
      </c>
      <c r="AA9" s="33">
        <f t="shared" si="11"/>
        <v>168</v>
      </c>
      <c r="AB9" s="33">
        <f t="shared" si="12"/>
        <v>168</v>
      </c>
      <c r="AC9" s="33">
        <f t="shared" si="13"/>
        <v>168</v>
      </c>
    </row>
    <row r="10" spans="1:30" ht="15" thickBot="1" x14ac:dyDescent="0.4">
      <c r="B10" s="105"/>
      <c r="C10" s="106"/>
      <c r="D10" s="106"/>
      <c r="E10" s="125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3"/>
      <c r="Q10" s="110"/>
    </row>
  </sheetData>
  <mergeCells count="2">
    <mergeCell ref="F2:Q2"/>
    <mergeCell ref="B2:E2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105A1-FDF2-4801-A03C-C49FE9306CFF}"/>
</file>

<file path=customXml/itemProps2.xml><?xml version="1.0" encoding="utf-8"?>
<ds:datastoreItem xmlns:ds="http://schemas.openxmlformats.org/officeDocument/2006/customXml" ds:itemID="{6A50E1C8-7B42-40E8-9345-94D794C06D5B}"/>
</file>

<file path=customXml/itemProps3.xml><?xml version="1.0" encoding="utf-8"?>
<ds:datastoreItem xmlns:ds="http://schemas.openxmlformats.org/officeDocument/2006/customXml" ds:itemID="{C43867CC-B302-4563-88F7-A836A226CE66}"/>
</file>

<file path=customXml/itemProps4.xml><?xml version="1.0" encoding="utf-8"?>
<ds:datastoreItem xmlns:ds="http://schemas.openxmlformats.org/officeDocument/2006/customXml" ds:itemID="{05D20D5A-CF22-4C59-A971-01DF97036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Charts</vt:lpstr>
      </vt:variant>
      <vt:variant>
        <vt:i4>5</vt:i4>
      </vt:variant>
    </vt:vector>
  </HeadingPairs>
  <TitlesOfParts>
    <vt:vector size="26" baseType="lpstr">
      <vt:lpstr>Read Me</vt:lpstr>
      <vt:lpstr>RAW DATA INPUTS &gt;&gt;&gt;</vt:lpstr>
      <vt:lpstr>_Resource Additions_Annual_</vt:lpstr>
      <vt:lpstr>CEIP_Resource Additions_Annual</vt:lpstr>
      <vt:lpstr>_Emissions_</vt:lpstr>
      <vt:lpstr>TABLES&gt;&gt;&gt;</vt:lpstr>
      <vt:lpstr>Summary Cost Tables</vt:lpstr>
      <vt:lpstr>Resource Addition Tables</vt:lpstr>
      <vt:lpstr>All Suite Table</vt:lpstr>
      <vt:lpstr>CostofEmissionReduction</vt:lpstr>
      <vt:lpstr>Emissions Data for Em Reduction</vt:lpstr>
      <vt:lpstr>ChartData Annual Rev Req</vt:lpstr>
      <vt:lpstr>ChartData CEIP Annual Rev Req</vt:lpstr>
      <vt:lpstr>ChartData Emissions Annual Mkt</vt:lpstr>
      <vt:lpstr>ChartData Builds</vt:lpstr>
      <vt:lpstr>ChartData CEIP Builds</vt:lpstr>
      <vt:lpstr>ChartData CETA Interim Targets</vt:lpstr>
      <vt:lpstr>EMISSIONS CHARTS&gt;&gt;&gt;</vt:lpstr>
      <vt:lpstr>ANNUAL REV REQ CHARTS&gt;&gt;&gt;</vt:lpstr>
      <vt:lpstr>BUILD CHARTS&gt;&gt;&gt;</vt:lpstr>
      <vt:lpstr>CETA Interim Targets</vt:lpstr>
      <vt:lpstr>ALL EM CHART</vt:lpstr>
      <vt:lpstr>ALL REV CHART</vt:lpstr>
      <vt:lpstr>CEIP RESOURCES REV CHART</vt:lpstr>
      <vt:lpstr>ALL BUILD CHART</vt:lpstr>
      <vt:lpstr>CEIP BUILD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2021-12-17T20:05:10Z</dcterms:created>
  <dcterms:modified xsi:type="dcterms:W3CDTF">2021-12-17T20:08:11Z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