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96661\Desktop\Scrubbed documents\"/>
    </mc:Choice>
  </mc:AlternateContent>
  <bookViews>
    <workbookView xWindow="0" yWindow="600" windowWidth="15210" windowHeight="5535" tabRatio="654" activeTab="3"/>
  </bookViews>
  <sheets>
    <sheet name="DER Concepts" sheetId="5" r:id="rId1"/>
    <sheet name="Total Market Potential" sheetId="7" r:id="rId2"/>
    <sheet name="CBI-Scoring" sheetId="8" r:id="rId3"/>
    <sheet name="CBI-ScoreSummary" sheetId="9" r:id="rId4"/>
    <sheet name="Table 3-22" sheetId="10" r:id="rId5"/>
    <sheet name="Table 3-25" sheetId="11" r:id="rId6"/>
  </sheets>
  <externalReferences>
    <externalReference r:id="rId7"/>
    <externalReference r:id="rId8"/>
    <externalReference r:id="rId9"/>
    <externalReference r:id="rId10"/>
  </externalReferences>
  <definedNames>
    <definedName name="_Fill" localSheetId="3" hidden="1">#REF!</definedName>
    <definedName name="_Fill" localSheetId="2" hidden="1">#REF!</definedName>
    <definedName name="_Fill" hidden="1">#REF!</definedName>
    <definedName name="_xlnm._FilterDatabase" localSheetId="3" hidden="1">'CBI-ScoreSummary'!$B$2:$S$27</definedName>
    <definedName name="_xlnm._FilterDatabase" localSheetId="2" hidden="1">'CBI-Scoring'!$A$9:$AG$27</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3" hidden="1">#REF!</definedName>
    <definedName name="RENAME" localSheetId="2" hidden="1">#REF!</definedName>
    <definedName name="RENAME" hidden="1">#REF!</definedName>
    <definedName name="RENAME2" localSheetId="3" hidden="1">#REF!</definedName>
    <definedName name="RENAME2" localSheetId="2"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8" l="1"/>
  <c r="J2" i="8"/>
  <c r="K2" i="8"/>
  <c r="L2" i="8"/>
  <c r="M2" i="8"/>
  <c r="N2" i="8"/>
  <c r="O2" i="8"/>
  <c r="P2" i="8"/>
  <c r="Q2" i="8"/>
  <c r="I4" i="8"/>
  <c r="J4" i="8"/>
  <c r="K4" i="8"/>
  <c r="L4" i="8"/>
  <c r="M4" i="8"/>
  <c r="N4" i="8"/>
  <c r="O4" i="8"/>
  <c r="P4" i="8"/>
  <c r="Q4" i="8"/>
  <c r="W2" i="8"/>
  <c r="X2" i="8"/>
  <c r="Y2" i="8"/>
  <c r="Z2" i="8"/>
  <c r="AA2" i="8"/>
  <c r="AB2" i="8"/>
  <c r="AC2" i="8"/>
  <c r="AD2" i="8"/>
  <c r="AE2" i="8"/>
  <c r="AF2" i="8"/>
  <c r="W4" i="8"/>
  <c r="X4" i="8"/>
  <c r="Y4" i="8"/>
  <c r="Z4" i="8"/>
  <c r="AA4" i="8"/>
  <c r="AB4" i="8"/>
  <c r="AC4" i="8"/>
  <c r="AD4" i="8"/>
  <c r="AE4" i="8"/>
  <c r="AF4" i="8"/>
  <c r="V4" i="8"/>
  <c r="V2" i="8"/>
  <c r="S2" i="8"/>
  <c r="S4" i="8"/>
  <c r="R4" i="8"/>
  <c r="B4" i="9" l="1"/>
  <c r="I7" i="8" a="1"/>
  <c r="O7" i="8" s="1"/>
  <c r="R2" i="8"/>
  <c r="G17" i="8"/>
  <c r="G18" i="8"/>
  <c r="G20" i="8"/>
  <c r="G21" i="8"/>
  <c r="G16" i="8"/>
  <c r="G15" i="8"/>
  <c r="G13" i="8"/>
  <c r="G10" i="8"/>
  <c r="G22" i="8"/>
  <c r="G25" i="8"/>
  <c r="G14" i="8"/>
  <c r="T4" i="8"/>
  <c r="U4" i="8"/>
  <c r="B3" i="9"/>
  <c r="B6" i="9"/>
  <c r="M6" i="9" s="1"/>
  <c r="B13" i="9"/>
  <c r="B7" i="9"/>
  <c r="B11" i="9"/>
  <c r="P11" i="9" s="1"/>
  <c r="B8" i="9"/>
  <c r="B15" i="9"/>
  <c r="B16" i="9"/>
  <c r="K16" i="9" s="1"/>
  <c r="B12" i="9"/>
  <c r="Q12" i="9" s="1"/>
  <c r="B14" i="9"/>
  <c r="B9" i="9"/>
  <c r="S9" i="9" s="1"/>
  <c r="B10" i="9"/>
  <c r="B21" i="9"/>
  <c r="L21" i="9" s="1"/>
  <c r="B17" i="9"/>
  <c r="B18" i="9"/>
  <c r="B19" i="9"/>
  <c r="P19" i="9" s="1"/>
  <c r="B20" i="9"/>
  <c r="B22" i="9"/>
  <c r="O22" i="9" s="1"/>
  <c r="B23" i="9"/>
  <c r="P23" i="9" s="1"/>
  <c r="B24" i="9"/>
  <c r="B25" i="9"/>
  <c r="R25" i="9" s="1"/>
  <c r="B26" i="9"/>
  <c r="B27" i="9"/>
  <c r="M7" i="9"/>
  <c r="R24" i="9"/>
  <c r="Q23" i="9"/>
  <c r="Q13" i="9"/>
  <c r="N7" i="9"/>
  <c r="R7" i="9"/>
  <c r="I8" i="8" a="1"/>
  <c r="W8" i="8" s="1"/>
  <c r="A4" i="7"/>
  <c r="A5" i="7"/>
  <c r="A6" i="7"/>
  <c r="A7" i="7"/>
  <c r="AB3" i="7"/>
  <c r="AB4" i="7"/>
  <c r="AB5" i="7"/>
  <c r="AB6" i="7"/>
  <c r="AB7" i="7"/>
  <c r="A8" i="7"/>
  <c r="AB8" i="7"/>
  <c r="A9" i="7"/>
  <c r="AB9" i="7"/>
  <c r="A10" i="7"/>
  <c r="AB10" i="7"/>
  <c r="A11" i="7"/>
  <c r="AB11" i="7"/>
  <c r="A12" i="7"/>
  <c r="AB12" i="7"/>
  <c r="A13" i="7"/>
  <c r="AB13" i="7"/>
  <c r="A14" i="7"/>
  <c r="AB14" i="7"/>
  <c r="A15" i="7"/>
  <c r="AB15" i="7"/>
  <c r="A16" i="7"/>
  <c r="AB16" i="7"/>
  <c r="A17" i="7"/>
  <c r="AB17" i="7"/>
  <c r="A18" i="7"/>
  <c r="AB18" i="7"/>
  <c r="A19" i="7"/>
  <c r="AB19" i="7"/>
  <c r="A20" i="7"/>
  <c r="AB20" i="7"/>
  <c r="A21" i="7"/>
  <c r="AB21" i="7"/>
  <c r="A22" i="7"/>
  <c r="AB22" i="7"/>
  <c r="A23" i="7"/>
  <c r="AB23" i="7"/>
  <c r="AB24" i="7"/>
  <c r="A25" i="7"/>
  <c r="AB25" i="7"/>
  <c r="A26" i="7"/>
  <c r="AB26" i="7"/>
  <c r="A27" i="7"/>
  <c r="AB27" i="7"/>
  <c r="M9" i="9"/>
  <c r="R10" i="9"/>
  <c r="N10" i="9"/>
  <c r="P9" i="9"/>
  <c r="L9" i="9"/>
  <c r="R9" i="9"/>
  <c r="S7" i="9"/>
  <c r="R13" i="9"/>
  <c r="Q9" i="9"/>
  <c r="N9" i="9"/>
  <c r="L13" i="9"/>
  <c r="R23" i="9"/>
  <c r="O7" i="9"/>
  <c r="N13" i="9"/>
  <c r="P13" i="9"/>
  <c r="O10" i="9"/>
  <c r="O24" i="9"/>
  <c r="S24" i="9"/>
  <c r="P7" i="9"/>
  <c r="K13" i="9"/>
  <c r="O13" i="9"/>
  <c r="S13" i="9"/>
  <c r="P10" i="9"/>
  <c r="O23" i="9"/>
  <c r="S23" i="9"/>
  <c r="P24" i="9"/>
  <c r="O6" i="9"/>
  <c r="S10" i="9"/>
  <c r="Q10" i="9"/>
  <c r="O12" i="9"/>
  <c r="Q24" i="9"/>
  <c r="Q7" i="9"/>
  <c r="K9" i="9"/>
  <c r="O9" i="9"/>
  <c r="M13" i="9"/>
  <c r="R2" i="7"/>
  <c r="S2" i="7"/>
  <c r="T2" i="7"/>
  <c r="U2" i="7"/>
  <c r="V2" i="7"/>
  <c r="W2" i="7"/>
  <c r="X2" i="7"/>
  <c r="Y2" i="7"/>
  <c r="Z2" i="7"/>
  <c r="AA2" i="7"/>
  <c r="F2" i="7"/>
  <c r="G2" i="7"/>
  <c r="H2" i="7"/>
  <c r="I2" i="7"/>
  <c r="J2" i="7"/>
  <c r="K2" i="7"/>
  <c r="L2" i="7"/>
  <c r="M2" i="7"/>
  <c r="N2" i="7"/>
  <c r="O2" i="7"/>
  <c r="D3" i="5"/>
  <c r="D2" i="5"/>
  <c r="D1" i="5"/>
  <c r="D4" i="5" s="1"/>
  <c r="N16" i="9" l="1"/>
  <c r="R19" i="9"/>
  <c r="M19" i="9"/>
  <c r="O11" i="9"/>
  <c r="N21" i="9"/>
  <c r="S21" i="9"/>
  <c r="R11" i="9"/>
  <c r="Q11" i="9"/>
  <c r="O19" i="9"/>
  <c r="F19" i="9"/>
  <c r="G19" i="9"/>
  <c r="H19" i="9"/>
  <c r="I19" i="9"/>
  <c r="Q16" i="9"/>
  <c r="F16" i="9"/>
  <c r="I16" i="9"/>
  <c r="G16" i="9"/>
  <c r="H16" i="9"/>
  <c r="O21" i="9"/>
  <c r="S11" i="9"/>
  <c r="P21" i="9"/>
  <c r="N11" i="9"/>
  <c r="F27" i="9"/>
  <c r="G27" i="9"/>
  <c r="H27" i="9"/>
  <c r="I27" i="9"/>
  <c r="K18" i="9"/>
  <c r="I18" i="9"/>
  <c r="G18" i="9"/>
  <c r="F18" i="9"/>
  <c r="H18" i="9"/>
  <c r="K15" i="9"/>
  <c r="F15" i="9"/>
  <c r="G15" i="9"/>
  <c r="H15" i="9"/>
  <c r="I15" i="9"/>
  <c r="L11" i="9"/>
  <c r="K21" i="9"/>
  <c r="K11" i="9"/>
  <c r="P25" i="9"/>
  <c r="M11" i="9"/>
  <c r="G26" i="9"/>
  <c r="H26" i="9"/>
  <c r="F26" i="9"/>
  <c r="I26" i="9"/>
  <c r="P17" i="9"/>
  <c r="F17" i="9"/>
  <c r="G17" i="9"/>
  <c r="H17" i="9"/>
  <c r="I17" i="9"/>
  <c r="L8" i="9"/>
  <c r="H8" i="9"/>
  <c r="F8" i="9"/>
  <c r="G8" i="9"/>
  <c r="I8" i="9"/>
  <c r="F11" i="9"/>
  <c r="G11" i="9"/>
  <c r="H11" i="9"/>
  <c r="I11" i="9"/>
  <c r="F21" i="9"/>
  <c r="G21" i="9"/>
  <c r="H21" i="9"/>
  <c r="I21" i="9"/>
  <c r="R21" i="9"/>
  <c r="F24" i="9"/>
  <c r="G24" i="9"/>
  <c r="I24" i="9"/>
  <c r="H24" i="9"/>
  <c r="G10" i="9"/>
  <c r="I10" i="9"/>
  <c r="F10" i="9"/>
  <c r="H10" i="9"/>
  <c r="F7" i="9"/>
  <c r="G7" i="9"/>
  <c r="H7" i="9"/>
  <c r="I7" i="9"/>
  <c r="Q21" i="9"/>
  <c r="F23" i="9"/>
  <c r="G23" i="9"/>
  <c r="H23" i="9"/>
  <c r="I23" i="9"/>
  <c r="F9" i="9"/>
  <c r="G9" i="9"/>
  <c r="H9" i="9"/>
  <c r="I9" i="9"/>
  <c r="F13" i="9"/>
  <c r="G13" i="9"/>
  <c r="H13" i="9"/>
  <c r="I13" i="9"/>
  <c r="Q25" i="9"/>
  <c r="O25" i="9"/>
  <c r="M21" i="9"/>
  <c r="S22" i="9"/>
  <c r="I22" i="9"/>
  <c r="F22" i="9"/>
  <c r="G22" i="9"/>
  <c r="H22" i="9"/>
  <c r="N14" i="9"/>
  <c r="H14" i="9"/>
  <c r="G14" i="9"/>
  <c r="F14" i="9"/>
  <c r="I14" i="9"/>
  <c r="P6" i="9"/>
  <c r="G6" i="9"/>
  <c r="F6" i="9"/>
  <c r="I6" i="9"/>
  <c r="H6" i="9"/>
  <c r="F25" i="9"/>
  <c r="G25" i="9"/>
  <c r="H25" i="9"/>
  <c r="I25" i="9"/>
  <c r="S25" i="9"/>
  <c r="O20" i="9"/>
  <c r="G20" i="9"/>
  <c r="F20" i="9"/>
  <c r="H20" i="9"/>
  <c r="I20" i="9"/>
  <c r="R12" i="9"/>
  <c r="I12" i="9"/>
  <c r="F12" i="9"/>
  <c r="H12" i="9"/>
  <c r="G12" i="9"/>
  <c r="H3" i="9"/>
  <c r="F3" i="9"/>
  <c r="G3" i="9"/>
  <c r="I3" i="9"/>
  <c r="O4" i="9"/>
  <c r="F4" i="9"/>
  <c r="G4" i="9"/>
  <c r="H4" i="9"/>
  <c r="I4" i="9"/>
  <c r="Q22" i="9"/>
  <c r="S20" i="9"/>
  <c r="Q18" i="9"/>
  <c r="P18" i="9"/>
  <c r="N15" i="9"/>
  <c r="Q4" i="9"/>
  <c r="S8" i="9"/>
  <c r="R8" i="9"/>
  <c r="Q15" i="9"/>
  <c r="P15" i="9"/>
  <c r="R18" i="9"/>
  <c r="R15" i="9"/>
  <c r="M18" i="9"/>
  <c r="M15" i="9"/>
  <c r="L15" i="9"/>
  <c r="S15" i="9"/>
  <c r="O15" i="9"/>
  <c r="M4" i="9"/>
  <c r="R4" i="9"/>
  <c r="S18" i="9"/>
  <c r="O18" i="9"/>
  <c r="L18" i="9"/>
  <c r="N18" i="9"/>
  <c r="M8" i="9"/>
  <c r="N4" i="9"/>
  <c r="L4" i="9"/>
  <c r="P4" i="9"/>
  <c r="Q17" i="9"/>
  <c r="S4" i="9"/>
  <c r="P8" i="9"/>
  <c r="M17" i="9"/>
  <c r="L17" i="9"/>
  <c r="O8" i="9"/>
  <c r="O17" i="9"/>
  <c r="R17" i="9"/>
  <c r="K4" i="9"/>
  <c r="B5" i="9"/>
  <c r="S17" i="9"/>
  <c r="K8" i="9"/>
  <c r="K17" i="9"/>
  <c r="N17" i="9"/>
  <c r="Q8" i="9"/>
  <c r="N8" i="9"/>
  <c r="X7" i="8"/>
  <c r="AF7" i="8"/>
  <c r="AD7" i="8"/>
  <c r="S12" i="9"/>
  <c r="K19" i="9"/>
  <c r="O16" i="9"/>
  <c r="L16" i="9"/>
  <c r="R16" i="9"/>
  <c r="P16" i="9"/>
  <c r="Q20" i="9"/>
  <c r="Q19" i="9"/>
  <c r="P12" i="9"/>
  <c r="R20" i="9"/>
  <c r="P20" i="9"/>
  <c r="M16" i="9"/>
  <c r="N19" i="9"/>
  <c r="L19" i="9"/>
  <c r="S19" i="9"/>
  <c r="S16" i="9"/>
  <c r="N6" i="9"/>
  <c r="K6" i="9"/>
  <c r="L6" i="9"/>
  <c r="S14" i="9"/>
  <c r="P14" i="9"/>
  <c r="R14" i="9"/>
  <c r="R6" i="9"/>
  <c r="M14" i="9"/>
  <c r="P22" i="9"/>
  <c r="O14" i="9"/>
  <c r="L14" i="9"/>
  <c r="Q14" i="9"/>
  <c r="K14" i="9"/>
  <c r="Q6" i="9"/>
  <c r="R22" i="9"/>
  <c r="S6" i="9"/>
  <c r="C6" i="8"/>
  <c r="V7" i="8"/>
  <c r="P7" i="8"/>
  <c r="N7" i="8"/>
  <c r="P3" i="8"/>
  <c r="N5" i="8"/>
  <c r="Y3" i="8"/>
  <c r="AC5" i="8"/>
  <c r="AF5" i="8"/>
  <c r="N3" i="8"/>
  <c r="AE3" i="8"/>
  <c r="O3" i="8"/>
  <c r="I3" i="8"/>
  <c r="Q3" i="8"/>
  <c r="O5" i="8"/>
  <c r="Z3" i="8"/>
  <c r="AD5" i="8"/>
  <c r="S3" i="8"/>
  <c r="S5" i="8"/>
  <c r="L5" i="8"/>
  <c r="AF3" i="8"/>
  <c r="J3" i="8"/>
  <c r="P5" i="8"/>
  <c r="AA3" i="8"/>
  <c r="W5" i="8"/>
  <c r="AE5" i="8"/>
  <c r="AD3" i="8"/>
  <c r="W3" i="8"/>
  <c r="V3" i="8"/>
  <c r="X3" i="8"/>
  <c r="K3" i="8"/>
  <c r="I5" i="8"/>
  <c r="Q5" i="8"/>
  <c r="AB3" i="8"/>
  <c r="X5" i="8"/>
  <c r="K5" i="8"/>
  <c r="AA5" i="8"/>
  <c r="AB5" i="8"/>
  <c r="L3" i="8"/>
  <c r="J5" i="8"/>
  <c r="AC3" i="8"/>
  <c r="Y5" i="8"/>
  <c r="V5" i="8"/>
  <c r="M3" i="8"/>
  <c r="Z5" i="8"/>
  <c r="M5" i="8"/>
  <c r="C5" i="8"/>
  <c r="AD8" i="8"/>
  <c r="O8" i="8"/>
  <c r="AA8" i="8"/>
  <c r="I8" i="8"/>
  <c r="N8" i="8"/>
  <c r="K8" i="8"/>
  <c r="M8" i="8"/>
  <c r="R8" i="8"/>
  <c r="AE8" i="8"/>
  <c r="Q8" i="8"/>
  <c r="V8" i="8"/>
  <c r="P8" i="8"/>
  <c r="U8" i="8"/>
  <c r="Z8" i="8"/>
  <c r="T8" i="8"/>
  <c r="Y8" i="8"/>
  <c r="L8" i="8"/>
  <c r="S8" i="8"/>
  <c r="AB8" i="8"/>
  <c r="AC8" i="8"/>
  <c r="X8" i="8"/>
  <c r="AF8" i="8"/>
  <c r="J8" i="8"/>
  <c r="AC7" i="8"/>
  <c r="U7" i="8"/>
  <c r="M7" i="8"/>
  <c r="AB7" i="8"/>
  <c r="T7" i="8"/>
  <c r="L7" i="8"/>
  <c r="AA7" i="8"/>
  <c r="S7" i="8"/>
  <c r="K7" i="8"/>
  <c r="Z7" i="8"/>
  <c r="R7" i="8"/>
  <c r="J7" i="8"/>
  <c r="Y7" i="8"/>
  <c r="Q7" i="8"/>
  <c r="I7" i="8"/>
  <c r="R5" i="8"/>
  <c r="R3" i="8"/>
  <c r="AE7" i="8"/>
  <c r="W7" i="8"/>
  <c r="C7" i="8" l="1"/>
  <c r="D27" i="9" l="1"/>
  <c r="D11" i="9"/>
  <c r="D18" i="9"/>
  <c r="D12" i="9"/>
  <c r="D26" i="9"/>
  <c r="D21" i="9"/>
  <c r="D22" i="9"/>
  <c r="D9" i="9"/>
  <c r="D19" i="9"/>
  <c r="D15" i="9"/>
  <c r="D10" i="9"/>
  <c r="D13" i="9"/>
  <c r="D14" i="9"/>
  <c r="D16" i="9"/>
  <c r="D7" i="9"/>
  <c r="D3" i="9"/>
  <c r="D17" i="9"/>
  <c r="D23" i="9"/>
  <c r="D4" i="9"/>
  <c r="D8" i="9"/>
  <c r="D24" i="9"/>
  <c r="D6" i="9"/>
  <c r="D20" i="9"/>
  <c r="D25" i="9"/>
  <c r="D5" i="9" l="1"/>
</calcChain>
</file>

<file path=xl/sharedStrings.xml><?xml version="1.0" encoding="utf-8"?>
<sst xmlns="http://schemas.openxmlformats.org/spreadsheetml/2006/main" count="742" uniqueCount="208">
  <si>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</si>
  <si>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</si>
  <si>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</si>
  <si>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</si>
  <si>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</si>
  <si>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</si>
  <si>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</si>
  <si>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</si>
  <si>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</si>
  <si>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</si>
  <si>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</si>
  <si>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</si>
  <si>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</si>
  <si>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</si>
  <si>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</si>
  <si>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</si>
  <si>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</si>
  <si>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</si>
  <si>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</si>
  <si>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</si>
  <si>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</si>
  <si>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</si>
  <si>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</si>
  <si>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</si>
  <si>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</si>
  <si>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</si>
  <si>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</si>
  <si>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</si>
  <si>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</si>
  <si>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</si>
  <si>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</si>
  <si>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</si>
  <si>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</si>
  <si>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</si>
  <si>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</si>
  <si>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</si>
  <si>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</si>
  <si>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</si>
  <si>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</si>
  <si>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</si>
  <si>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</si>
  <si>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</si>
  <si>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</si>
  <si>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</si>
  <si>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</si>
  <si>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</si>
  <si>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</si>
  <si>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</si>
  <si>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</si>
  <si>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</si>
  <si>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</si>
  <si>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</si>
  <si>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</si>
  <si>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</si>
  <si>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</si>
  <si>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</si>
  <si>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</si>
  <si>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</si>
  <si>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</si>
  <si>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</si>
  <si>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</si>
  <si>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</si>
  <si>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</si>
  <si>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</si>
  <si>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</si>
  <si>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</si>
  <si>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</si>
  <si>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</si>
  <si>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</si>
  <si>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</si>
  <si>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</si>
  <si>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</si>
  <si>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</si>
  <si>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</si>
  <si>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</si>
  <si>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</si>
  <si>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</si>
  <si>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</si>
  <si>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</si>
  <si>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</si>
  <si>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</si>
  <si>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</si>
  <si>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</si>
  <si>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</si>
  <si>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</si>
  <si>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Total Capacity MWAC</t>
  </si>
  <si>
    <t>Total 2022-2025 mW's</t>
  </si>
  <si>
    <t>Customer</t>
  </si>
  <si>
    <t>Market Potential Basis</t>
  </si>
  <si>
    <t>C-B</t>
  </si>
  <si>
    <t>Aggregator Economics</t>
  </si>
  <si>
    <t>U-B</t>
  </si>
  <si>
    <t>Customer Economics</t>
  </si>
  <si>
    <t>Utility Market Access/Strategy</t>
  </si>
  <si>
    <t>M-B</t>
  </si>
  <si>
    <t>Unlimited</t>
  </si>
  <si>
    <t>&lt;--- While technically unlimited, mW's here are assumptions from BCA</t>
  </si>
  <si>
    <t>R-B</t>
  </si>
  <si>
    <t>RLI-B</t>
  </si>
  <si>
    <t>R-S</t>
  </si>
  <si>
    <t>RLI-S</t>
  </si>
  <si>
    <t>C-S</t>
  </si>
  <si>
    <t>M-S</t>
  </si>
  <si>
    <t>Storage</t>
  </si>
  <si>
    <t>C&amp;I BYO Battery</t>
  </si>
  <si>
    <t>Unweighted All CBI Score:</t>
  </si>
  <si>
    <t>Weighted All CBI Score:</t>
  </si>
  <si>
    <t>Prioritized CBI Score:</t>
  </si>
  <si>
    <t>DER Concept #</t>
  </si>
  <si>
    <t>DER Concept</t>
  </si>
  <si>
    <t>All CBI
Rank #</t>
  </si>
  <si>
    <t>Resource</t>
  </si>
  <si>
    <t>All CBI Score:</t>
  </si>
  <si>
    <t>Prioritized</t>
  </si>
  <si>
    <t>non-energy benefits</t>
  </si>
  <si>
    <t>burden reduction</t>
  </si>
  <si>
    <t>public health</t>
  </si>
  <si>
    <t>Environment</t>
  </si>
  <si>
    <t>energy security</t>
  </si>
  <si>
    <t>risk reduction</t>
  </si>
  <si>
    <t>cost reduction</t>
  </si>
  <si>
    <t>energy resiliency</t>
  </si>
  <si>
    <t>Non-Prioritized</t>
  </si>
  <si>
    <t>Metric</t>
  </si>
  <si>
    <t>Weighting &amp; Rubric for CBI Scoring</t>
  </si>
  <si>
    <t>#</t>
  </si>
  <si>
    <t>Customer Benefit Indicator Category(s)</t>
  </si>
  <si>
    <t>Prirority for Customer Benefit Indicator
Yes: High [2x]
No: Low [1x]</t>
  </si>
  <si>
    <t>environment</t>
  </si>
  <si>
    <t>0 - May produce more annual metric tons of CO2
1 - Not likely to reduce annual metric tons of CO2
2 - Reduces annual metric tons of CO2</t>
  </si>
  <si>
    <t>0 - Increases impacts of climate change
1 - Does not mitigate
2 - Can measurably mitigate</t>
  </si>
  <si>
    <t>0 - May produce more annual metric tons of NOx, SOx, and PMP2.5
1 - Not likely to reduce annual metric tons of NOx, SOx, and PMP2.5
2 - Reduces annual metric tons of NOx, SOx, and PMP2.5</t>
  </si>
  <si>
    <t>0 - non-measurable % decrease
1 - measurable % decrease, but only for targeted or participating customers
2 - measurable % decrease for all customers</t>
  </si>
  <si>
    <t>0 - no discernable impact or decrease
1 - May help to mitigate risk or lessen impact of potential number and/or duration of outages
2 - Directly decreases number and/or duration of outages</t>
  </si>
  <si>
    <t>energy benefits</t>
  </si>
  <si>
    <t>0 - no impact
1 - minimal impact
2 - significant impact</t>
  </si>
  <si>
    <t>Basis/Notes for Scoring</t>
  </si>
  <si>
    <t>Similar to scoring of CBI #1 and #2, selective battery program concepts, where PSE would presumably have direct control/access, scored on capability to act as resource for PSE to shift/reduce system peak, either individually or in combination with solar. Acting essentially as or simialr to DR, can help prevent or mitigate potential reliance on alternative/carbon-producing resources during those peak times, and/or time/load-shift solar kWh to better aling with when peaks occur. Solar concepts scored based on carbon-free generation of electricity as substitute to traditional carbon-emitting generation.</t>
  </si>
  <si>
    <t>Selective battery program concepts, where PSE would presumably have direct control/access, scored a "2" based on capability to act as resource for PSE to shift/reduce system peak, either individually or in combination with solar. Acting essentially as or similar to demand response ("DR"), can help prevent or mitigate potential reliance on alternative/carbon-producing resources during those peak times and/or time/load-shift solar kWh to better align with when peak demand occurs. For the incentive-based battery program concepts, risk that customers are not obligated to participate their resources beyond economic basis and therefore scored a "1" versus "2". Solar concepts scored based on carbon-free generation of electricity as substitute to traditional carbon-emitting generation.</t>
  </si>
  <si>
    <t xml:space="preserve">No concepts were likely to increase impacts of climate change. Similar to scoring of battery program concepts for CBI #1, there are a few concepts such as Battery Install Incentive program concepts where potential risk that could increase negative impacts to climate through charging schedules that increase system CO2 intensity as they're economically driven and/or not obligated to participate their resources during/when PSE is managing grid peak. BESS concepts that had a primary use case of shifting peak load, and whereby PSE would have direct access/control either via utility-owned or PPA structure, were given a "2" as reducing peak load has direct impact on generation CO2 intensity. All solar concepts were given a score of "2" based on each resource's ability to offset business-as-usual generation's CO2 emission over the lifespan of the resource. </t>
  </si>
  <si>
    <t>Similar to scoring for CBI #1-3, all solar program concepts were scored "2" given their ability to offset SO2, NOX and PM producing generation. Customer-owned/controlled BESS program concepts were scored "1" based on presumed risk/potential for BESS to actually increase thermal generation utilization because of economic incentive for customer not being aligned with PSE managing grid peak. PSE/3rd Party-owned/controlled BESS program concepts were scored "2" as their primary use case is peak shaving, which would offset the marginal peak unit which are PSE's thermal gas units.</t>
  </si>
  <si>
    <t>Batteries remain expensive and although programs may help reduce the cost of ownership for participants, without direct data and experience, PSE notes risk that grid-scale batteries may not necessarily, or initially, reduce cost for the overall base of customers. Therefore, batteries for C&amp;I programs that would provide demand charge management and participants to residential programs that would have the value of back-up or reduced cost compared to ownership are scored "1", whereas utility-scale battery program concepts are scored "0". Solar program concepts should be neutral, at worst, as a more cost competitive resource, for participating customers, but more direct data and experience cited before accessing on behlaf of all customers, incuding non-participating/enrolled.  PSE anticipates the need to revisit this scoring in subsequent iterations of the CEIP and once more projects deployed by PSE.</t>
  </si>
  <si>
    <t>Multi-family unit and income-eligible DER programs intended to address removal of barriers and access to named, LMI, and HIC communities so scored "2". Whereas, other customer-facing programs intended to increase accessibility, but cost or terms may narrow the customer types who can access or may consider so scored "1".</t>
  </si>
  <si>
    <t>All concepts were scored "0" except residential BESS concepts, given that no concept directly or indirectly improves home comfort. More explicitly, while residential BESS concepts aren't recommended to include AC/heating loads for backup power use, having lights and refrigeration during outages was viewed as minimally increasing overall home comfort.</t>
  </si>
  <si>
    <t>All BESS program concepts are noted for their cability to mitigate duration and frequency of outages, either directly or indirectly, and can be used to assist with blackstart operations. More specifically, customer-owned or behind-the-meter BESS program concepts are scored "2" as anticipated with back-up power as a primary use case. Whereas front-of-meter, PSE-owned mobile batteries and substation batteries were scored "1" with recognition that use case prioritized for, at least, some projects may be for capacity and/or T&amp;D deferral. Grid-scale battery projects are capable of being configured for microgrid use case, which is the intent of the "PSE Utility-Scale Distributed Battery Stations" program concept to differentiate from mobile and substation batteries. Further, capacity and T&amp;D deferral use cases can potentially mitigate and/or reduce the number of or length of outages indirectly by reducing strain on existing grid resources and equipment, hence a discernable impact noted. Solar concepts were scored "1" since not utilized for back-up power (compliance with IEEE 1547), but are capable of providing ancilary services or reducing capacity or T&amp;D constraints so can have indirect impact and/or discernable impact.</t>
  </si>
  <si>
    <t>DER Program Concept Rubric for Customer Benefit Indicator
[0, 1, 2]</t>
  </si>
  <si>
    <t>CETA Category</t>
  </si>
  <si>
    <t>Customer Benefit Indicator</t>
  </si>
  <si>
    <t>Reduced greenhouse gas emissions</t>
  </si>
  <si>
    <t xml:space="preserve">Reduce PSE-owned electric operations metric tons of annual CO2 emissions
Reduce PSE contracted electric supply metric tons of annual CO2 emissions
</t>
  </si>
  <si>
    <t xml:space="preserve">Environment
Risk Reduction
</t>
  </si>
  <si>
    <t>Reduction of climate change impacts</t>
  </si>
  <si>
    <t>Increase avoided emissions times social cost of carbon</t>
  </si>
  <si>
    <t>Public Health</t>
  </si>
  <si>
    <t>Improved outdoor air quality</t>
  </si>
  <si>
    <t>Improved community health</t>
  </si>
  <si>
    <t>Reduce regulated pollutant emissions (Sox, NOx, PM2.5)</t>
  </si>
  <si>
    <t>Reduce occurrence of health factors like hospital admittance, work loss days</t>
  </si>
  <si>
    <t xml:space="preserve">Cost Reduction
Burden Reduction
</t>
  </si>
  <si>
    <t>Improved affordability of clean energy</t>
  </si>
  <si>
    <t xml:space="preserve">Reduce the percentage of income spent on electricity bills for PSE customers, including highly impacted communities and vulnerable populations
Reduce the percentage of customers experiencing energy burden
</t>
  </si>
  <si>
    <t>Reduction of burdens</t>
  </si>
  <si>
    <t>Increase in awareness and understanding of clean energy through accessible program communications</t>
  </si>
  <si>
    <t>Increase outreach material available in non-English languages</t>
  </si>
  <si>
    <t>Non-energy benefits</t>
  </si>
  <si>
    <t>Increase in quality and quantity of clean energy jobs</t>
  </si>
  <si>
    <t>Increase quantity of jobs based on:
• Number of jobs created by PSE programs for residents of highly impacted and vulnerable populations
• Number of local workers in jobs for programs
• Number of part-time and full-time jobs by project
Increase quality of jobs based on:
• Range of wages paid to workers
• Additional benefits offered
• Demographics of workers</t>
  </si>
  <si>
    <t xml:space="preserve">Energy benefits
Non-energy benefits
Burden Reduction
</t>
  </si>
  <si>
    <t>Improved participation in clean energy programs from highly impacted communities and vulnerable populations</t>
  </si>
  <si>
    <t xml:space="preserve">Increase number and percentage of participation in energy efficiency, demand response and distributed resource programs by PSE customers within highly impacted communities and vulnerable populations
Increase in number of distributed and community renewable projects
Increase percentage of electricity generated by distributed renewable energy projects
</t>
  </si>
  <si>
    <t>Improved home comfort</t>
  </si>
  <si>
    <t>Increase in the dollar per kilowatt-hour in benefits for highly impacted communities and vulnerable populations participating in energy efficiency programs. Calculated using indoor air temp, indoor air quality, noise, lighting quality, and health and safety.</t>
  </si>
  <si>
    <t>Resilience</t>
  </si>
  <si>
    <t>Decrease frequency and duration of outages</t>
  </si>
  <si>
    <t xml:space="preserve">Decrease number of outages, total hours of outages and total backup load served during outages using SAIDI and SAIFI 
Reduction in peak demand through demand response programs
</t>
  </si>
  <si>
    <t xml:space="preserve">Risk reduction
Energy security
</t>
  </si>
  <si>
    <t>Improved access to reliable clean energy</t>
  </si>
  <si>
    <t>Increase number of customers who have access to emergency power</t>
  </si>
  <si>
    <t>0 - May increase occurrence of health factors
1 - Not likely to increase/reduce occurrence of health factors
2 - Reduces occurrence of health factors</t>
  </si>
  <si>
    <t>0 - non-measurable % increase in awareness and understanding
1 - minimal % increase in awareness and understanding
2 - substantial % increase in awareness and understanding</t>
  </si>
  <si>
    <t>Anticipate customer-facing program concepts to lead to substantial increase in awareness and understanding based on incentive, versus utility-sited programs with indirect benefit to customers (ie, no direct customer enrollment or interaction).</t>
  </si>
  <si>
    <t>0 - No increase in quantity and quality of clean energy jobs
1 - Minimal increase in quantity and quality of clean energy jobs
2 - Substantional increase in quantity and quality of clean energy jobs</t>
  </si>
  <si>
    <t>Scores were graded based on likelihood of local/smaller scale installers to be used for installation and O&amp;M contracts versus larger project developers where PSE may not have as much ability to dictate project execution/installation. Residential, customer-sited concepts scored "2" with C&amp;I, Multifamily, 3rd party and PSE ownership/customer sited projects scored "1" given the probability of larger PM/local installer interactions. Utility scale projects were scored "0" given likelihood of larger, non-local contractors being selected for limited number of, or single-sited, project(s), further with historic prevalence to temporary basis of jobs created for project. Team anticipates revisit if intent for utility-scale and other project concepts to include contract stipulations requiring training, local, and LMI components.</t>
  </si>
  <si>
    <t>Energy Benefits</t>
  </si>
  <si>
    <t>0 - No increase in electricty from DERs or participation by highly impacted communities and vulnerable populations
1 - Some increase in electricity from DERs or participation by highly impacted communities and vulnerable populations
2 - Increase in electricity from DERs and participation by highly impacted communities and vulnerable populations</t>
  </si>
  <si>
    <t>0 - no increased access to emergency power
1 - increased access to resources that can mitigate and/or reduce risk of loss of power
2 - increased access to emergency power</t>
  </si>
  <si>
    <t>Batteries can directly or indirectly increase community resilience. Behind-the-meter and/or customer-facing programs are anticipated to include configurations for back-up power, whereas utility-sited programs with no enrollment or direct customer interaction are anticipated to prioritize capacity use cases that can indirectly help mitigate or prevent occurrence or duration of outages. Solar cannot directly increase community resilience, but are an important resource to contribute to or support community resilience indirectly (ie, paired with battery storage, solar can continue to generate electricity and sustain/lengthen the battery charge).</t>
  </si>
  <si>
    <t>Energy Benefits
Non-Energy Benefits
Burden Reduction</t>
  </si>
  <si>
    <t>Non-Energy Benefits</t>
  </si>
  <si>
    <t>Reduction of Burdens</t>
  </si>
  <si>
    <t>Risk Reduction
Energy Security</t>
  </si>
  <si>
    <t>Multi-family unit and income-eligible DER programs intended to address removal of barriers and access to named, low-to-moderate income ("LMI"), and highly-impacted communities ("HIC") so scored "2". Whereas, other customer-facing programs intended to increase accessibility, but cost or terms may narrow the customer types who can access or may consider so scored "1".</t>
  </si>
  <si>
    <t>All concepts were scored "0" except residential BESS concepts, given that no concept directly or indirectly improves home comfort. More explicitly, while residential battery energy storage systems ("BESS") concepts aren't recommended to include AC/heating loads for backup power use, having lights and refrigeration during outages was viewed as minimally increasing overall home comfort.</t>
  </si>
  <si>
    <t>Although program concepts are intended to help reduce the cost of ownership for participants, without direct data and experience, PSE notes that battery storage technology remains expensive and risk that grid-scale batteries may not necessarily, or initially, reduce cost for the overall base of customers. Therefore, batteries for C&amp;I programs that would provide demand charge management and participants to residential programs that would have the value of back-up or reduced cost compared to ownership are scored "1", whereas utility-scale battery program concepts are scored "0". Solar program concepts should be neutral or better, since the technology is at a more cost competitive stage, for participating customers, but more deployment data and experience with distributed solar resources cited by team before confidently applying on behalf of all customers, including non-participating/enrolled. PSE anticipates the need to revisit this scoring in subsequent iterations of the CEIP and once more projects deployed by PSE.</t>
  </si>
  <si>
    <t xml:space="preserve">Reduce PSE-owned electric operations metric tons of annual CO2 emissions
</t>
  </si>
  <si>
    <t>Reduce PSE-owned electric operations metric tons of annual CO2 emissions</t>
  </si>
  <si>
    <t>Cost Reduction
Burden Reduction</t>
  </si>
  <si>
    <t>Environment
Risk Reduction</t>
  </si>
  <si>
    <t>Unweighted CBI Score</t>
  </si>
  <si>
    <t>Weighted CBI Score</t>
  </si>
  <si>
    <t>Concepts above threshold for Unweighted CBI</t>
  </si>
  <si>
    <t>Concepts above threshold for Weighted CBI</t>
  </si>
  <si>
    <t>Third Party Customer-Sited Distributed Battery PPA</t>
  </si>
  <si>
    <t>Third Party Distributed Solar PPA (or Solar Lease)</t>
  </si>
  <si>
    <t>Third Party Utility-scale Distributed Battery PPA</t>
  </si>
  <si>
    <t>Increase in culturally- and linguistically-accessible program communications for named communities</t>
  </si>
  <si>
    <t xml:space="preserve">Anticipate customer-facing program concepts to incorporate culturally- and linguistically-accessible program communications in order to lead to substantial increase in awareness and understanding versus utility-sited programs with indirect benefit to customers (ie, no direct customer enrollment or interaction). </t>
  </si>
  <si>
    <t>All achievable market potential provided by Black and Veatch, refer to Appendix K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</si>
</sst>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0_);_(* \(#,##0.000\);_(* &quot;-&quot;???_);_(@_)"/>
    <numFmt numFmtId="165" formatCode="0.000"/>
    <numFmt numFmtId="166" formatCode="0.0"/>
  </numFmts>
  <fonts count="24"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u/>
      <sz val="10"/>
      <color theme="1"/>
      <name val="Calibri"/>
      <family val="2"/>
      <scheme val="minor"/>
    </font>
    <font>
      <b/>
      <u/>
      <sz val="10"/>
      <color theme="1"/>
      <name val="Calibri"/>
      <family val="2"/>
      <scheme val="minor"/>
    </font>
    <font>
      <sz val="10"/>
      <color rgb="FFFF0000"/>
      <name val="Calibri"/>
      <family val="2"/>
      <scheme val="minor"/>
    </font>
    <font>
      <u/>
      <sz val="11"/>
      <color theme="10"/>
      <name val="Calibri"/>
      <family val="2"/>
      <scheme val="minor"/>
    </font>
    <font>
      <b/>
      <i/>
      <sz val="10"/>
      <color theme="1"/>
      <name val="Calibri"/>
      <family val="2"/>
      <scheme val="minor"/>
    </font>
    <font>
      <b/>
      <sz val="10"/>
      <color rgb="FFFF0000"/>
      <name val="Calibri"/>
      <family val="2"/>
      <scheme val="minor"/>
    </font>
    <font>
      <sz val="11"/>
      <color rgb="FF9C0006"/>
      <name val="Calibri"/>
      <family val="2"/>
      <scheme val="minor"/>
    </font>
    <font>
      <b/>
      <sz val="11"/>
      <name val="Calibri"/>
      <family val="2"/>
      <scheme val="minor"/>
    </font>
    <font>
      <u/>
      <sz val="10"/>
      <color theme="10"/>
      <name val="Calibri"/>
      <family val="2"/>
      <scheme val="minor"/>
    </font>
    <font>
      <sz val="10"/>
      <color theme="1"/>
      <name val="Arial"/>
      <family val="2"/>
    </font>
    <font>
      <sz val="11"/>
      <color theme="1"/>
      <name val="Arial"/>
      <family val="2"/>
    </font>
    <font>
      <b/>
      <sz val="11"/>
      <color theme="0"/>
      <name val="Arial"/>
      <family val="2"/>
    </font>
    <font>
      <sz val="14"/>
      <color theme="1"/>
      <name val="Arial"/>
      <family val="2"/>
    </font>
    <font>
      <b/>
      <sz val="11"/>
      <color theme="1"/>
      <name val="Arial"/>
      <family val="2"/>
    </font>
    <font>
      <b/>
      <sz val="11"/>
      <name val="Arial"/>
      <family val="2"/>
    </font>
    <font>
      <sz val="11"/>
      <color rgb="FFFFFFFF"/>
      <name val="Arial"/>
      <family val="2"/>
    </font>
    <font>
      <sz val="10"/>
      <color rgb="FF262626"/>
      <name val="Arial"/>
      <family val="2"/>
    </font>
    <font>
      <sz val="10"/>
      <color rgb="FF000000"/>
      <name val="Arial"/>
      <family val="2"/>
    </font>
    <font>
      <sz val="10"/>
      <color rgb="FFFF0000"/>
      <name val="Arial"/>
      <family val="2"/>
    </font>
    <font>
      <sz val="10"/>
      <name val="Arial"/>
      <family val="2"/>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C7CE"/>
      </patternFill>
    </fill>
    <fill>
      <patternFill patternType="solid">
        <fgColor theme="7" tint="0.79998168889431442"/>
        <bgColor indexed="64"/>
      </patternFill>
    </fill>
    <fill>
      <patternFill patternType="solid">
        <fgColor rgb="FF2B726E"/>
        <bgColor indexed="64"/>
      </patternFill>
    </fill>
  </fills>
  <borders count="60">
    <border>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auto="1"/>
      </left>
      <right/>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0" fillId="5" borderId="0" applyNumberFormat="0" applyBorder="0" applyAlignment="0" applyProtection="0"/>
  </cellStyleXfs>
  <cellXfs count="167">
    <xf numFmtId="0" fontId="0" fillId="0" borderId="0" xfId="0"/>
    <xf numFmtId="0" fontId="1" fillId="0" borderId="0" xfId="0" applyFont="1"/>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vertical="center"/>
    </xf>
    <xf numFmtId="0" fontId="2"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2" fillId="0" borderId="31" xfId="0" applyFont="1" applyBorder="1" applyAlignment="1">
      <alignment horizontal="center" vertical="center" wrapText="1"/>
    </xf>
    <xf numFmtId="0" fontId="1" fillId="0" borderId="3" xfId="0" applyFont="1" applyBorder="1" applyAlignment="1">
      <alignment horizontal="center" vertical="center"/>
    </xf>
    <xf numFmtId="164" fontId="1" fillId="0" borderId="0" xfId="0" applyNumberFormat="1" applyFont="1" applyAlignment="1">
      <alignment vertical="center" wrapText="1"/>
    </xf>
    <xf numFmtId="164" fontId="6" fillId="0" borderId="0" xfId="0" applyNumberFormat="1" applyFont="1" applyAlignment="1">
      <alignment vertical="center" wrapText="1"/>
    </xf>
    <xf numFmtId="0" fontId="9" fillId="0" borderId="0" xfId="0" applyFont="1" applyAlignment="1">
      <alignment horizontal="center" vertical="center" wrapText="1"/>
    </xf>
    <xf numFmtId="0" fontId="7" fillId="0" borderId="0" xfId="1" applyAlignment="1">
      <alignment vertical="center"/>
    </xf>
    <xf numFmtId="166" fontId="0" fillId="0" borderId="0" xfId="0" applyNumberFormat="1"/>
    <xf numFmtId="0" fontId="8" fillId="0" borderId="0" xfId="0" applyFont="1" applyAlignment="1">
      <alignment vertical="center" wrapText="1"/>
    </xf>
    <xf numFmtId="164" fontId="1" fillId="0" borderId="3" xfId="0" applyNumberFormat="1" applyFont="1" applyBorder="1" applyAlignment="1">
      <alignment horizontal="center" vertical="center" wrapText="1"/>
    </xf>
    <xf numFmtId="164" fontId="1" fillId="0" borderId="3" xfId="0" applyNumberFormat="1" applyFont="1" applyBorder="1" applyAlignment="1">
      <alignment vertical="center"/>
    </xf>
    <xf numFmtId="0" fontId="11" fillId="0" borderId="0" xfId="0" applyFont="1"/>
    <xf numFmtId="0" fontId="11" fillId="0" borderId="3" xfId="0" applyFont="1" applyBorder="1"/>
    <xf numFmtId="0" fontId="11" fillId="0" borderId="2" xfId="0" applyFont="1" applyBorder="1"/>
    <xf numFmtId="0" fontId="11" fillId="0" borderId="25" xfId="0" applyFont="1" applyBorder="1"/>
    <xf numFmtId="0" fontId="1" fillId="6" borderId="3" xfId="0" applyFont="1" applyFill="1" applyBorder="1" applyAlignment="1">
      <alignment horizontal="center" vertical="center" wrapText="1"/>
    </xf>
    <xf numFmtId="0" fontId="0" fillId="0" borderId="30" xfId="0" applyBorder="1"/>
    <xf numFmtId="0" fontId="0" fillId="0" borderId="33" xfId="0" applyBorder="1"/>
    <xf numFmtId="0" fontId="0" fillId="0" borderId="27" xfId="0" applyBorder="1"/>
    <xf numFmtId="0" fontId="0" fillId="0" borderId="34" xfId="0" applyBorder="1"/>
    <xf numFmtId="0" fontId="0" fillId="0" borderId="35" xfId="0" applyBorder="1"/>
    <xf numFmtId="165" fontId="0" fillId="2" borderId="35" xfId="0" applyNumberFormat="1" applyFill="1" applyBorder="1"/>
    <xf numFmtId="0" fontId="0" fillId="0" borderId="36" xfId="0" applyBorder="1"/>
    <xf numFmtId="0" fontId="0" fillId="0" borderId="32" xfId="0" applyBorder="1"/>
    <xf numFmtId="0" fontId="0" fillId="0" borderId="29" xfId="0" applyBorder="1"/>
    <xf numFmtId="0" fontId="0" fillId="0" borderId="37" xfId="0" applyBorder="1"/>
    <xf numFmtId="165" fontId="0" fillId="2" borderId="0" xfId="0" applyNumberFormat="1" applyFill="1"/>
    <xf numFmtId="0" fontId="0" fillId="0" borderId="38" xfId="0" applyBorder="1"/>
    <xf numFmtId="166" fontId="0" fillId="0" borderId="37" xfId="0" applyNumberFormat="1" applyBorder="1"/>
    <xf numFmtId="166" fontId="0" fillId="0" borderId="38" xfId="0" applyNumberFormat="1" applyBorder="1"/>
    <xf numFmtId="2" fontId="0" fillId="0" borderId="37" xfId="0" applyNumberFormat="1" applyBorder="1"/>
    <xf numFmtId="2" fontId="0" fillId="0" borderId="0" xfId="0" applyNumberFormat="1"/>
    <xf numFmtId="2" fontId="0" fillId="0" borderId="38" xfId="0" applyNumberFormat="1" applyBorder="1"/>
    <xf numFmtId="0" fontId="0" fillId="0" borderId="0" xfId="0" applyAlignment="1">
      <alignment horizontal="right"/>
    </xf>
    <xf numFmtId="0" fontId="3" fillId="6" borderId="3" xfId="0" applyFont="1" applyFill="1" applyBorder="1" applyAlignment="1">
      <alignment horizontal="center" vertical="center" wrapText="1"/>
    </xf>
    <xf numFmtId="0" fontId="3" fillId="0" borderId="3" xfId="0" applyFont="1" applyBorder="1" applyAlignment="1">
      <alignment vertical="center" wrapText="1"/>
    </xf>
    <xf numFmtId="0" fontId="0" fillId="0" borderId="8" xfId="0" applyBorder="1"/>
    <xf numFmtId="0" fontId="0" fillId="0" borderId="31" xfId="0" applyBorder="1"/>
    <xf numFmtId="0" fontId="0" fillId="0" borderId="26" xfId="0" applyBorder="1"/>
    <xf numFmtId="0" fontId="0" fillId="0" borderId="39" xfId="0" applyBorder="1"/>
    <xf numFmtId="0" fontId="0" fillId="0" borderId="40" xfId="0" applyBorder="1"/>
    <xf numFmtId="165" fontId="0" fillId="2" borderId="40" xfId="0" applyNumberFormat="1" applyFill="1" applyBorder="1"/>
    <xf numFmtId="0" fontId="0" fillId="0" borderId="41" xfId="0" applyBorder="1"/>
    <xf numFmtId="165" fontId="10" fillId="5" borderId="0" xfId="2" applyNumberFormat="1"/>
    <xf numFmtId="165" fontId="10" fillId="5" borderId="0" xfId="2" applyNumberFormat="1" applyAlignment="1">
      <alignment wrapText="1"/>
    </xf>
    <xf numFmtId="165" fontId="0" fillId="0" borderId="0" xfId="0" applyNumberFormat="1"/>
    <xf numFmtId="0" fontId="1" fillId="0" borderId="12" xfId="0" applyFont="1" applyBorder="1" applyAlignment="1">
      <alignment horizontal="center" vertical="center" wrapText="1"/>
    </xf>
    <xf numFmtId="0" fontId="1" fillId="0" borderId="23" xfId="0" applyFont="1" applyFill="1" applyBorder="1" applyAlignment="1">
      <alignment horizontal="left" vertical="center" wrapText="1"/>
    </xf>
    <xf numFmtId="0" fontId="1" fillId="0" borderId="0" xfId="0" applyFont="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4" borderId="43" xfId="0" applyFont="1" applyFill="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2" fillId="0" borderId="0" xfId="1" applyFont="1"/>
    <xf numFmtId="0" fontId="1" fillId="0" borderId="22" xfId="0" applyFont="1" applyBorder="1" applyAlignment="1">
      <alignment horizontal="center" vertical="center"/>
    </xf>
    <xf numFmtId="0" fontId="1" fillId="0" borderId="26" xfId="0" applyFont="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4" fillId="7" borderId="0" xfId="0" applyFont="1" applyFill="1" applyAlignment="1">
      <alignment horizontal="center" vertical="center" wrapText="1"/>
    </xf>
    <xf numFmtId="0" fontId="13" fillId="0" borderId="0" xfId="0" applyFont="1" applyAlignment="1">
      <alignment vertical="center" wrapText="1"/>
    </xf>
    <xf numFmtId="0" fontId="16" fillId="0" borderId="0" xfId="0" applyFont="1" applyAlignment="1">
      <alignment horizontal="center" vertical="center" wrapText="1"/>
    </xf>
    <xf numFmtId="0" fontId="14" fillId="7" borderId="14"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3" fillId="0" borderId="0" xfId="0" applyFont="1" applyBorder="1" applyAlignment="1">
      <alignment vertical="center" wrapText="1"/>
    </xf>
    <xf numFmtId="0" fontId="13" fillId="0" borderId="45" xfId="0" applyFont="1" applyBorder="1" applyAlignment="1">
      <alignment vertical="center" wrapText="1"/>
    </xf>
    <xf numFmtId="0" fontId="15" fillId="7" borderId="1"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6" fillId="0" borderId="45" xfId="0" applyFont="1" applyBorder="1" applyAlignment="1">
      <alignment vertical="center" wrapText="1"/>
    </xf>
    <xf numFmtId="0" fontId="13" fillId="0" borderId="46" xfId="0" applyFont="1" applyBorder="1" applyAlignment="1">
      <alignment vertical="center" wrapText="1"/>
    </xf>
    <xf numFmtId="0" fontId="16" fillId="0" borderId="46" xfId="0" applyFont="1" applyBorder="1" applyAlignment="1">
      <alignment vertical="center" wrapText="1"/>
    </xf>
    <xf numFmtId="0" fontId="13" fillId="0" borderId="47" xfId="0" applyFont="1" applyBorder="1" applyAlignment="1">
      <alignment vertical="center" wrapText="1"/>
    </xf>
    <xf numFmtId="0" fontId="16" fillId="0" borderId="47" xfId="0" applyFont="1" applyBorder="1" applyAlignment="1">
      <alignment vertical="center" wrapText="1"/>
    </xf>
    <xf numFmtId="0" fontId="15" fillId="7" borderId="48" xfId="0" applyFont="1" applyFill="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5" fillId="7" borderId="52" xfId="0" applyFont="1" applyFill="1" applyBorder="1" applyAlignment="1">
      <alignment vertical="center" wrapText="1"/>
    </xf>
    <xf numFmtId="0" fontId="15" fillId="7" borderId="53" xfId="0" applyFont="1" applyFill="1" applyBorder="1" applyAlignment="1">
      <alignment horizontal="center" vertical="center" wrapText="1"/>
    </xf>
    <xf numFmtId="0" fontId="15" fillId="7" borderId="54" xfId="0" applyFont="1" applyFill="1" applyBorder="1" applyAlignment="1">
      <alignment horizontal="center" vertical="center" wrapText="1"/>
    </xf>
    <xf numFmtId="0" fontId="15" fillId="7" borderId="55" xfId="0" applyFont="1" applyFill="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9" fillId="7" borderId="12" xfId="0" applyFont="1" applyFill="1" applyBorder="1" applyAlignment="1">
      <alignment horizontal="left" vertical="center" wrapText="1" indent="1"/>
    </xf>
    <xf numFmtId="0" fontId="19" fillId="7" borderId="54" xfId="0" applyFont="1" applyFill="1" applyBorder="1" applyAlignment="1">
      <alignment horizontal="center" vertical="center" wrapText="1"/>
    </xf>
    <xf numFmtId="0" fontId="21" fillId="0" borderId="58" xfId="0" applyFont="1" applyBorder="1" applyAlignment="1">
      <alignment horizontal="left" vertical="center" wrapText="1" indent="1"/>
    </xf>
    <xf numFmtId="0" fontId="21" fillId="0" borderId="59" xfId="0" applyFont="1" applyBorder="1" applyAlignment="1">
      <alignment horizontal="center" vertical="center" wrapText="1"/>
    </xf>
    <xf numFmtId="0" fontId="22" fillId="0" borderId="59" xfId="0" applyFont="1" applyBorder="1" applyAlignment="1">
      <alignment horizontal="center" vertical="center"/>
    </xf>
    <xf numFmtId="0" fontId="23" fillId="0" borderId="59" xfId="0" applyFont="1" applyBorder="1" applyAlignment="1">
      <alignment horizontal="center" vertical="center"/>
    </xf>
    <xf numFmtId="0" fontId="0" fillId="0" borderId="59" xfId="0" applyBorder="1" applyAlignment="1">
      <alignment horizontal="left" vertical="center" indent="1"/>
    </xf>
    <xf numFmtId="0" fontId="20" fillId="0" borderId="59" xfId="0" applyFont="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vertical="center" wrapText="1"/>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wrapText="1"/>
    </xf>
    <xf numFmtId="0" fontId="1" fillId="0" borderId="9" xfId="0" applyFont="1" applyBorder="1" applyAlignment="1">
      <alignment horizontal="center" vertical="center" wrapText="1"/>
    </xf>
    <xf numFmtId="0" fontId="2" fillId="0" borderId="3" xfId="0" applyFont="1" applyBorder="1" applyAlignment="1">
      <alignment horizontal="center" vertical="center"/>
    </xf>
    <xf numFmtId="0" fontId="1" fillId="6" borderId="2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9" xfId="0" applyFont="1" applyBorder="1" applyAlignment="1">
      <alignment horizontal="left" vertical="center" wrapText="1"/>
    </xf>
    <xf numFmtId="0" fontId="0" fillId="0" borderId="0" xfId="0" applyAlignment="1">
      <alignment horizontal="left" vertical="center"/>
    </xf>
    <xf numFmtId="0" fontId="0" fillId="0" borderId="32" xfId="0" applyBorder="1" applyAlignment="1">
      <alignment horizontal="right" vertical="center"/>
    </xf>
    <xf numFmtId="0" fontId="0" fillId="0" borderId="0" xfId="0" applyAlignment="1">
      <alignment horizontal="right" vertical="center"/>
    </xf>
    <xf numFmtId="0" fontId="0" fillId="0" borderId="29" xfId="0" applyBorder="1" applyAlignment="1">
      <alignment horizontal="right" vertical="center"/>
    </xf>
    <xf numFmtId="0" fontId="11" fillId="0" borderId="28" xfId="0" applyFont="1" applyBorder="1" applyAlignment="1">
      <alignment horizontal="center"/>
    </xf>
    <xf numFmtId="0" fontId="11" fillId="0" borderId="3" xfId="0" applyFont="1" applyBorder="1" applyAlignment="1">
      <alignment horizontal="center"/>
    </xf>
    <xf numFmtId="0" fontId="11" fillId="0" borderId="32" xfId="0" applyFont="1" applyBorder="1" applyAlignment="1">
      <alignment horizontal="center" wrapText="1"/>
    </xf>
    <xf numFmtId="0" fontId="0" fillId="0" borderId="32"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Border="1" applyAlignment="1">
      <alignment horizontal="left" vertical="center" wrapText="1"/>
    </xf>
    <xf numFmtId="0" fontId="1" fillId="0" borderId="24" xfId="0" applyFont="1" applyBorder="1" applyAlignment="1">
      <alignment horizontal="left" vertical="center" wrapText="1"/>
    </xf>
    <xf numFmtId="0" fontId="1" fillId="0" borderId="6"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center" vertical="center"/>
    </xf>
    <xf numFmtId="0" fontId="5" fillId="4" borderId="4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4" xfId="0" applyFont="1" applyBorder="1" applyAlignment="1">
      <alignment horizontal="left" vertical="center" wrapText="1"/>
    </xf>
  </cellXfs>
  <cellStyles count="3">
    <cellStyle name="Bad" xfId="2" builtinId="27"/>
    <cellStyle name="Hyperlink" xfId="1" builtinId="8"/>
    <cellStyle name="Normal" xfId="0" builtinId="0"/>
  </cellStyles>
  <dxfs count="28">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2B726E"/>
        </patternFill>
      </fill>
      <alignment horizontal="center" vertical="center" textRotation="0" wrapText="1" indent="0" justifyLastLine="0" shrinkToFit="0" readingOrder="0"/>
    </dxf>
  </dxfs>
  <tableStyles count="0" defaultTableStyle="TableStyleMedium2" defaultPivotStyle="PivotStyleLight16"/>
  <colors>
    <mruColors>
      <color rgb="FF2B72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390525</xdr:colOff>
      <xdr:row>0</xdr:row>
      <xdr:rowOff>85725</xdr:rowOff>
    </xdr:from>
    <xdr:to>
      <xdr:col>19</xdr:col>
      <xdr:colOff>0</xdr:colOff>
      <xdr:row>0</xdr:row>
      <xdr:rowOff>85725</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a:off x="6858000" y="85725"/>
          <a:ext cx="428625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doole/Desktop/Summary%20-%20DER%20Options%20v10%20-%200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Overview-3.31"/>
      <sheetName val="WM-3.31"/>
      <sheetName val="Fit &amp; Feas. Mapping-3.31"/>
      <sheetName val="Stakeholder Feas Scoring-3.31"/>
      <sheetName val="Scoring Overview"/>
      <sheetName val="Scoring Dropdowns"/>
      <sheetName val="PSE-3.31-Screening"/>
      <sheetName val="PSE-Fit &amp; Feas. Mapping-3.31"/>
      <sheetName val="Concept List RECON"/>
      <sheetName val="DER Concept List"/>
      <sheetName val="TMB-3.29"/>
      <sheetName val="PSE-2.22"/>
      <sheetName val="Regulatory"/>
      <sheetName val="IT &amp; Grid Mod"/>
      <sheetName val="Ops"/>
      <sheetName val="Customer"/>
      <sheetName val="CES"/>
    </sheetNames>
    <sheetDataSet>
      <sheetData sheetId="0"/>
      <sheetData sheetId="1"/>
      <sheetData sheetId="2"/>
      <sheetData sheetId="3"/>
      <sheetData sheetId="4"/>
      <sheetData sheetId="5"/>
      <sheetData sheetId="6"/>
      <sheetData sheetId="7"/>
      <sheetData sheetId="8"/>
      <sheetData sheetId="9">
        <row r="7">
          <cell r="B7">
            <v>1</v>
          </cell>
          <cell r="D7" t="str">
            <v>Battery</v>
          </cell>
        </row>
        <row r="8">
          <cell r="B8">
            <v>2</v>
          </cell>
          <cell r="D8" t="str">
            <v>Battery</v>
          </cell>
        </row>
        <row r="9">
          <cell r="B9">
            <v>3</v>
          </cell>
          <cell r="D9" t="str">
            <v>Battery</v>
          </cell>
        </row>
        <row r="10">
          <cell r="B10">
            <v>4</v>
          </cell>
          <cell r="D10" t="str">
            <v>Battery</v>
          </cell>
        </row>
        <row r="11">
          <cell r="B11">
            <v>5</v>
          </cell>
          <cell r="D11" t="str">
            <v>Battery</v>
          </cell>
        </row>
        <row r="12">
          <cell r="B12">
            <v>6</v>
          </cell>
          <cell r="D12" t="str">
            <v>Battery</v>
          </cell>
        </row>
        <row r="13">
          <cell r="B13">
            <v>7</v>
          </cell>
          <cell r="D13" t="str">
            <v>Battery</v>
          </cell>
        </row>
        <row r="14">
          <cell r="B14">
            <v>8</v>
          </cell>
          <cell r="D14" t="str">
            <v>Battery</v>
          </cell>
        </row>
        <row r="15">
          <cell r="B15">
            <v>9</v>
          </cell>
          <cell r="D15" t="str">
            <v>Battery</v>
          </cell>
        </row>
        <row r="16">
          <cell r="B16">
            <v>10</v>
          </cell>
          <cell r="D16" t="str">
            <v>Battery</v>
          </cell>
        </row>
        <row r="17">
          <cell r="B17">
            <v>11</v>
          </cell>
          <cell r="D17" t="str">
            <v>Battery</v>
          </cell>
        </row>
        <row r="18">
          <cell r="B18">
            <v>12</v>
          </cell>
          <cell r="D18" t="str">
            <v>Solar</v>
          </cell>
        </row>
        <row r="19">
          <cell r="B19">
            <v>13</v>
          </cell>
          <cell r="D19" t="str">
            <v>Solar</v>
          </cell>
        </row>
        <row r="20">
          <cell r="B20">
            <v>14</v>
          </cell>
          <cell r="D20" t="str">
            <v>Solar</v>
          </cell>
        </row>
        <row r="21">
          <cell r="B21">
            <v>15</v>
          </cell>
          <cell r="D21" t="str">
            <v>Solar</v>
          </cell>
        </row>
        <row r="22">
          <cell r="B22">
            <v>16</v>
          </cell>
          <cell r="D22" t="str">
            <v>Solar</v>
          </cell>
        </row>
        <row r="23">
          <cell r="B23">
            <v>17</v>
          </cell>
          <cell r="D23" t="str">
            <v>Solar</v>
          </cell>
        </row>
        <row r="24">
          <cell r="B24">
            <v>18</v>
          </cell>
          <cell r="D24" t="str">
            <v>Solar</v>
          </cell>
        </row>
        <row r="25">
          <cell r="B25">
            <v>19</v>
          </cell>
          <cell r="D25" t="str">
            <v>Solar</v>
          </cell>
        </row>
        <row r="26">
          <cell r="B26">
            <v>20</v>
          </cell>
          <cell r="D26" t="str">
            <v>Solar</v>
          </cell>
        </row>
        <row r="27">
          <cell r="B27">
            <v>21</v>
          </cell>
          <cell r="D27" t="str">
            <v>Solar+Battery</v>
          </cell>
        </row>
        <row r="28">
          <cell r="B28">
            <v>22</v>
          </cell>
          <cell r="D28" t="str">
            <v>Solar</v>
          </cell>
        </row>
        <row r="29">
          <cell r="B29">
            <v>23</v>
          </cell>
          <cell r="D29" t="str">
            <v>Solar</v>
          </cell>
        </row>
        <row r="30">
          <cell r="B30">
            <v>24</v>
          </cell>
          <cell r="D30" t="str">
            <v>Battery</v>
          </cell>
        </row>
      </sheetData>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CBIScores" displayName="CBIScores" ref="A32:Z43" totalsRowShown="0" headerRowDxfId="27" dataDxfId="26">
  <autoFilter ref="A32:Z43"/>
  <tableColumns count="26">
    <tableColumn id="1" name="CETA Category" dataDxfId="25"/>
    <tableColumn id="2" name="Customer Benefit Indicator" dataDxfId="24"/>
    <tableColumn id="3" name="Metric" dataDxfId="23"/>
    <tableColumn id="4" name="DER Program Concept Rubric for Customer Benefit Indicator_x000a__x000a_[0, 1, 2]" dataDxfId="22"/>
    <tableColumn id="5" name="3rd Party Customer-Sited Distributed Battery PPA" dataDxfId="21"/>
    <tableColumn id="6" name="3rd Party Utility-scale Distributed Battery PPA" dataDxfId="20"/>
    <tableColumn id="7" name="C&amp;I Battery Install Incentive" dataDxfId="19"/>
    <tableColumn id="8" name="C&amp;I Space Leasing for Batteries" dataDxfId="18"/>
    <tableColumn id="9" name="Multi-Family Unit Battery Program" dataDxfId="17"/>
    <tableColumn id="10" name="PSE Mobile Batteries" dataDxfId="16"/>
    <tableColumn id="11" name="PSE Substation Batteries" dataDxfId="15"/>
    <tableColumn id="12" name="PSE Utility-Scale Distributed Battery Stations" dataDxfId="14"/>
    <tableColumn id="13" name="Residential Battery Install Incentive" dataDxfId="13"/>
    <tableColumn id="14" name="Residential PSE Battery Leasing" dataDxfId="12"/>
    <tableColumn id="15" name="Residential PSE Battery Leasing - Low Income" dataDxfId="11"/>
    <tableColumn id="16" name="PSE Community Solar" dataDxfId="10"/>
    <tableColumn id="17" name="PSE Community Solar - Low Income" dataDxfId="9"/>
    <tableColumn id="18" name="3rd Party Distributed Solar PPA (or Solar Lease)" dataDxfId="8"/>
    <tableColumn id="19" name="C&amp;I Roof-top Solar Incentive" dataDxfId="7"/>
    <tableColumn id="20" name="C&amp;I Roof-top Solar Leasing" dataDxfId="6"/>
    <tableColumn id="21" name="Multi-Family Solar Partnership" dataDxfId="5"/>
    <tableColumn id="22" name="Multi-Family Roof-top Solar Incentive" dataDxfId="4"/>
    <tableColumn id="23" name="PSE Customer-Sited Solar+Storage Offering" dataDxfId="3"/>
    <tableColumn id="24" name="Residential Roof-top Solar Leasing" dataDxfId="2"/>
    <tableColumn id="25" name="Residential Roof-top Solar Leasing - Low Income" dataDxfId="1"/>
    <tableColumn id="26" name="C&amp;I Battery BYO"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Layout" topLeftCell="A21" zoomScaleNormal="100" workbookViewId="0"/>
  </sheetViews>
  <sheetFormatPr defaultColWidth="10.7109375" defaultRowHeight="12.75" outlineLevelCol="1" x14ac:dyDescent="0.2"/>
  <cols>
    <col min="1" max="1" width="2.7109375" style="19" customWidth="1"/>
    <col min="2" max="2" width="5.7109375" style="19" customWidth="1"/>
    <col min="3" max="3" width="30.7109375" style="17" customWidth="1"/>
    <col min="4" max="4" width="15.7109375" style="19" customWidth="1"/>
    <col min="5" max="5" width="60.7109375" style="19" customWidth="1"/>
    <col min="6" max="7" width="10.7109375" style="19" hidden="1" customWidth="1" outlineLevel="1"/>
    <col min="8" max="10" width="15.7109375" style="19" hidden="1" customWidth="1" outlineLevel="1"/>
    <col min="11" max="11" width="5.7109375" style="19" customWidth="1" collapsed="1"/>
    <col min="12" max="13" width="5.7109375" style="19" customWidth="1"/>
    <col min="14" max="22" width="7.7109375" style="19" customWidth="1" outlineLevel="1"/>
    <col min="23" max="23" width="2.7109375" style="1" customWidth="1"/>
    <col min="24" max="16384" width="10.7109375" style="1"/>
  </cols>
  <sheetData>
    <row r="1" spans="2:22" x14ac:dyDescent="0.2">
      <c r="C1" s="17" t="s">
        <v>0</v>
      </c>
      <c r="D1" s="19">
        <f>COUNTIF($D$7:$D$31,$C1)</f>
        <v>11</v>
      </c>
    </row>
    <row r="2" spans="2:22" x14ac:dyDescent="0.2">
      <c r="C2" s="17" t="s">
        <v>1</v>
      </c>
      <c r="D2" s="19">
        <f>COUNTIF($D$7:$D$31,$C2)</f>
        <v>12</v>
      </c>
    </row>
    <row r="3" spans="2:22" x14ac:dyDescent="0.2">
      <c r="C3" s="17" t="s">
        <v>2</v>
      </c>
      <c r="D3" s="19">
        <f>COUNTIF($D$7:$D$31,$C3)</f>
        <v>1</v>
      </c>
    </row>
    <row r="4" spans="2:22" x14ac:dyDescent="0.2">
      <c r="C4" s="32" t="s">
        <v>3</v>
      </c>
      <c r="D4" s="20">
        <f>SUM(D1:D3)</f>
        <v>24</v>
      </c>
      <c r="N4" s="29" t="s">
        <v>4</v>
      </c>
      <c r="O4" s="17"/>
      <c r="P4" s="17"/>
      <c r="Q4" s="17"/>
      <c r="R4" s="17"/>
      <c r="S4" s="17"/>
      <c r="T4" s="17"/>
      <c r="U4" s="17"/>
      <c r="V4" s="17"/>
    </row>
    <row r="5" spans="2:22" x14ac:dyDescent="0.2">
      <c r="K5" s="135" t="s">
        <v>5</v>
      </c>
      <c r="L5" s="135"/>
      <c r="M5" s="135"/>
      <c r="N5" s="135" t="s">
        <v>6</v>
      </c>
      <c r="O5" s="135"/>
      <c r="P5" s="135"/>
      <c r="Q5" s="135"/>
      <c r="R5" s="135"/>
      <c r="S5" s="135"/>
      <c r="T5" s="135"/>
      <c r="U5" s="135"/>
      <c r="V5" s="135"/>
    </row>
    <row r="6" spans="2:22" ht="51" x14ac:dyDescent="0.2">
      <c r="B6" s="21" t="s">
        <v>7</v>
      </c>
      <c r="C6" s="21" t="s">
        <v>8</v>
      </c>
      <c r="D6" s="21" t="s">
        <v>9</v>
      </c>
      <c r="E6" s="21" t="s">
        <v>10</v>
      </c>
      <c r="F6" s="21" t="s">
        <v>11</v>
      </c>
      <c r="G6" s="21" t="s">
        <v>12</v>
      </c>
      <c r="H6" s="21" t="s">
        <v>13</v>
      </c>
      <c r="I6" s="21" t="s">
        <v>14</v>
      </c>
      <c r="J6" s="21" t="s">
        <v>15</v>
      </c>
      <c r="K6" s="21">
        <v>2</v>
      </c>
      <c r="L6" s="21">
        <v>3</v>
      </c>
      <c r="M6" s="21">
        <v>4</v>
      </c>
      <c r="N6" s="21">
        <v>2022</v>
      </c>
      <c r="O6" s="21">
        <v>2023</v>
      </c>
      <c r="P6" s="21">
        <v>2024</v>
      </c>
      <c r="Q6" s="21">
        <v>2025</v>
      </c>
      <c r="R6" s="21">
        <v>2026</v>
      </c>
      <c r="S6" s="21">
        <v>2027</v>
      </c>
      <c r="T6" s="21">
        <v>2028</v>
      </c>
      <c r="U6" s="21">
        <v>2029</v>
      </c>
      <c r="V6" s="21">
        <v>2030</v>
      </c>
    </row>
    <row r="7" spans="2:22" ht="51" x14ac:dyDescent="0.2">
      <c r="B7" s="26">
        <v>1</v>
      </c>
      <c r="C7" s="24" t="s">
        <v>16</v>
      </c>
      <c r="D7" s="26" t="s">
        <v>1</v>
      </c>
      <c r="E7" s="22" t="s">
        <v>17</v>
      </c>
      <c r="F7" s="23" t="s">
        <v>18</v>
      </c>
      <c r="G7" s="23" t="s">
        <v>19</v>
      </c>
      <c r="H7" s="23" t="s">
        <v>20</v>
      </c>
      <c r="I7" s="23" t="s">
        <v>21</v>
      </c>
      <c r="J7" s="23" t="s">
        <v>22</v>
      </c>
      <c r="K7" s="23" t="s">
        <v>23</v>
      </c>
      <c r="L7" s="23"/>
      <c r="M7" s="23"/>
      <c r="N7" s="33">
        <v>6.8</v>
      </c>
      <c r="O7" s="33">
        <v>7</v>
      </c>
      <c r="P7" s="33">
        <v>7.2</v>
      </c>
      <c r="Q7" s="33">
        <v>7.4</v>
      </c>
      <c r="R7" s="33">
        <v>7.4</v>
      </c>
      <c r="S7" s="33">
        <v>7.6</v>
      </c>
      <c r="T7" s="33">
        <v>7.6</v>
      </c>
      <c r="U7" s="33">
        <v>7.8</v>
      </c>
      <c r="V7" s="33">
        <v>7.8</v>
      </c>
    </row>
    <row r="8" spans="2:22" ht="51" x14ac:dyDescent="0.2">
      <c r="B8" s="26">
        <v>2</v>
      </c>
      <c r="C8" s="24" t="s">
        <v>24</v>
      </c>
      <c r="D8" s="26" t="s">
        <v>1</v>
      </c>
      <c r="E8" s="22" t="s">
        <v>25</v>
      </c>
      <c r="F8" s="23" t="s">
        <v>26</v>
      </c>
      <c r="G8" s="23" t="s">
        <v>19</v>
      </c>
      <c r="H8" s="23" t="s">
        <v>27</v>
      </c>
      <c r="I8" s="23" t="s">
        <v>28</v>
      </c>
      <c r="J8" s="23" t="s">
        <v>22</v>
      </c>
      <c r="K8" s="23" t="s">
        <v>23</v>
      </c>
      <c r="L8" s="23"/>
      <c r="M8" s="23"/>
      <c r="N8" s="33">
        <v>0</v>
      </c>
      <c r="O8" s="33">
        <v>0</v>
      </c>
      <c r="P8" s="33">
        <v>0</v>
      </c>
      <c r="Q8" s="33">
        <v>0</v>
      </c>
      <c r="R8" s="33">
        <v>0</v>
      </c>
      <c r="S8" s="33">
        <v>0</v>
      </c>
      <c r="T8" s="33">
        <v>5</v>
      </c>
      <c r="U8" s="33">
        <v>5</v>
      </c>
      <c r="V8" s="33">
        <v>5</v>
      </c>
    </row>
    <row r="9" spans="2:22" ht="25.5" x14ac:dyDescent="0.2">
      <c r="B9" s="26">
        <v>3</v>
      </c>
      <c r="C9" s="24" t="s">
        <v>29</v>
      </c>
      <c r="D9" s="26" t="s">
        <v>1</v>
      </c>
      <c r="E9" s="22" t="s">
        <v>30</v>
      </c>
      <c r="F9" s="23" t="s">
        <v>18</v>
      </c>
      <c r="G9" s="23" t="s">
        <v>31</v>
      </c>
      <c r="H9" s="23" t="s">
        <v>20</v>
      </c>
      <c r="I9" s="23" t="s">
        <v>32</v>
      </c>
      <c r="J9" s="23" t="s">
        <v>22</v>
      </c>
      <c r="K9" s="23"/>
      <c r="L9" s="23" t="s">
        <v>23</v>
      </c>
      <c r="M9" s="23" t="s">
        <v>23</v>
      </c>
      <c r="N9" s="33">
        <v>0.4</v>
      </c>
      <c r="O9" s="33">
        <v>0.6</v>
      </c>
      <c r="P9" s="33">
        <v>0.8</v>
      </c>
      <c r="Q9" s="33">
        <v>1.2</v>
      </c>
      <c r="R9" s="33">
        <v>1.6</v>
      </c>
      <c r="S9" s="33">
        <v>2</v>
      </c>
      <c r="T9" s="33">
        <v>2.4</v>
      </c>
      <c r="U9" s="33">
        <v>2.8</v>
      </c>
      <c r="V9" s="33">
        <v>3.4</v>
      </c>
    </row>
    <row r="10" spans="2:22" ht="38.25" x14ac:dyDescent="0.2">
      <c r="B10" s="26">
        <v>4</v>
      </c>
      <c r="C10" s="24" t="s">
        <v>33</v>
      </c>
      <c r="D10" s="26" t="s">
        <v>1</v>
      </c>
      <c r="E10" s="22" t="s">
        <v>34</v>
      </c>
      <c r="F10" s="23" t="s">
        <v>26</v>
      </c>
      <c r="G10" s="23" t="s">
        <v>35</v>
      </c>
      <c r="H10" s="23" t="s">
        <v>20</v>
      </c>
      <c r="I10" s="23" t="s">
        <v>36</v>
      </c>
      <c r="J10" s="23" t="s">
        <v>22</v>
      </c>
      <c r="K10" s="23" t="s">
        <v>23</v>
      </c>
      <c r="L10" s="23"/>
      <c r="M10" s="23" t="s">
        <v>23</v>
      </c>
      <c r="N10" s="33">
        <v>3.6</v>
      </c>
      <c r="O10" s="33">
        <v>7.2</v>
      </c>
      <c r="P10" s="33">
        <v>7.2</v>
      </c>
      <c r="Q10" s="33">
        <v>7.2</v>
      </c>
      <c r="R10" s="33">
        <v>14.4</v>
      </c>
      <c r="S10" s="33">
        <v>14.4</v>
      </c>
      <c r="T10" s="33">
        <v>28.8</v>
      </c>
      <c r="U10" s="33">
        <v>36</v>
      </c>
      <c r="V10" s="33">
        <v>36</v>
      </c>
    </row>
    <row r="11" spans="2:22" ht="38.25" x14ac:dyDescent="0.2">
      <c r="B11" s="26">
        <v>5</v>
      </c>
      <c r="C11" s="24" t="s">
        <v>37</v>
      </c>
      <c r="D11" s="26" t="s">
        <v>1</v>
      </c>
      <c r="E11" s="22" t="s">
        <v>38</v>
      </c>
      <c r="F11" s="23" t="s">
        <v>18</v>
      </c>
      <c r="G11" s="23" t="s">
        <v>39</v>
      </c>
      <c r="H11" s="23" t="s">
        <v>27</v>
      </c>
      <c r="I11" s="23" t="s">
        <v>40</v>
      </c>
      <c r="J11" s="23" t="s">
        <v>22</v>
      </c>
      <c r="K11" s="23"/>
      <c r="L11" s="23" t="s">
        <v>23</v>
      </c>
      <c r="M11" s="23" t="s">
        <v>23</v>
      </c>
      <c r="N11" s="33">
        <v>0.5</v>
      </c>
      <c r="O11" s="33">
        <v>0.75</v>
      </c>
      <c r="P11" s="33">
        <v>0.75</v>
      </c>
      <c r="Q11" s="33">
        <v>0.75</v>
      </c>
      <c r="R11" s="33">
        <v>1.75</v>
      </c>
      <c r="S11" s="33">
        <v>1.75</v>
      </c>
      <c r="T11" s="33">
        <v>3.25</v>
      </c>
      <c r="U11" s="33">
        <v>4.25</v>
      </c>
      <c r="V11" s="33">
        <v>4.25</v>
      </c>
    </row>
    <row r="12" spans="2:22" ht="38.25" x14ac:dyDescent="0.2">
      <c r="B12" s="26">
        <v>6</v>
      </c>
      <c r="C12" s="24" t="s">
        <v>41</v>
      </c>
      <c r="D12" s="26" t="s">
        <v>1</v>
      </c>
      <c r="E12" s="22" t="s">
        <v>42</v>
      </c>
      <c r="F12" s="23" t="s">
        <v>26</v>
      </c>
      <c r="G12" s="23" t="s">
        <v>35</v>
      </c>
      <c r="H12" s="23" t="s">
        <v>27</v>
      </c>
      <c r="I12" s="23" t="s">
        <v>36</v>
      </c>
      <c r="J12" s="23" t="s">
        <v>43</v>
      </c>
      <c r="K12" s="23" t="s">
        <v>23</v>
      </c>
      <c r="L12" s="23"/>
      <c r="M12" s="23"/>
      <c r="N12" s="33">
        <v>0</v>
      </c>
      <c r="O12" s="33">
        <v>0</v>
      </c>
      <c r="P12" s="33">
        <v>0</v>
      </c>
      <c r="Q12" s="33">
        <v>0</v>
      </c>
      <c r="R12" s="33">
        <v>0</v>
      </c>
      <c r="S12" s="33">
        <v>0</v>
      </c>
      <c r="T12" s="33">
        <v>0</v>
      </c>
      <c r="U12" s="33">
        <v>0</v>
      </c>
      <c r="V12" s="33">
        <v>0</v>
      </c>
    </row>
    <row r="13" spans="2:22" ht="51" x14ac:dyDescent="0.2">
      <c r="B13" s="26">
        <v>7</v>
      </c>
      <c r="C13" s="24" t="s">
        <v>44</v>
      </c>
      <c r="D13" s="26" t="s">
        <v>1</v>
      </c>
      <c r="E13" s="22" t="s">
        <v>45</v>
      </c>
      <c r="F13" s="23" t="s">
        <v>26</v>
      </c>
      <c r="G13" s="23" t="s">
        <v>35</v>
      </c>
      <c r="H13" s="23" t="s">
        <v>27</v>
      </c>
      <c r="I13" s="23" t="s">
        <v>28</v>
      </c>
      <c r="J13" s="23" t="s">
        <v>46</v>
      </c>
      <c r="K13" s="23" t="s">
        <v>23</v>
      </c>
      <c r="L13" s="23"/>
      <c r="M13" s="23"/>
      <c r="N13" s="33">
        <v>0</v>
      </c>
      <c r="O13" s="33">
        <v>0</v>
      </c>
      <c r="P13" s="33">
        <v>0</v>
      </c>
      <c r="Q13" s="33">
        <v>0</v>
      </c>
      <c r="R13" s="33">
        <v>0</v>
      </c>
      <c r="S13" s="33">
        <v>0</v>
      </c>
      <c r="T13" s="33">
        <v>0</v>
      </c>
      <c r="U13" s="33">
        <v>0</v>
      </c>
      <c r="V13" s="33">
        <v>0</v>
      </c>
    </row>
    <row r="14" spans="2:22" ht="51" x14ac:dyDescent="0.2">
      <c r="B14" s="26">
        <v>8</v>
      </c>
      <c r="C14" s="24" t="s">
        <v>47</v>
      </c>
      <c r="D14" s="26" t="s">
        <v>1</v>
      </c>
      <c r="E14" s="22" t="s">
        <v>48</v>
      </c>
      <c r="F14" s="23" t="s">
        <v>26</v>
      </c>
      <c r="G14" s="23" t="s">
        <v>35</v>
      </c>
      <c r="H14" s="23" t="s">
        <v>27</v>
      </c>
      <c r="I14" s="23" t="s">
        <v>28</v>
      </c>
      <c r="J14" s="23" t="s">
        <v>43</v>
      </c>
      <c r="K14" s="23" t="s">
        <v>23</v>
      </c>
      <c r="L14" s="23"/>
      <c r="M14" s="23"/>
      <c r="N14" s="33">
        <v>0</v>
      </c>
      <c r="O14" s="33">
        <v>0</v>
      </c>
      <c r="P14" s="33">
        <v>0</v>
      </c>
      <c r="Q14" s="33">
        <v>0</v>
      </c>
      <c r="R14" s="33">
        <v>0</v>
      </c>
      <c r="S14" s="33">
        <v>0</v>
      </c>
      <c r="T14" s="33">
        <v>0</v>
      </c>
      <c r="U14" s="33">
        <v>0</v>
      </c>
      <c r="V14" s="33">
        <v>0</v>
      </c>
    </row>
    <row r="15" spans="2:22" ht="25.5" x14ac:dyDescent="0.2">
      <c r="B15" s="26">
        <v>9</v>
      </c>
      <c r="C15" s="24" t="s">
        <v>49</v>
      </c>
      <c r="D15" s="26" t="s">
        <v>1</v>
      </c>
      <c r="E15" s="22" t="s">
        <v>50</v>
      </c>
      <c r="F15" s="23" t="s">
        <v>18</v>
      </c>
      <c r="G15" s="23" t="s">
        <v>31</v>
      </c>
      <c r="H15" s="23" t="s">
        <v>20</v>
      </c>
      <c r="I15" s="23" t="s">
        <v>32</v>
      </c>
      <c r="J15" s="23" t="s">
        <v>22</v>
      </c>
      <c r="K15" s="23"/>
      <c r="L15" s="23" t="s">
        <v>23</v>
      </c>
      <c r="M15" s="23"/>
      <c r="N15" s="33">
        <v>0.26500000000000001</v>
      </c>
      <c r="O15" s="33">
        <v>0.315</v>
      </c>
      <c r="P15" s="33">
        <v>0.37</v>
      </c>
      <c r="Q15" s="33">
        <v>0.43</v>
      </c>
      <c r="R15" s="33">
        <v>0.495</v>
      </c>
      <c r="S15" s="33">
        <v>0.56000000000000005</v>
      </c>
      <c r="T15" s="33">
        <v>0.63</v>
      </c>
      <c r="U15" s="33">
        <v>0.69499999999999995</v>
      </c>
      <c r="V15" s="33">
        <v>0.76500000000000001</v>
      </c>
    </row>
    <row r="16" spans="2:22" ht="25.5" x14ac:dyDescent="0.2">
      <c r="B16" s="26">
        <v>10</v>
      </c>
      <c r="C16" s="24" t="s">
        <v>51</v>
      </c>
      <c r="D16" s="26" t="s">
        <v>1</v>
      </c>
      <c r="E16" s="22" t="s">
        <v>52</v>
      </c>
      <c r="F16" s="23" t="s">
        <v>18</v>
      </c>
      <c r="G16" s="23" t="s">
        <v>35</v>
      </c>
      <c r="H16" s="23" t="s">
        <v>20</v>
      </c>
      <c r="I16" s="23" t="s">
        <v>36</v>
      </c>
      <c r="J16" s="23" t="s">
        <v>22</v>
      </c>
      <c r="K16" s="23"/>
      <c r="L16" s="23" t="s">
        <v>23</v>
      </c>
      <c r="M16" s="23" t="s">
        <v>23</v>
      </c>
      <c r="N16" s="33">
        <v>1.1200000000000001</v>
      </c>
      <c r="O16" s="33">
        <v>1.145</v>
      </c>
      <c r="P16" s="33">
        <v>1.165</v>
      </c>
      <c r="Q16" s="33">
        <v>1.1850000000000001</v>
      </c>
      <c r="R16" s="33">
        <v>1.2</v>
      </c>
      <c r="S16" s="33">
        <v>1.2150000000000001</v>
      </c>
      <c r="T16" s="33">
        <v>1.23</v>
      </c>
      <c r="U16" s="33">
        <v>1.2450000000000001</v>
      </c>
      <c r="V16" s="33">
        <v>1.26</v>
      </c>
    </row>
    <row r="17" spans="2:22" ht="38.25" x14ac:dyDescent="0.2">
      <c r="B17" s="26">
        <v>11</v>
      </c>
      <c r="C17" s="24" t="s">
        <v>53</v>
      </c>
      <c r="D17" s="26" t="s">
        <v>1</v>
      </c>
      <c r="E17" s="22" t="s">
        <v>54</v>
      </c>
      <c r="F17" s="23" t="s">
        <v>18</v>
      </c>
      <c r="G17" s="23" t="s">
        <v>35</v>
      </c>
      <c r="H17" s="23" t="s">
        <v>20</v>
      </c>
      <c r="I17" s="23" t="s">
        <v>36</v>
      </c>
      <c r="J17" s="23" t="s">
        <v>22</v>
      </c>
      <c r="K17" s="23"/>
      <c r="L17" s="23"/>
      <c r="M17" s="23" t="s">
        <v>23</v>
      </c>
      <c r="N17" s="33">
        <v>0.11</v>
      </c>
      <c r="O17" s="33">
        <v>0.11</v>
      </c>
      <c r="P17" s="33">
        <v>0.11</v>
      </c>
      <c r="Q17" s="33">
        <v>0.11</v>
      </c>
      <c r="R17" s="33">
        <v>0.11</v>
      </c>
      <c r="S17" s="33">
        <v>0.11</v>
      </c>
      <c r="T17" s="33">
        <v>0.11</v>
      </c>
      <c r="U17" s="33">
        <v>0.11</v>
      </c>
      <c r="V17" s="33">
        <v>0.11</v>
      </c>
    </row>
    <row r="18" spans="2:22" ht="25.5" x14ac:dyDescent="0.2">
      <c r="B18" s="26">
        <v>12</v>
      </c>
      <c r="C18" s="24" t="s">
        <v>55</v>
      </c>
      <c r="D18" s="26" t="s">
        <v>0</v>
      </c>
      <c r="E18" s="22" t="s">
        <v>56</v>
      </c>
      <c r="F18" s="23" t="s">
        <v>18</v>
      </c>
      <c r="G18" s="23" t="s">
        <v>31</v>
      </c>
      <c r="H18" s="23" t="s">
        <v>20</v>
      </c>
      <c r="I18" s="23" t="s">
        <v>36</v>
      </c>
      <c r="J18" s="23" t="s">
        <v>57</v>
      </c>
      <c r="K18" s="23"/>
      <c r="L18" s="23"/>
      <c r="M18" s="23"/>
      <c r="N18" s="33">
        <v>13.87</v>
      </c>
      <c r="O18" s="33">
        <v>15</v>
      </c>
      <c r="P18" s="33">
        <v>17.5</v>
      </c>
      <c r="Q18" s="33">
        <v>10.7</v>
      </c>
      <c r="R18" s="33">
        <v>0</v>
      </c>
      <c r="S18" s="33">
        <v>0</v>
      </c>
      <c r="T18" s="33">
        <v>0</v>
      </c>
      <c r="U18" s="33">
        <v>0</v>
      </c>
      <c r="V18" s="33">
        <v>0</v>
      </c>
    </row>
    <row r="19" spans="2:22" ht="38.25" x14ac:dyDescent="0.2">
      <c r="B19" s="26">
        <v>13</v>
      </c>
      <c r="C19" s="24" t="s">
        <v>58</v>
      </c>
      <c r="D19" s="26" t="s">
        <v>0</v>
      </c>
      <c r="E19" s="22" t="s">
        <v>59</v>
      </c>
      <c r="F19" s="23" t="s">
        <v>18</v>
      </c>
      <c r="G19" s="23" t="s">
        <v>31</v>
      </c>
      <c r="H19" s="23" t="s">
        <v>20</v>
      </c>
      <c r="I19" s="23" t="s">
        <v>36</v>
      </c>
      <c r="J19" s="23" t="s">
        <v>22</v>
      </c>
      <c r="K19" s="23"/>
      <c r="L19" s="23"/>
      <c r="M19" s="23"/>
      <c r="N19" s="33">
        <v>0</v>
      </c>
      <c r="O19" s="33">
        <v>0</v>
      </c>
      <c r="P19" s="33">
        <v>0</v>
      </c>
      <c r="Q19" s="33">
        <v>6.8</v>
      </c>
      <c r="R19" s="33">
        <v>18.267490903690632</v>
      </c>
      <c r="S19" s="33">
        <v>19.081447983960388</v>
      </c>
      <c r="T19" s="33">
        <v>19.895405064230726</v>
      </c>
      <c r="U19" s="33">
        <v>20.709362144501064</v>
      </c>
      <c r="V19" s="33">
        <v>21.523319224771694</v>
      </c>
    </row>
    <row r="20" spans="2:22" ht="38.25" x14ac:dyDescent="0.2">
      <c r="B20" s="26">
        <v>14</v>
      </c>
      <c r="C20" s="24" t="s">
        <v>60</v>
      </c>
      <c r="D20" s="26" t="s">
        <v>0</v>
      </c>
      <c r="E20" s="22" t="s">
        <v>61</v>
      </c>
      <c r="F20" s="23" t="s">
        <v>26</v>
      </c>
      <c r="G20" s="23" t="s">
        <v>39</v>
      </c>
      <c r="H20" s="23" t="s">
        <v>20</v>
      </c>
      <c r="I20" s="23" t="s">
        <v>36</v>
      </c>
      <c r="J20" s="23" t="s">
        <v>43</v>
      </c>
      <c r="K20" s="23" t="s">
        <v>23</v>
      </c>
      <c r="L20" s="23" t="s">
        <v>23</v>
      </c>
      <c r="M20" s="23" t="s">
        <v>23</v>
      </c>
      <c r="N20" s="33">
        <v>19</v>
      </c>
      <c r="O20" s="33">
        <v>19</v>
      </c>
      <c r="P20" s="33">
        <v>19</v>
      </c>
      <c r="Q20" s="33">
        <v>19</v>
      </c>
      <c r="R20" s="33">
        <v>19</v>
      </c>
      <c r="S20" s="33">
        <v>22.8</v>
      </c>
      <c r="T20" s="33">
        <v>22.8</v>
      </c>
      <c r="U20" s="33">
        <v>22.8</v>
      </c>
      <c r="V20" s="33">
        <v>22.8</v>
      </c>
    </row>
    <row r="21" spans="2:22" ht="25.5" x14ac:dyDescent="0.2">
      <c r="B21" s="26">
        <v>15</v>
      </c>
      <c r="C21" s="24" t="s">
        <v>62</v>
      </c>
      <c r="D21" s="26" t="s">
        <v>0</v>
      </c>
      <c r="E21" s="22" t="s">
        <v>63</v>
      </c>
      <c r="F21" s="23" t="s">
        <v>26</v>
      </c>
      <c r="G21" s="23" t="s">
        <v>39</v>
      </c>
      <c r="H21" s="23" t="s">
        <v>20</v>
      </c>
      <c r="I21" s="23" t="s">
        <v>64</v>
      </c>
      <c r="J21" s="23" t="s">
        <v>43</v>
      </c>
      <c r="K21" s="23" t="s">
        <v>23</v>
      </c>
      <c r="L21" s="23" t="s">
        <v>23</v>
      </c>
      <c r="M21" s="23" t="s">
        <v>23</v>
      </c>
      <c r="N21" s="33">
        <v>3.8</v>
      </c>
      <c r="O21" s="33">
        <v>3.8</v>
      </c>
      <c r="P21" s="33">
        <v>3.8</v>
      </c>
      <c r="Q21" s="33">
        <v>3.8</v>
      </c>
      <c r="R21" s="33">
        <v>3.8</v>
      </c>
      <c r="S21" s="33">
        <v>3.8</v>
      </c>
      <c r="T21" s="33">
        <v>3.8</v>
      </c>
      <c r="U21" s="33">
        <v>3.8</v>
      </c>
      <c r="V21" s="33">
        <v>3.8</v>
      </c>
    </row>
    <row r="22" spans="2:22" ht="51" x14ac:dyDescent="0.2">
      <c r="B22" s="26">
        <v>16</v>
      </c>
      <c r="C22" s="24" t="s">
        <v>65</v>
      </c>
      <c r="D22" s="26" t="s">
        <v>0</v>
      </c>
      <c r="E22" s="22" t="s">
        <v>66</v>
      </c>
      <c r="F22" s="23" t="s">
        <v>26</v>
      </c>
      <c r="G22" s="23" t="s">
        <v>19</v>
      </c>
      <c r="H22" s="23" t="s">
        <v>20</v>
      </c>
      <c r="I22" s="23" t="s">
        <v>21</v>
      </c>
      <c r="J22" s="23" t="s">
        <v>22</v>
      </c>
      <c r="K22" s="23" t="s">
        <v>23</v>
      </c>
      <c r="L22" s="23"/>
      <c r="M22" s="23"/>
      <c r="N22" s="33">
        <v>2.8</v>
      </c>
      <c r="O22" s="33">
        <v>2.8</v>
      </c>
      <c r="P22" s="33">
        <v>2.8</v>
      </c>
      <c r="Q22" s="33">
        <v>2.8</v>
      </c>
      <c r="R22" s="33">
        <v>4.8</v>
      </c>
      <c r="S22" s="33">
        <v>6.8</v>
      </c>
      <c r="T22" s="33">
        <v>8.8000000000000007</v>
      </c>
      <c r="U22" s="33">
        <v>11.2</v>
      </c>
      <c r="V22" s="33">
        <v>13.2</v>
      </c>
    </row>
    <row r="23" spans="2:22" ht="38.25" x14ac:dyDescent="0.2">
      <c r="B23" s="26">
        <v>17</v>
      </c>
      <c r="C23" s="24" t="s">
        <v>67</v>
      </c>
      <c r="D23" s="26" t="s">
        <v>0</v>
      </c>
      <c r="E23" s="22" t="s">
        <v>68</v>
      </c>
      <c r="F23" s="23" t="s">
        <v>18</v>
      </c>
      <c r="G23" s="23" t="s">
        <v>31</v>
      </c>
      <c r="H23" s="23" t="s">
        <v>20</v>
      </c>
      <c r="I23" s="23" t="s">
        <v>32</v>
      </c>
      <c r="J23" s="23" t="s">
        <v>22</v>
      </c>
      <c r="K23" s="23"/>
      <c r="L23" s="23" t="s">
        <v>23</v>
      </c>
      <c r="M23" s="23"/>
      <c r="N23" s="33">
        <v>5.2190000000000003</v>
      </c>
      <c r="O23" s="33">
        <v>5.2190000000000003</v>
      </c>
      <c r="P23" s="33">
        <v>5.2190000000000003</v>
      </c>
      <c r="Q23" s="33">
        <v>5.2190000000000003</v>
      </c>
      <c r="R23" s="33">
        <v>7.0609999999999999</v>
      </c>
      <c r="S23" s="33">
        <v>8.5960000000000001</v>
      </c>
      <c r="T23" s="33">
        <v>10.131</v>
      </c>
      <c r="U23" s="33">
        <v>11.666</v>
      </c>
      <c r="V23" s="33">
        <v>13.201000000000001</v>
      </c>
    </row>
    <row r="24" spans="2:22" ht="38.25" x14ac:dyDescent="0.2">
      <c r="B24" s="26">
        <v>18</v>
      </c>
      <c r="C24" s="24" t="s">
        <v>69</v>
      </c>
      <c r="D24" s="26" t="s">
        <v>0</v>
      </c>
      <c r="E24" s="22" t="s">
        <v>70</v>
      </c>
      <c r="F24" s="23" t="s">
        <v>26</v>
      </c>
      <c r="G24" s="23" t="s">
        <v>39</v>
      </c>
      <c r="H24" s="23" t="s">
        <v>20</v>
      </c>
      <c r="I24" s="23" t="s">
        <v>36</v>
      </c>
      <c r="J24" s="23" t="s">
        <v>22</v>
      </c>
      <c r="K24" s="23" t="s">
        <v>23</v>
      </c>
      <c r="L24" s="23"/>
      <c r="M24" s="23" t="s">
        <v>23</v>
      </c>
      <c r="N24" s="33">
        <v>8.4</v>
      </c>
      <c r="O24" s="33">
        <v>12.8</v>
      </c>
      <c r="P24" s="33">
        <v>17.2</v>
      </c>
      <c r="Q24" s="33">
        <v>21.6</v>
      </c>
      <c r="R24" s="33">
        <v>21.6</v>
      </c>
      <c r="S24" s="33">
        <v>21.6</v>
      </c>
      <c r="T24" s="33">
        <v>21.6</v>
      </c>
      <c r="U24" s="33">
        <v>21.6</v>
      </c>
      <c r="V24" s="33">
        <v>21.6</v>
      </c>
    </row>
    <row r="25" spans="2:22" ht="38.25" x14ac:dyDescent="0.2">
      <c r="B25" s="26">
        <v>19</v>
      </c>
      <c r="C25" s="24" t="s">
        <v>71</v>
      </c>
      <c r="D25" s="26" t="s">
        <v>0</v>
      </c>
      <c r="E25" s="22" t="s">
        <v>72</v>
      </c>
      <c r="F25" s="23" t="s">
        <v>18</v>
      </c>
      <c r="G25" s="23" t="s">
        <v>73</v>
      </c>
      <c r="H25" s="23" t="s">
        <v>20</v>
      </c>
      <c r="I25" s="23" t="s">
        <v>74</v>
      </c>
      <c r="J25" s="23" t="s">
        <v>22</v>
      </c>
      <c r="K25" s="23"/>
      <c r="L25" s="23" t="s">
        <v>23</v>
      </c>
      <c r="M25" s="23" t="s">
        <v>23</v>
      </c>
      <c r="N25" s="33">
        <v>8.3000000000000004E-2</v>
      </c>
      <c r="O25" s="33">
        <v>8.3000000000000004E-2</v>
      </c>
      <c r="P25" s="33">
        <v>8.3000000000000004E-2</v>
      </c>
      <c r="Q25" s="33">
        <v>8.3000000000000004E-2</v>
      </c>
      <c r="R25" s="33">
        <v>8.3000000000000004E-2</v>
      </c>
      <c r="S25" s="33">
        <v>0.16600000000000001</v>
      </c>
      <c r="T25" s="33">
        <v>0.249</v>
      </c>
      <c r="U25" s="33">
        <v>0.249</v>
      </c>
      <c r="V25" s="33">
        <v>0.33200000000000002</v>
      </c>
    </row>
    <row r="26" spans="2:22" ht="25.5" x14ac:dyDescent="0.2">
      <c r="B26" s="26">
        <v>20</v>
      </c>
      <c r="C26" s="24" t="s">
        <v>75</v>
      </c>
      <c r="D26" s="26" t="s">
        <v>0</v>
      </c>
      <c r="E26" s="22" t="s">
        <v>76</v>
      </c>
      <c r="F26" s="23" t="s">
        <v>18</v>
      </c>
      <c r="G26" s="23" t="s">
        <v>73</v>
      </c>
      <c r="H26" s="23" t="s">
        <v>20</v>
      </c>
      <c r="I26" s="23" t="s">
        <v>74</v>
      </c>
      <c r="J26" s="23" t="s">
        <v>22</v>
      </c>
      <c r="K26" s="23"/>
      <c r="L26" s="23" t="s">
        <v>23</v>
      </c>
      <c r="M26" s="23"/>
      <c r="N26" s="33">
        <v>0.41499999999999998</v>
      </c>
      <c r="O26" s="33">
        <v>0.41499999999999998</v>
      </c>
      <c r="P26" s="33">
        <v>0.41499999999999998</v>
      </c>
      <c r="Q26" s="33">
        <v>0.41499999999999998</v>
      </c>
      <c r="R26" s="33">
        <v>0.498</v>
      </c>
      <c r="S26" s="33">
        <v>0.498</v>
      </c>
      <c r="T26" s="33">
        <v>0.58099999999999996</v>
      </c>
      <c r="U26" s="33">
        <v>0.66400000000000003</v>
      </c>
      <c r="V26" s="33">
        <v>0.66400000000000003</v>
      </c>
    </row>
    <row r="27" spans="2:22" ht="38.25" customHeight="1" x14ac:dyDescent="0.2">
      <c r="B27" s="131">
        <v>21</v>
      </c>
      <c r="C27" s="133" t="s">
        <v>77</v>
      </c>
      <c r="D27" s="131" t="s">
        <v>2</v>
      </c>
      <c r="E27" s="133" t="s">
        <v>78</v>
      </c>
      <c r="F27" s="133" t="s">
        <v>18</v>
      </c>
      <c r="G27" s="133" t="s">
        <v>31</v>
      </c>
      <c r="H27" s="133" t="s">
        <v>20</v>
      </c>
      <c r="I27" s="133" t="s">
        <v>36</v>
      </c>
      <c r="J27" s="133" t="s">
        <v>22</v>
      </c>
      <c r="K27" s="23"/>
      <c r="L27" s="23" t="s">
        <v>23</v>
      </c>
      <c r="M27" s="23"/>
      <c r="N27" s="33">
        <v>2.8679999999999999</v>
      </c>
      <c r="O27" s="33">
        <v>3.456</v>
      </c>
      <c r="P27" s="33">
        <v>4.1159999999999997</v>
      </c>
      <c r="Q27" s="33">
        <v>4.8419999999999996</v>
      </c>
      <c r="R27" s="33">
        <v>5.64</v>
      </c>
      <c r="S27" s="33">
        <v>6.5039999999999996</v>
      </c>
      <c r="T27" s="33">
        <v>7.4340000000000002</v>
      </c>
      <c r="U27" s="33">
        <v>8.4179999999999993</v>
      </c>
      <c r="V27" s="33">
        <v>9.4559999999999995</v>
      </c>
    </row>
    <row r="28" spans="2:22" x14ac:dyDescent="0.2">
      <c r="B28" s="132"/>
      <c r="C28" s="134"/>
      <c r="D28" s="132"/>
      <c r="E28" s="134"/>
      <c r="F28" s="134"/>
      <c r="G28" s="134"/>
      <c r="H28" s="134"/>
      <c r="I28" s="134"/>
      <c r="J28" s="134"/>
      <c r="K28" s="23"/>
      <c r="L28" s="23" t="s">
        <v>23</v>
      </c>
      <c r="M28" s="23"/>
      <c r="N28" s="33">
        <v>2.39</v>
      </c>
      <c r="O28" s="33">
        <v>2.88</v>
      </c>
      <c r="P28" s="33">
        <v>3.43</v>
      </c>
      <c r="Q28" s="33">
        <v>4.0350000000000001</v>
      </c>
      <c r="R28" s="33">
        <v>4.7</v>
      </c>
      <c r="S28" s="33">
        <v>5.42</v>
      </c>
      <c r="T28" s="33">
        <v>6.1950000000000003</v>
      </c>
      <c r="U28" s="33">
        <v>7.0149999999999997</v>
      </c>
      <c r="V28" s="33">
        <v>7.88</v>
      </c>
    </row>
    <row r="29" spans="2:22" ht="38.25" x14ac:dyDescent="0.2">
      <c r="B29" s="26">
        <v>22</v>
      </c>
      <c r="C29" s="24" t="s">
        <v>79</v>
      </c>
      <c r="D29" s="26" t="s">
        <v>0</v>
      </c>
      <c r="E29" s="22" t="s">
        <v>80</v>
      </c>
      <c r="F29" s="23" t="s">
        <v>26</v>
      </c>
      <c r="G29" s="23" t="s">
        <v>39</v>
      </c>
      <c r="H29" s="23" t="s">
        <v>20</v>
      </c>
      <c r="I29" s="23" t="s">
        <v>36</v>
      </c>
      <c r="J29" s="23" t="s">
        <v>22</v>
      </c>
      <c r="K29" s="23"/>
      <c r="L29" s="23"/>
      <c r="M29" s="23" t="s">
        <v>23</v>
      </c>
      <c r="N29" s="33">
        <v>0.64800000000000002</v>
      </c>
      <c r="O29" s="33">
        <v>0.97799999999999998</v>
      </c>
      <c r="P29" s="33">
        <v>1.38</v>
      </c>
      <c r="Q29" s="33">
        <v>1.788</v>
      </c>
      <c r="R29" s="33">
        <v>2.4660000000000002</v>
      </c>
      <c r="S29" s="33">
        <v>3.2759999999999998</v>
      </c>
      <c r="T29" s="33">
        <v>4.1820000000000004</v>
      </c>
      <c r="U29" s="33">
        <v>5.2859999999999996</v>
      </c>
      <c r="V29" s="33">
        <v>6.6779999999999999</v>
      </c>
    </row>
    <row r="30" spans="2:22" ht="38.25" x14ac:dyDescent="0.2">
      <c r="B30" s="26">
        <v>23</v>
      </c>
      <c r="C30" s="24" t="s">
        <v>81</v>
      </c>
      <c r="D30" s="26" t="s">
        <v>0</v>
      </c>
      <c r="E30" s="24" t="s">
        <v>82</v>
      </c>
      <c r="F30" s="23" t="s">
        <v>26</v>
      </c>
      <c r="G30" s="23" t="s">
        <v>39</v>
      </c>
      <c r="H30" s="23" t="s">
        <v>20</v>
      </c>
      <c r="I30" s="23" t="s">
        <v>36</v>
      </c>
      <c r="J30" s="23" t="s">
        <v>22</v>
      </c>
      <c r="K30" s="23"/>
      <c r="L30" s="23"/>
      <c r="M30" s="23" t="s">
        <v>23</v>
      </c>
      <c r="N30" s="34">
        <v>0.09</v>
      </c>
      <c r="O30" s="34">
        <v>0.13800000000000001</v>
      </c>
      <c r="P30" s="34">
        <v>0.19800000000000001</v>
      </c>
      <c r="Q30" s="34">
        <v>0.252</v>
      </c>
      <c r="R30" s="34">
        <v>0.34799999999999998</v>
      </c>
      <c r="S30" s="34">
        <v>0.46200000000000002</v>
      </c>
      <c r="T30" s="34">
        <v>0.59399999999999997</v>
      </c>
      <c r="U30" s="34">
        <v>0.75</v>
      </c>
      <c r="V30" s="34">
        <v>0.94799999999999995</v>
      </c>
    </row>
    <row r="31" spans="2:22" ht="38.25" x14ac:dyDescent="0.2">
      <c r="B31" s="26">
        <v>24</v>
      </c>
      <c r="C31" s="24" t="s">
        <v>83</v>
      </c>
      <c r="D31" s="26" t="s">
        <v>1</v>
      </c>
      <c r="E31" s="22" t="s">
        <v>84</v>
      </c>
      <c r="F31" s="23" t="s">
        <v>18</v>
      </c>
      <c r="G31" s="23" t="s">
        <v>31</v>
      </c>
      <c r="H31" s="23" t="s">
        <v>20</v>
      </c>
      <c r="I31" s="23" t="s">
        <v>32</v>
      </c>
      <c r="J31" s="23" t="s">
        <v>22</v>
      </c>
      <c r="K31" s="26"/>
      <c r="L31" s="26" t="s">
        <v>23</v>
      </c>
      <c r="M31" s="26"/>
      <c r="N31" s="34">
        <v>0.2</v>
      </c>
      <c r="O31" s="34">
        <v>0.4</v>
      </c>
      <c r="P31" s="34">
        <v>0.4</v>
      </c>
      <c r="Q31" s="34">
        <v>0.6</v>
      </c>
      <c r="R31" s="34">
        <v>0.8</v>
      </c>
      <c r="S31" s="34">
        <v>1</v>
      </c>
      <c r="T31" s="34">
        <v>1.2</v>
      </c>
      <c r="U31" s="34">
        <v>1.4</v>
      </c>
      <c r="V31" s="34">
        <v>1.8</v>
      </c>
    </row>
    <row r="33" spans="1:10" s="17" customFormat="1" ht="15" x14ac:dyDescent="0.25">
      <c r="A33" s="29" t="s">
        <v>4</v>
      </c>
      <c r="B33" s="19" t="s">
        <v>207</v>
      </c>
      <c r="G33" s="30"/>
      <c r="H33" s="30"/>
      <c r="I33" s="30"/>
      <c r="J33" s="30"/>
    </row>
  </sheetData>
  <mergeCells count="11">
    <mergeCell ref="N5:V5"/>
    <mergeCell ref="F27:F28"/>
    <mergeCell ref="G27:G28"/>
    <mergeCell ref="H27:H28"/>
    <mergeCell ref="I27:I28"/>
    <mergeCell ref="J27:J28"/>
    <mergeCell ref="D27:D28"/>
    <mergeCell ref="B27:B28"/>
    <mergeCell ref="C27:C28"/>
    <mergeCell ref="E27:E28"/>
    <mergeCell ref="K5:M5"/>
  </mergeCells>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workbookViewId="0"/>
  </sheetViews>
  <sheetFormatPr defaultRowHeight="15" x14ac:dyDescent="0.25"/>
  <cols>
    <col min="2" max="2" width="40.28515625" bestFit="1" customWidth="1"/>
    <col min="3" max="16" width="0" hidden="1" customWidth="1"/>
    <col min="28" max="28" width="12.85546875" customWidth="1"/>
  </cols>
  <sheetData>
    <row r="1" spans="1:29" x14ac:dyDescent="0.25">
      <c r="Q1" s="144" t="s">
        <v>85</v>
      </c>
      <c r="R1" s="145"/>
      <c r="S1" s="145"/>
      <c r="T1" s="145"/>
      <c r="U1" s="145"/>
      <c r="V1" s="145"/>
      <c r="W1" s="145"/>
      <c r="X1" s="145"/>
      <c r="Y1" s="145"/>
      <c r="Z1" s="145"/>
      <c r="AA1" s="145"/>
      <c r="AB1" s="146" t="s">
        <v>86</v>
      </c>
    </row>
    <row r="2" spans="1:29" x14ac:dyDescent="0.25">
      <c r="A2" s="35"/>
      <c r="B2" s="35"/>
      <c r="C2" s="36" t="s">
        <v>87</v>
      </c>
      <c r="D2" s="37" t="s">
        <v>88</v>
      </c>
      <c r="E2" s="36">
        <v>2020</v>
      </c>
      <c r="F2" s="36">
        <f>E2+1</f>
        <v>2021</v>
      </c>
      <c r="G2" s="36">
        <f t="shared" ref="G2:O2" si="0">F2+1</f>
        <v>2022</v>
      </c>
      <c r="H2" s="36">
        <f t="shared" si="0"/>
        <v>2023</v>
      </c>
      <c r="I2" s="36">
        <f t="shared" si="0"/>
        <v>2024</v>
      </c>
      <c r="J2" s="36">
        <f t="shared" si="0"/>
        <v>2025</v>
      </c>
      <c r="K2" s="36">
        <f t="shared" si="0"/>
        <v>2026</v>
      </c>
      <c r="L2" s="36">
        <f t="shared" si="0"/>
        <v>2027</v>
      </c>
      <c r="M2" s="36">
        <f t="shared" si="0"/>
        <v>2028</v>
      </c>
      <c r="N2" s="36">
        <f t="shared" si="0"/>
        <v>2029</v>
      </c>
      <c r="O2" s="36">
        <f t="shared" si="0"/>
        <v>2030</v>
      </c>
      <c r="P2" s="35"/>
      <c r="Q2" s="38">
        <v>2020</v>
      </c>
      <c r="R2" s="38">
        <f>Q2+1</f>
        <v>2021</v>
      </c>
      <c r="S2" s="38">
        <f t="shared" ref="S2:AA2" si="1">R2+1</f>
        <v>2022</v>
      </c>
      <c r="T2" s="38">
        <f t="shared" si="1"/>
        <v>2023</v>
      </c>
      <c r="U2" s="38">
        <f t="shared" si="1"/>
        <v>2024</v>
      </c>
      <c r="V2" s="38">
        <f t="shared" si="1"/>
        <v>2025</v>
      </c>
      <c r="W2" s="38">
        <f t="shared" si="1"/>
        <v>2026</v>
      </c>
      <c r="X2" s="38">
        <f t="shared" si="1"/>
        <v>2027</v>
      </c>
      <c r="Y2" s="38">
        <f t="shared" si="1"/>
        <v>2028</v>
      </c>
      <c r="Z2" s="38">
        <f t="shared" si="1"/>
        <v>2029</v>
      </c>
      <c r="AA2" s="38">
        <f t="shared" si="1"/>
        <v>2030</v>
      </c>
      <c r="AB2" s="146"/>
      <c r="AC2" s="35"/>
    </row>
    <row r="3" spans="1:29" x14ac:dyDescent="0.25">
      <c r="A3" s="39">
        <v>1</v>
      </c>
      <c r="B3" s="24" t="s">
        <v>16</v>
      </c>
      <c r="C3" t="s">
        <v>89</v>
      </c>
      <c r="D3" t="s">
        <v>90</v>
      </c>
      <c r="E3" s="40">
        <v>1</v>
      </c>
      <c r="F3" s="41">
        <v>1</v>
      </c>
      <c r="G3" s="41">
        <v>1</v>
      </c>
      <c r="H3" s="41">
        <v>2</v>
      </c>
      <c r="I3" s="41">
        <v>2</v>
      </c>
      <c r="J3" s="41">
        <v>3</v>
      </c>
      <c r="K3" s="41">
        <v>4</v>
      </c>
      <c r="L3" s="41">
        <v>5</v>
      </c>
      <c r="M3" s="41">
        <v>6</v>
      </c>
      <c r="N3" s="41">
        <v>7</v>
      </c>
      <c r="O3" s="42">
        <v>8</v>
      </c>
      <c r="Q3" s="43">
        <v>6.6</v>
      </c>
      <c r="R3" s="44">
        <v>6.6</v>
      </c>
      <c r="S3" s="45">
        <v>6.8</v>
      </c>
      <c r="T3" s="45">
        <v>7</v>
      </c>
      <c r="U3" s="45">
        <v>7.2</v>
      </c>
      <c r="V3" s="45">
        <v>7.4</v>
      </c>
      <c r="W3" s="44">
        <v>7.4</v>
      </c>
      <c r="X3" s="44">
        <v>7.6</v>
      </c>
      <c r="Y3" s="44">
        <v>7.6</v>
      </c>
      <c r="Z3" s="44">
        <v>7.8</v>
      </c>
      <c r="AA3" s="46">
        <v>7.8</v>
      </c>
      <c r="AB3" s="69">
        <f>SUM(S3:V3)</f>
        <v>28.4</v>
      </c>
    </row>
    <row r="4" spans="1:29" x14ac:dyDescent="0.25">
      <c r="A4" s="39">
        <f>A3+1</f>
        <v>2</v>
      </c>
      <c r="B4" s="24" t="s">
        <v>24</v>
      </c>
      <c r="C4" t="s">
        <v>91</v>
      </c>
      <c r="D4" t="s">
        <v>90</v>
      </c>
      <c r="E4" s="47">
        <v>0</v>
      </c>
      <c r="F4">
        <v>0</v>
      </c>
      <c r="G4">
        <v>0</v>
      </c>
      <c r="H4">
        <v>0</v>
      </c>
      <c r="I4">
        <v>0</v>
      </c>
      <c r="J4">
        <v>0</v>
      </c>
      <c r="K4">
        <v>0</v>
      </c>
      <c r="L4">
        <v>0</v>
      </c>
      <c r="M4">
        <v>1</v>
      </c>
      <c r="N4">
        <v>1</v>
      </c>
      <c r="O4" s="48">
        <v>1</v>
      </c>
      <c r="Q4" s="49">
        <v>0</v>
      </c>
      <c r="R4">
        <v>0</v>
      </c>
      <c r="S4" s="50">
        <v>0</v>
      </c>
      <c r="T4" s="50">
        <v>0</v>
      </c>
      <c r="U4" s="50">
        <v>0</v>
      </c>
      <c r="V4" s="50">
        <v>0</v>
      </c>
      <c r="W4">
        <v>0</v>
      </c>
      <c r="X4">
        <v>0</v>
      </c>
      <c r="Y4">
        <v>5</v>
      </c>
      <c r="Z4">
        <v>5</v>
      </c>
      <c r="AA4" s="51">
        <v>5</v>
      </c>
      <c r="AB4" s="69">
        <f t="shared" ref="AB4:AB27" si="2">SUM(S4:V4)</f>
        <v>0</v>
      </c>
    </row>
    <row r="5" spans="1:29" x14ac:dyDescent="0.25">
      <c r="A5" s="39">
        <f t="shared" ref="A5:A27" si="3">A4+1</f>
        <v>3</v>
      </c>
      <c r="B5" s="24" t="s">
        <v>29</v>
      </c>
      <c r="C5" t="s">
        <v>89</v>
      </c>
      <c r="D5" t="s">
        <v>92</v>
      </c>
      <c r="E5" s="47">
        <v>1</v>
      </c>
      <c r="F5">
        <v>2</v>
      </c>
      <c r="G5">
        <v>2</v>
      </c>
      <c r="H5">
        <v>3</v>
      </c>
      <c r="I5">
        <v>4</v>
      </c>
      <c r="J5">
        <v>6</v>
      </c>
      <c r="K5">
        <v>8</v>
      </c>
      <c r="L5">
        <v>10</v>
      </c>
      <c r="M5">
        <v>12</v>
      </c>
      <c r="N5">
        <v>14</v>
      </c>
      <c r="O5" s="48">
        <v>17</v>
      </c>
      <c r="Q5" s="49">
        <v>0.2</v>
      </c>
      <c r="R5">
        <v>0.4</v>
      </c>
      <c r="S5" s="50">
        <v>0.4</v>
      </c>
      <c r="T5" s="50">
        <v>0.6</v>
      </c>
      <c r="U5" s="50">
        <v>0.8</v>
      </c>
      <c r="V5" s="50">
        <v>1.2</v>
      </c>
      <c r="W5">
        <v>1.6</v>
      </c>
      <c r="X5">
        <v>2</v>
      </c>
      <c r="Y5">
        <v>2.4</v>
      </c>
      <c r="Z5">
        <v>2.8</v>
      </c>
      <c r="AA5" s="51">
        <v>3.4</v>
      </c>
      <c r="AB5" s="69">
        <f t="shared" si="2"/>
        <v>3</v>
      </c>
    </row>
    <row r="6" spans="1:29" x14ac:dyDescent="0.25">
      <c r="A6" s="39">
        <f t="shared" si="3"/>
        <v>4</v>
      </c>
      <c r="B6" s="24" t="s">
        <v>33</v>
      </c>
      <c r="C6" t="s">
        <v>89</v>
      </c>
      <c r="D6" t="s">
        <v>93</v>
      </c>
      <c r="E6" s="47">
        <v>2</v>
      </c>
      <c r="F6">
        <v>9</v>
      </c>
      <c r="G6">
        <v>18</v>
      </c>
      <c r="H6">
        <v>36</v>
      </c>
      <c r="I6">
        <v>36</v>
      </c>
      <c r="J6">
        <v>36</v>
      </c>
      <c r="K6">
        <v>72</v>
      </c>
      <c r="L6">
        <v>72</v>
      </c>
      <c r="M6">
        <v>144</v>
      </c>
      <c r="N6">
        <v>180</v>
      </c>
      <c r="O6" s="48">
        <v>180</v>
      </c>
      <c r="Q6" s="49">
        <v>0.4</v>
      </c>
      <c r="R6">
        <v>1.8</v>
      </c>
      <c r="S6" s="50">
        <v>3.6</v>
      </c>
      <c r="T6" s="50">
        <v>7.2</v>
      </c>
      <c r="U6" s="50">
        <v>7.2</v>
      </c>
      <c r="V6" s="50">
        <v>7.2</v>
      </c>
      <c r="W6">
        <v>14.4</v>
      </c>
      <c r="X6">
        <v>14.4</v>
      </c>
      <c r="Y6">
        <v>28.8</v>
      </c>
      <c r="Z6">
        <v>36</v>
      </c>
      <c r="AA6" s="51">
        <v>36</v>
      </c>
      <c r="AB6" s="69">
        <f t="shared" si="2"/>
        <v>25.2</v>
      </c>
    </row>
    <row r="7" spans="1:29" x14ac:dyDescent="0.25">
      <c r="A7" s="39">
        <f t="shared" si="3"/>
        <v>5</v>
      </c>
      <c r="B7" s="24" t="s">
        <v>37</v>
      </c>
      <c r="C7" t="s">
        <v>94</v>
      </c>
      <c r="D7" t="s">
        <v>92</v>
      </c>
      <c r="E7" s="47">
        <v>0</v>
      </c>
      <c r="F7">
        <v>0</v>
      </c>
      <c r="G7">
        <v>0</v>
      </c>
      <c r="H7">
        <v>0</v>
      </c>
      <c r="I7">
        <v>1</v>
      </c>
      <c r="J7">
        <v>1</v>
      </c>
      <c r="K7">
        <v>1</v>
      </c>
      <c r="L7">
        <v>1</v>
      </c>
      <c r="M7">
        <v>1</v>
      </c>
      <c r="N7">
        <v>1</v>
      </c>
      <c r="O7" s="48">
        <v>1</v>
      </c>
      <c r="Q7" s="49">
        <v>0</v>
      </c>
      <c r="R7">
        <v>0.25</v>
      </c>
      <c r="S7" s="50">
        <v>0.5</v>
      </c>
      <c r="T7" s="50">
        <v>0.75</v>
      </c>
      <c r="U7" s="50">
        <v>0.75</v>
      </c>
      <c r="V7" s="50">
        <v>0.75</v>
      </c>
      <c r="W7">
        <v>1.75</v>
      </c>
      <c r="X7">
        <v>1.75</v>
      </c>
      <c r="Y7">
        <v>3.25</v>
      </c>
      <c r="Z7">
        <v>4.25</v>
      </c>
      <c r="AA7" s="51">
        <v>4.25</v>
      </c>
      <c r="AB7" s="69">
        <f t="shared" si="2"/>
        <v>2.75</v>
      </c>
    </row>
    <row r="8" spans="1:29" x14ac:dyDescent="0.25">
      <c r="A8" s="39">
        <f t="shared" si="3"/>
        <v>6</v>
      </c>
      <c r="B8" s="24" t="s">
        <v>41</v>
      </c>
      <c r="C8" t="s">
        <v>91</v>
      </c>
      <c r="D8" t="s">
        <v>93</v>
      </c>
      <c r="E8" s="147" t="s">
        <v>95</v>
      </c>
      <c r="F8" s="148"/>
      <c r="G8" s="148"/>
      <c r="H8" s="148"/>
      <c r="I8" s="148"/>
      <c r="J8" s="148"/>
      <c r="K8" s="148"/>
      <c r="L8" s="148"/>
      <c r="M8" s="148"/>
      <c r="N8" s="148"/>
      <c r="O8" s="149"/>
      <c r="Q8" s="49"/>
      <c r="S8" s="67">
        <v>2</v>
      </c>
      <c r="T8" s="67">
        <v>5</v>
      </c>
      <c r="U8" s="67">
        <v>6</v>
      </c>
      <c r="V8" s="68">
        <v>12</v>
      </c>
      <c r="AA8" s="51"/>
      <c r="AB8" s="69">
        <f t="shared" si="2"/>
        <v>25</v>
      </c>
      <c r="AC8" t="s">
        <v>96</v>
      </c>
    </row>
    <row r="9" spans="1:29" x14ac:dyDescent="0.25">
      <c r="A9" s="39">
        <f t="shared" si="3"/>
        <v>7</v>
      </c>
      <c r="B9" s="24" t="s">
        <v>44</v>
      </c>
      <c r="C9" t="s">
        <v>91</v>
      </c>
      <c r="D9" t="s">
        <v>93</v>
      </c>
      <c r="E9" s="147" t="s">
        <v>95</v>
      </c>
      <c r="F9" s="148"/>
      <c r="G9" s="148"/>
      <c r="H9" s="148"/>
      <c r="I9" s="148"/>
      <c r="J9" s="148"/>
      <c r="K9" s="148"/>
      <c r="L9" s="148"/>
      <c r="M9" s="148"/>
      <c r="N9" s="148"/>
      <c r="O9" s="149"/>
      <c r="Q9" s="49"/>
      <c r="S9" s="67">
        <v>2</v>
      </c>
      <c r="T9" s="67">
        <v>5</v>
      </c>
      <c r="U9" s="67">
        <v>6</v>
      </c>
      <c r="V9" s="68">
        <v>12</v>
      </c>
      <c r="AA9" s="51"/>
      <c r="AB9" s="69">
        <f t="shared" si="2"/>
        <v>25</v>
      </c>
      <c r="AC9" t="s">
        <v>96</v>
      </c>
    </row>
    <row r="10" spans="1:29" x14ac:dyDescent="0.25">
      <c r="A10" s="39">
        <f t="shared" si="3"/>
        <v>8</v>
      </c>
      <c r="B10" s="24" t="s">
        <v>47</v>
      </c>
      <c r="C10" t="s">
        <v>91</v>
      </c>
      <c r="D10" t="s">
        <v>93</v>
      </c>
      <c r="E10" s="147" t="s">
        <v>95</v>
      </c>
      <c r="F10" s="148"/>
      <c r="G10" s="148"/>
      <c r="H10" s="148"/>
      <c r="I10" s="148"/>
      <c r="J10" s="148"/>
      <c r="K10" s="148"/>
      <c r="L10" s="148"/>
      <c r="M10" s="148"/>
      <c r="N10" s="148"/>
      <c r="O10" s="149"/>
      <c r="Q10" s="49"/>
      <c r="S10" s="67">
        <v>2</v>
      </c>
      <c r="T10" s="67">
        <v>5</v>
      </c>
      <c r="U10" s="67">
        <v>6</v>
      </c>
      <c r="V10" s="68">
        <v>12</v>
      </c>
      <c r="AA10" s="51"/>
      <c r="AB10" s="69">
        <f t="shared" si="2"/>
        <v>25</v>
      </c>
      <c r="AC10" t="s">
        <v>96</v>
      </c>
    </row>
    <row r="11" spans="1:29" x14ac:dyDescent="0.25">
      <c r="A11" s="39">
        <f t="shared" si="3"/>
        <v>9</v>
      </c>
      <c r="B11" s="24" t="s">
        <v>49</v>
      </c>
      <c r="C11" t="s">
        <v>97</v>
      </c>
      <c r="D11" t="s">
        <v>92</v>
      </c>
      <c r="E11" s="47">
        <v>34</v>
      </c>
      <c r="F11">
        <v>43</v>
      </c>
      <c r="G11">
        <v>53</v>
      </c>
      <c r="H11">
        <v>63</v>
      </c>
      <c r="I11">
        <v>74</v>
      </c>
      <c r="J11">
        <v>86</v>
      </c>
      <c r="K11">
        <v>99</v>
      </c>
      <c r="L11">
        <v>112</v>
      </c>
      <c r="M11">
        <v>126</v>
      </c>
      <c r="N11">
        <v>139</v>
      </c>
      <c r="O11" s="48">
        <v>153</v>
      </c>
      <c r="Q11" s="52">
        <v>0.17</v>
      </c>
      <c r="R11" s="31">
        <v>0.215</v>
      </c>
      <c r="S11" s="50">
        <v>0.26500000000000001</v>
      </c>
      <c r="T11" s="50">
        <v>0.315</v>
      </c>
      <c r="U11" s="50">
        <v>0.37</v>
      </c>
      <c r="V11" s="50">
        <v>0.43</v>
      </c>
      <c r="W11" s="31">
        <v>0.495</v>
      </c>
      <c r="X11" s="31">
        <v>0.56000000000000005</v>
      </c>
      <c r="Y11" s="31">
        <v>0.63</v>
      </c>
      <c r="Z11" s="31">
        <v>0.69499999999999995</v>
      </c>
      <c r="AA11" s="53">
        <v>0.76500000000000001</v>
      </c>
      <c r="AB11" s="69">
        <f t="shared" si="2"/>
        <v>1.3800000000000001</v>
      </c>
    </row>
    <row r="12" spans="1:29" x14ac:dyDescent="0.25">
      <c r="A12" s="39">
        <f t="shared" si="3"/>
        <v>10</v>
      </c>
      <c r="B12" s="24" t="s">
        <v>51</v>
      </c>
      <c r="C12" t="s">
        <v>97</v>
      </c>
      <c r="D12" t="s">
        <v>92</v>
      </c>
      <c r="E12" s="47">
        <v>165</v>
      </c>
      <c r="F12">
        <v>173</v>
      </c>
      <c r="G12">
        <v>180</v>
      </c>
      <c r="H12">
        <v>188</v>
      </c>
      <c r="I12">
        <v>194</v>
      </c>
      <c r="J12">
        <v>201</v>
      </c>
      <c r="K12">
        <v>207</v>
      </c>
      <c r="L12">
        <v>212</v>
      </c>
      <c r="M12">
        <v>218</v>
      </c>
      <c r="N12">
        <v>223</v>
      </c>
      <c r="O12" s="48">
        <v>227</v>
      </c>
      <c r="Q12" s="52">
        <v>1.07</v>
      </c>
      <c r="R12" s="31">
        <v>1.095</v>
      </c>
      <c r="S12" s="50">
        <v>1.1200000000000001</v>
      </c>
      <c r="T12" s="50">
        <v>1.145</v>
      </c>
      <c r="U12" s="50">
        <v>1.165</v>
      </c>
      <c r="V12" s="50">
        <v>1.1850000000000001</v>
      </c>
      <c r="W12" s="31">
        <v>1.2</v>
      </c>
      <c r="X12" s="31">
        <v>1.2150000000000001</v>
      </c>
      <c r="Y12" s="31">
        <v>1.23</v>
      </c>
      <c r="Z12" s="31">
        <v>1.2450000000000001</v>
      </c>
      <c r="AA12" s="53">
        <v>1.26</v>
      </c>
      <c r="AB12" s="69">
        <f t="shared" si="2"/>
        <v>4.6150000000000002</v>
      </c>
    </row>
    <row r="13" spans="1:29" x14ac:dyDescent="0.25">
      <c r="A13" s="39">
        <f t="shared" si="3"/>
        <v>11</v>
      </c>
      <c r="B13" s="24" t="s">
        <v>53</v>
      </c>
      <c r="C13" t="s">
        <v>98</v>
      </c>
      <c r="D13" t="s">
        <v>92</v>
      </c>
      <c r="E13" s="47">
        <v>21</v>
      </c>
      <c r="F13">
        <v>21</v>
      </c>
      <c r="G13">
        <v>21</v>
      </c>
      <c r="H13">
        <v>21</v>
      </c>
      <c r="I13">
        <v>21</v>
      </c>
      <c r="J13">
        <v>21</v>
      </c>
      <c r="K13">
        <v>21</v>
      </c>
      <c r="L13">
        <v>21</v>
      </c>
      <c r="M13">
        <v>21</v>
      </c>
      <c r="N13">
        <v>21</v>
      </c>
      <c r="O13" s="48">
        <v>21</v>
      </c>
      <c r="Q13" s="54">
        <v>0.10975547519129401</v>
      </c>
      <c r="R13" s="55">
        <v>0.11</v>
      </c>
      <c r="S13" s="50">
        <v>0.11</v>
      </c>
      <c r="T13" s="50">
        <v>0.11</v>
      </c>
      <c r="U13" s="50">
        <v>0.11</v>
      </c>
      <c r="V13" s="50">
        <v>0.11</v>
      </c>
      <c r="W13" s="55">
        <v>0.11</v>
      </c>
      <c r="X13" s="55">
        <v>0.11</v>
      </c>
      <c r="Y13" s="55">
        <v>0.11</v>
      </c>
      <c r="Z13" s="55">
        <v>0.11</v>
      </c>
      <c r="AA13" s="56">
        <v>0.11</v>
      </c>
      <c r="AB13" s="69">
        <f t="shared" si="2"/>
        <v>0.44</v>
      </c>
    </row>
    <row r="14" spans="1:29" x14ac:dyDescent="0.25">
      <c r="A14" s="39">
        <f t="shared" si="3"/>
        <v>12</v>
      </c>
      <c r="B14" s="24" t="s">
        <v>55</v>
      </c>
      <c r="C14" t="s">
        <v>99</v>
      </c>
      <c r="D14" t="s">
        <v>92</v>
      </c>
      <c r="E14" s="47"/>
      <c r="O14" s="48"/>
      <c r="Q14" s="52"/>
      <c r="R14" s="31"/>
      <c r="S14" s="50">
        <v>13.87</v>
      </c>
      <c r="T14" s="50">
        <v>15</v>
      </c>
      <c r="U14" s="50">
        <v>17.5</v>
      </c>
      <c r="V14" s="50">
        <v>10.7</v>
      </c>
      <c r="W14" s="31">
        <v>0</v>
      </c>
      <c r="X14" s="31">
        <v>0</v>
      </c>
      <c r="Y14" s="31">
        <v>0</v>
      </c>
      <c r="Z14" s="31">
        <v>0</v>
      </c>
      <c r="AA14" s="53">
        <v>0</v>
      </c>
      <c r="AB14" s="69">
        <f t="shared" si="2"/>
        <v>57.069999999999993</v>
      </c>
    </row>
    <row r="15" spans="1:29" x14ac:dyDescent="0.25">
      <c r="A15" s="39">
        <f t="shared" si="3"/>
        <v>13</v>
      </c>
      <c r="B15" s="24" t="s">
        <v>58</v>
      </c>
      <c r="C15" t="s">
        <v>99</v>
      </c>
      <c r="D15" t="s">
        <v>92</v>
      </c>
      <c r="E15" s="47"/>
      <c r="O15" s="48"/>
      <c r="Q15" s="52"/>
      <c r="R15" s="31"/>
      <c r="S15" s="50">
        <v>0</v>
      </c>
      <c r="T15" s="50">
        <v>0</v>
      </c>
      <c r="U15" s="50">
        <v>0</v>
      </c>
      <c r="V15" s="50">
        <v>6.8</v>
      </c>
      <c r="W15" s="31">
        <v>18.267490903690632</v>
      </c>
      <c r="X15" s="31">
        <v>19.081447983960388</v>
      </c>
      <c r="Y15" s="31">
        <v>19.895405064230726</v>
      </c>
      <c r="Z15" s="31">
        <v>20.709362144501064</v>
      </c>
      <c r="AA15" s="53">
        <v>21.523319224771694</v>
      </c>
      <c r="AB15" s="69">
        <f t="shared" si="2"/>
        <v>6.8</v>
      </c>
    </row>
    <row r="16" spans="1:29" x14ac:dyDescent="0.25">
      <c r="A16" s="39">
        <f t="shared" si="3"/>
        <v>14</v>
      </c>
      <c r="B16" s="24" t="s">
        <v>60</v>
      </c>
      <c r="C16" t="s">
        <v>99</v>
      </c>
      <c r="D16" t="s">
        <v>92</v>
      </c>
      <c r="E16" s="47">
        <v>4</v>
      </c>
      <c r="F16">
        <v>5</v>
      </c>
      <c r="G16">
        <v>5</v>
      </c>
      <c r="H16">
        <v>5</v>
      </c>
      <c r="I16">
        <v>5</v>
      </c>
      <c r="J16">
        <v>5</v>
      </c>
      <c r="K16">
        <v>5</v>
      </c>
      <c r="L16">
        <v>6</v>
      </c>
      <c r="M16">
        <v>6</v>
      </c>
      <c r="N16">
        <v>6</v>
      </c>
      <c r="O16" s="48">
        <v>6</v>
      </c>
      <c r="Q16" s="52">
        <v>15.2</v>
      </c>
      <c r="R16" s="31">
        <v>19</v>
      </c>
      <c r="S16" s="50">
        <v>19</v>
      </c>
      <c r="T16" s="50">
        <v>19</v>
      </c>
      <c r="U16" s="50">
        <v>19</v>
      </c>
      <c r="V16" s="50">
        <v>19</v>
      </c>
      <c r="W16" s="31">
        <v>19</v>
      </c>
      <c r="X16" s="31">
        <v>22.8</v>
      </c>
      <c r="Y16" s="31">
        <v>22.8</v>
      </c>
      <c r="Z16" s="31">
        <v>22.8</v>
      </c>
      <c r="AA16" s="53">
        <v>22.8</v>
      </c>
      <c r="AB16" s="69">
        <f t="shared" si="2"/>
        <v>76</v>
      </c>
    </row>
    <row r="17" spans="1:28" x14ac:dyDescent="0.25">
      <c r="A17" s="39">
        <f t="shared" si="3"/>
        <v>15</v>
      </c>
      <c r="B17" s="24" t="s">
        <v>62</v>
      </c>
      <c r="C17" t="s">
        <v>100</v>
      </c>
      <c r="D17" t="s">
        <v>92</v>
      </c>
      <c r="E17" s="47">
        <v>0</v>
      </c>
      <c r="F17">
        <v>0</v>
      </c>
      <c r="G17">
        <v>1</v>
      </c>
      <c r="H17">
        <v>1</v>
      </c>
      <c r="I17">
        <v>1</v>
      </c>
      <c r="J17">
        <v>1</v>
      </c>
      <c r="K17">
        <v>1</v>
      </c>
      <c r="L17">
        <v>1</v>
      </c>
      <c r="M17">
        <v>1</v>
      </c>
      <c r="N17">
        <v>1</v>
      </c>
      <c r="O17" s="48">
        <v>1</v>
      </c>
      <c r="Q17" s="49">
        <v>0</v>
      </c>
      <c r="R17">
        <v>0</v>
      </c>
      <c r="S17" s="50">
        <v>3.8</v>
      </c>
      <c r="T17" s="50">
        <v>3.8</v>
      </c>
      <c r="U17" s="50">
        <v>3.8</v>
      </c>
      <c r="V17" s="50">
        <v>3.8</v>
      </c>
      <c r="W17">
        <v>3.8</v>
      </c>
      <c r="X17">
        <v>3.8</v>
      </c>
      <c r="Y17">
        <v>3.8</v>
      </c>
      <c r="Z17">
        <v>3.8</v>
      </c>
      <c r="AA17" s="51">
        <v>3.8</v>
      </c>
      <c r="AB17" s="69">
        <f t="shared" si="2"/>
        <v>15.2</v>
      </c>
    </row>
    <row r="18" spans="1:28" x14ac:dyDescent="0.25">
      <c r="A18" s="39">
        <f>A17+1</f>
        <v>16</v>
      </c>
      <c r="B18" s="24" t="s">
        <v>65</v>
      </c>
      <c r="C18" t="s">
        <v>101</v>
      </c>
      <c r="D18" t="s">
        <v>92</v>
      </c>
      <c r="E18" s="47">
        <v>0</v>
      </c>
      <c r="F18">
        <v>0</v>
      </c>
      <c r="G18">
        <v>7</v>
      </c>
      <c r="H18">
        <v>7</v>
      </c>
      <c r="I18">
        <v>7</v>
      </c>
      <c r="J18">
        <v>7</v>
      </c>
      <c r="K18">
        <v>12</v>
      </c>
      <c r="L18">
        <v>17</v>
      </c>
      <c r="M18">
        <v>22</v>
      </c>
      <c r="N18">
        <v>28</v>
      </c>
      <c r="O18" s="48">
        <v>33</v>
      </c>
      <c r="Q18" s="49">
        <v>0</v>
      </c>
      <c r="R18">
        <v>0</v>
      </c>
      <c r="S18" s="50">
        <v>2.8</v>
      </c>
      <c r="T18" s="50">
        <v>2.8</v>
      </c>
      <c r="U18" s="50">
        <v>2.8</v>
      </c>
      <c r="V18" s="50">
        <v>2.8</v>
      </c>
      <c r="W18">
        <v>4.8</v>
      </c>
      <c r="X18">
        <v>6.8</v>
      </c>
      <c r="Y18">
        <v>8.8000000000000007</v>
      </c>
      <c r="Z18">
        <v>11.2</v>
      </c>
      <c r="AA18" s="51">
        <v>13.2</v>
      </c>
      <c r="AB18" s="69">
        <f t="shared" si="2"/>
        <v>11.2</v>
      </c>
    </row>
    <row r="19" spans="1:28" x14ac:dyDescent="0.25">
      <c r="A19" s="39">
        <f t="shared" si="3"/>
        <v>17</v>
      </c>
      <c r="B19" s="24" t="s">
        <v>67</v>
      </c>
      <c r="C19" t="s">
        <v>101</v>
      </c>
      <c r="D19" t="s">
        <v>92</v>
      </c>
      <c r="E19" s="47">
        <v>0</v>
      </c>
      <c r="F19">
        <v>3</v>
      </c>
      <c r="G19">
        <v>17</v>
      </c>
      <c r="H19">
        <v>17</v>
      </c>
      <c r="I19">
        <v>17</v>
      </c>
      <c r="J19">
        <v>17</v>
      </c>
      <c r="K19">
        <v>23</v>
      </c>
      <c r="L19">
        <v>28</v>
      </c>
      <c r="M19">
        <v>33</v>
      </c>
      <c r="N19">
        <v>38</v>
      </c>
      <c r="O19" s="48">
        <v>43</v>
      </c>
      <c r="Q19" s="52">
        <v>0</v>
      </c>
      <c r="R19" s="31">
        <v>0.92100000000000004</v>
      </c>
      <c r="S19" s="50">
        <v>5.2190000000000003</v>
      </c>
      <c r="T19" s="50">
        <v>5.2190000000000003</v>
      </c>
      <c r="U19" s="50">
        <v>5.2190000000000003</v>
      </c>
      <c r="V19" s="50">
        <v>5.2190000000000003</v>
      </c>
      <c r="W19" s="31">
        <v>7.0609999999999999</v>
      </c>
      <c r="X19" s="31">
        <v>8.5960000000000001</v>
      </c>
      <c r="Y19" s="31">
        <v>10.131</v>
      </c>
      <c r="Z19" s="31">
        <v>11.666</v>
      </c>
      <c r="AA19" s="53">
        <v>13.201000000000001</v>
      </c>
      <c r="AB19" s="69">
        <f t="shared" si="2"/>
        <v>20.876000000000001</v>
      </c>
    </row>
    <row r="20" spans="1:28" x14ac:dyDescent="0.25">
      <c r="A20" s="39">
        <f t="shared" si="3"/>
        <v>18</v>
      </c>
      <c r="B20" s="24" t="s">
        <v>69</v>
      </c>
      <c r="C20" t="s">
        <v>101</v>
      </c>
      <c r="D20" t="s">
        <v>93</v>
      </c>
      <c r="E20" s="47">
        <v>11</v>
      </c>
      <c r="F20">
        <v>11</v>
      </c>
      <c r="G20">
        <v>21</v>
      </c>
      <c r="H20">
        <v>32</v>
      </c>
      <c r="I20">
        <v>43</v>
      </c>
      <c r="J20">
        <v>54</v>
      </c>
      <c r="K20">
        <v>54</v>
      </c>
      <c r="L20">
        <v>54</v>
      </c>
      <c r="M20">
        <v>54</v>
      </c>
      <c r="N20">
        <v>54</v>
      </c>
      <c r="O20" s="48">
        <v>54</v>
      </c>
      <c r="Q20" s="52">
        <v>4.4000000000000004</v>
      </c>
      <c r="R20" s="31">
        <v>4.4000000000000004</v>
      </c>
      <c r="S20" s="50">
        <v>8.4</v>
      </c>
      <c r="T20" s="50">
        <v>12.8</v>
      </c>
      <c r="U20" s="50">
        <v>17.2</v>
      </c>
      <c r="V20" s="50">
        <v>21.6</v>
      </c>
      <c r="W20" s="31">
        <v>21.6</v>
      </c>
      <c r="X20" s="31">
        <v>21.6</v>
      </c>
      <c r="Y20" s="31">
        <v>21.6</v>
      </c>
      <c r="Z20" s="31">
        <v>21.6</v>
      </c>
      <c r="AA20" s="53">
        <v>21.6</v>
      </c>
      <c r="AB20" s="69">
        <f t="shared" si="2"/>
        <v>60.000000000000007</v>
      </c>
    </row>
    <row r="21" spans="1:28" x14ac:dyDescent="0.25">
      <c r="A21" s="39">
        <f t="shared" si="3"/>
        <v>19</v>
      </c>
      <c r="B21" s="24" t="s">
        <v>71</v>
      </c>
      <c r="C21" t="s">
        <v>102</v>
      </c>
      <c r="D21" t="s">
        <v>93</v>
      </c>
      <c r="E21" s="47">
        <v>0</v>
      </c>
      <c r="F21">
        <v>0</v>
      </c>
      <c r="G21">
        <v>1</v>
      </c>
      <c r="H21">
        <v>1</v>
      </c>
      <c r="I21">
        <v>1</v>
      </c>
      <c r="J21">
        <v>1</v>
      </c>
      <c r="K21">
        <v>1</v>
      </c>
      <c r="L21">
        <v>2</v>
      </c>
      <c r="M21">
        <v>3</v>
      </c>
      <c r="N21">
        <v>3</v>
      </c>
      <c r="O21" s="48">
        <v>4</v>
      </c>
      <c r="Q21" s="52">
        <v>0</v>
      </c>
      <c r="R21" s="31">
        <v>0</v>
      </c>
      <c r="S21" s="50">
        <v>8.3000000000000004E-2</v>
      </c>
      <c r="T21" s="50">
        <v>8.3000000000000004E-2</v>
      </c>
      <c r="U21" s="50">
        <v>8.3000000000000004E-2</v>
      </c>
      <c r="V21" s="50">
        <v>8.3000000000000004E-2</v>
      </c>
      <c r="W21" s="31">
        <v>8.3000000000000004E-2</v>
      </c>
      <c r="X21" s="31">
        <v>0.16600000000000001</v>
      </c>
      <c r="Y21" s="31">
        <v>0.249</v>
      </c>
      <c r="Z21" s="31">
        <v>0.249</v>
      </c>
      <c r="AA21" s="53">
        <v>0.33200000000000002</v>
      </c>
      <c r="AB21" s="69">
        <f t="shared" si="2"/>
        <v>0.33200000000000002</v>
      </c>
    </row>
    <row r="22" spans="1:28" x14ac:dyDescent="0.25">
      <c r="A22" s="39">
        <f t="shared" si="3"/>
        <v>20</v>
      </c>
      <c r="B22" s="24" t="s">
        <v>75</v>
      </c>
      <c r="C22" t="s">
        <v>102</v>
      </c>
      <c r="D22" t="s">
        <v>92</v>
      </c>
      <c r="E22" s="47">
        <v>2</v>
      </c>
      <c r="F22">
        <v>3</v>
      </c>
      <c r="G22">
        <v>5</v>
      </c>
      <c r="H22">
        <v>5</v>
      </c>
      <c r="I22">
        <v>5</v>
      </c>
      <c r="J22">
        <v>5</v>
      </c>
      <c r="K22">
        <v>6</v>
      </c>
      <c r="L22">
        <v>6</v>
      </c>
      <c r="M22">
        <v>7</v>
      </c>
      <c r="N22">
        <v>8</v>
      </c>
      <c r="O22" s="48">
        <v>8</v>
      </c>
      <c r="Q22" s="52">
        <v>0.16600000000000001</v>
      </c>
      <c r="R22" s="31">
        <v>0.249</v>
      </c>
      <c r="S22" s="50">
        <v>0.41499999999999998</v>
      </c>
      <c r="T22" s="50">
        <v>0.41499999999999998</v>
      </c>
      <c r="U22" s="50">
        <v>0.41499999999999998</v>
      </c>
      <c r="V22" s="50">
        <v>0.41499999999999998</v>
      </c>
      <c r="W22" s="31">
        <v>0.498</v>
      </c>
      <c r="X22" s="31">
        <v>0.498</v>
      </c>
      <c r="Y22" s="31">
        <v>0.58099999999999996</v>
      </c>
      <c r="Z22" s="31">
        <v>0.66400000000000003</v>
      </c>
      <c r="AA22" s="53">
        <v>0.66400000000000003</v>
      </c>
      <c r="AB22" s="69">
        <f t="shared" si="2"/>
        <v>1.66</v>
      </c>
    </row>
    <row r="23" spans="1:28" x14ac:dyDescent="0.25">
      <c r="A23" s="136">
        <f t="shared" si="3"/>
        <v>21</v>
      </c>
      <c r="B23" s="138" t="s">
        <v>77</v>
      </c>
      <c r="C23" t="s">
        <v>99</v>
      </c>
      <c r="D23" s="140" t="s">
        <v>92</v>
      </c>
      <c r="E23" s="141">
        <v>316</v>
      </c>
      <c r="F23" s="142">
        <v>392</v>
      </c>
      <c r="G23" s="142">
        <v>478</v>
      </c>
      <c r="H23" s="142">
        <v>576</v>
      </c>
      <c r="I23" s="142">
        <v>686</v>
      </c>
      <c r="J23" s="142">
        <v>807</v>
      </c>
      <c r="K23" s="142">
        <v>940</v>
      </c>
      <c r="L23" s="142">
        <v>1084</v>
      </c>
      <c r="M23" s="142">
        <v>1239</v>
      </c>
      <c r="N23" s="142">
        <v>1403</v>
      </c>
      <c r="O23" s="143">
        <v>1576</v>
      </c>
      <c r="P23" s="57" t="s">
        <v>0</v>
      </c>
      <c r="Q23" s="52">
        <v>1.8959999999999999</v>
      </c>
      <c r="R23" s="31">
        <v>2.3519999999999999</v>
      </c>
      <c r="S23" s="50">
        <v>2.8679999999999999</v>
      </c>
      <c r="T23" s="50">
        <v>3.456</v>
      </c>
      <c r="U23" s="50">
        <v>4.1159999999999997</v>
      </c>
      <c r="V23" s="50">
        <v>4.8419999999999996</v>
      </c>
      <c r="W23" s="31">
        <v>5.64</v>
      </c>
      <c r="X23" s="31">
        <v>6.5039999999999996</v>
      </c>
      <c r="Y23" s="31">
        <v>7.4340000000000002</v>
      </c>
      <c r="Z23" s="31">
        <v>8.4179999999999993</v>
      </c>
      <c r="AA23" s="53">
        <v>9.4559999999999995</v>
      </c>
      <c r="AB23" s="69">
        <f t="shared" si="2"/>
        <v>15.282</v>
      </c>
    </row>
    <row r="24" spans="1:28" x14ac:dyDescent="0.25">
      <c r="A24" s="137"/>
      <c r="B24" s="139"/>
      <c r="C24" t="s">
        <v>97</v>
      </c>
      <c r="D24" s="140"/>
      <c r="E24" s="141"/>
      <c r="F24" s="142"/>
      <c r="G24" s="142"/>
      <c r="H24" s="142"/>
      <c r="I24" s="142"/>
      <c r="J24" s="142"/>
      <c r="K24" s="142"/>
      <c r="L24" s="142"/>
      <c r="M24" s="142"/>
      <c r="N24" s="142"/>
      <c r="O24" s="143"/>
      <c r="P24" s="57" t="s">
        <v>103</v>
      </c>
      <c r="Q24" s="52">
        <v>1.58</v>
      </c>
      <c r="R24" s="31">
        <v>1.96</v>
      </c>
      <c r="S24" s="50">
        <v>2.39</v>
      </c>
      <c r="T24" s="50">
        <v>2.88</v>
      </c>
      <c r="U24" s="50">
        <v>3.43</v>
      </c>
      <c r="V24" s="50">
        <v>4.0350000000000001</v>
      </c>
      <c r="W24" s="31">
        <v>4.7</v>
      </c>
      <c r="X24" s="31">
        <v>5.42</v>
      </c>
      <c r="Y24" s="31">
        <v>6.1950000000000003</v>
      </c>
      <c r="Z24" s="31">
        <v>7.0149999999999997</v>
      </c>
      <c r="AA24" s="53">
        <v>7.88</v>
      </c>
      <c r="AB24" s="69">
        <f t="shared" si="2"/>
        <v>12.734999999999999</v>
      </c>
    </row>
    <row r="25" spans="1:28" x14ac:dyDescent="0.25">
      <c r="A25" s="39">
        <f>A23+1</f>
        <v>22</v>
      </c>
      <c r="B25" s="24" t="s">
        <v>79</v>
      </c>
      <c r="C25" t="s">
        <v>99</v>
      </c>
      <c r="D25" t="s">
        <v>93</v>
      </c>
      <c r="E25" s="47">
        <v>46</v>
      </c>
      <c r="F25">
        <v>75</v>
      </c>
      <c r="G25">
        <v>108</v>
      </c>
      <c r="H25">
        <v>163</v>
      </c>
      <c r="I25">
        <v>230</v>
      </c>
      <c r="J25">
        <v>298</v>
      </c>
      <c r="K25">
        <v>411</v>
      </c>
      <c r="L25">
        <v>546</v>
      </c>
      <c r="M25">
        <v>697</v>
      </c>
      <c r="N25">
        <v>881</v>
      </c>
      <c r="O25" s="48">
        <v>1113</v>
      </c>
      <c r="Q25" s="52">
        <v>0.27600000000000002</v>
      </c>
      <c r="R25" s="31">
        <v>0.45</v>
      </c>
      <c r="S25" s="50">
        <v>0.64800000000000002</v>
      </c>
      <c r="T25" s="50">
        <v>0.97799999999999998</v>
      </c>
      <c r="U25" s="50">
        <v>1.38</v>
      </c>
      <c r="V25" s="50">
        <v>1.788</v>
      </c>
      <c r="W25" s="31">
        <v>2.4660000000000002</v>
      </c>
      <c r="X25" s="31">
        <v>3.2759999999999998</v>
      </c>
      <c r="Y25" s="31">
        <v>4.1820000000000004</v>
      </c>
      <c r="Z25" s="31">
        <v>5.2859999999999996</v>
      </c>
      <c r="AA25" s="53">
        <v>6.6779999999999999</v>
      </c>
      <c r="AB25" s="69">
        <f t="shared" si="2"/>
        <v>4.7939999999999996</v>
      </c>
    </row>
    <row r="26" spans="1:28" x14ac:dyDescent="0.25">
      <c r="A26" s="39">
        <f t="shared" si="3"/>
        <v>23</v>
      </c>
      <c r="B26" s="24" t="s">
        <v>81</v>
      </c>
      <c r="C26" t="s">
        <v>100</v>
      </c>
      <c r="D26" t="s">
        <v>93</v>
      </c>
      <c r="E26" s="47">
        <v>7</v>
      </c>
      <c r="F26">
        <v>11</v>
      </c>
      <c r="G26">
        <v>15</v>
      </c>
      <c r="H26">
        <v>23</v>
      </c>
      <c r="I26">
        <v>33</v>
      </c>
      <c r="J26">
        <v>42</v>
      </c>
      <c r="K26">
        <v>58</v>
      </c>
      <c r="L26">
        <v>77</v>
      </c>
      <c r="M26">
        <v>99</v>
      </c>
      <c r="N26">
        <v>125</v>
      </c>
      <c r="O26" s="48">
        <v>158</v>
      </c>
      <c r="Q26" s="52">
        <v>4.2000000000000003E-2</v>
      </c>
      <c r="R26" s="31">
        <v>6.6000000000000003E-2</v>
      </c>
      <c r="S26" s="50">
        <v>0.09</v>
      </c>
      <c r="T26" s="50">
        <v>0.13800000000000001</v>
      </c>
      <c r="U26" s="50">
        <v>0.19800000000000001</v>
      </c>
      <c r="V26" s="50">
        <v>0.252</v>
      </c>
      <c r="W26" s="31">
        <v>0.34799999999999998</v>
      </c>
      <c r="X26" s="31">
        <v>0.46200000000000002</v>
      </c>
      <c r="Y26" s="31">
        <v>0.59399999999999997</v>
      </c>
      <c r="Z26" s="31">
        <v>0.75</v>
      </c>
      <c r="AA26" s="53">
        <v>0.94799999999999995</v>
      </c>
      <c r="AB26" s="69">
        <f t="shared" si="2"/>
        <v>0.67800000000000005</v>
      </c>
    </row>
    <row r="27" spans="1:28" x14ac:dyDescent="0.25">
      <c r="A27" s="58">
        <f t="shared" si="3"/>
        <v>24</v>
      </c>
      <c r="B27" s="59" t="s">
        <v>104</v>
      </c>
      <c r="C27" t="s">
        <v>89</v>
      </c>
      <c r="D27" t="s">
        <v>92</v>
      </c>
      <c r="E27" s="60">
        <v>1</v>
      </c>
      <c r="F27" s="61">
        <v>1</v>
      </c>
      <c r="G27" s="61">
        <v>1</v>
      </c>
      <c r="H27" s="61">
        <v>2</v>
      </c>
      <c r="I27" s="61">
        <v>2</v>
      </c>
      <c r="J27" s="61">
        <v>3</v>
      </c>
      <c r="K27" s="61">
        <v>4</v>
      </c>
      <c r="L27" s="61">
        <v>5</v>
      </c>
      <c r="M27" s="61">
        <v>6</v>
      </c>
      <c r="N27" s="61">
        <v>7</v>
      </c>
      <c r="O27" s="62">
        <v>9</v>
      </c>
      <c r="Q27" s="63">
        <v>0.2</v>
      </c>
      <c r="R27" s="64">
        <v>0.2</v>
      </c>
      <c r="S27" s="65">
        <v>0.2</v>
      </c>
      <c r="T27" s="65">
        <v>0.4</v>
      </c>
      <c r="U27" s="65">
        <v>0.4</v>
      </c>
      <c r="V27" s="65">
        <v>0.6</v>
      </c>
      <c r="W27" s="64">
        <v>0.8</v>
      </c>
      <c r="X27" s="64">
        <v>1</v>
      </c>
      <c r="Y27" s="64">
        <v>1.2</v>
      </c>
      <c r="Z27" s="64">
        <v>1.4</v>
      </c>
      <c r="AA27" s="66">
        <v>1.8</v>
      </c>
      <c r="AB27" s="69">
        <f t="shared" si="2"/>
        <v>1.6</v>
      </c>
    </row>
  </sheetData>
  <mergeCells count="19">
    <mergeCell ref="O23:O24"/>
    <mergeCell ref="Q1:AA1"/>
    <mergeCell ref="AB1:AB2"/>
    <mergeCell ref="I23:I24"/>
    <mergeCell ref="J23:J24"/>
    <mergeCell ref="K23:K24"/>
    <mergeCell ref="L23:L24"/>
    <mergeCell ref="M23:M24"/>
    <mergeCell ref="N23:N24"/>
    <mergeCell ref="E8:O8"/>
    <mergeCell ref="E9:O9"/>
    <mergeCell ref="E10:O10"/>
    <mergeCell ref="G23:G24"/>
    <mergeCell ref="H23:H24"/>
    <mergeCell ref="A23:A24"/>
    <mergeCell ref="B23:B24"/>
    <mergeCell ref="D23:D24"/>
    <mergeCell ref="E23:E24"/>
    <mergeCell ref="F23:F24"/>
  </mergeCells>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Layout" zoomScaleNormal="75" workbookViewId="0"/>
  </sheetViews>
  <sheetFormatPr defaultColWidth="9.140625" defaultRowHeight="12.75" outlineLevelCol="1" x14ac:dyDescent="0.2"/>
  <cols>
    <col min="1" max="1" width="3.7109375" style="1" customWidth="1"/>
    <col min="2" max="4" width="40.7109375" style="1" customWidth="1"/>
    <col min="5" max="5" width="10.7109375" style="1" customWidth="1" outlineLevel="1"/>
    <col min="6" max="6" width="15.7109375" style="1" customWidth="1" outlineLevel="1"/>
    <col min="7" max="7" width="15.7109375" style="1" customWidth="1"/>
    <col min="8" max="8" width="30.7109375" style="1" customWidth="1"/>
    <col min="9" max="19" width="12.7109375" style="1" customWidth="1"/>
    <col min="20" max="21" width="12.7109375" style="1" customWidth="1" outlineLevel="1"/>
    <col min="22" max="32" width="12.7109375" style="1" customWidth="1"/>
    <col min="33" max="33" width="80.7109375" style="72" customWidth="1"/>
    <col min="34" max="16384" width="9.140625" style="1"/>
  </cols>
  <sheetData>
    <row r="1" spans="1:33" x14ac:dyDescent="0.2">
      <c r="E1" s="84"/>
    </row>
    <row r="2" spans="1:33" x14ac:dyDescent="0.2">
      <c r="H2" s="16" t="s">
        <v>105</v>
      </c>
      <c r="I2" s="15">
        <f t="shared" ref="I2:S2" si="0">SUM(I10:I27)</f>
        <v>16</v>
      </c>
      <c r="J2" s="15">
        <f t="shared" si="0"/>
        <v>14</v>
      </c>
      <c r="K2" s="15">
        <f t="shared" si="0"/>
        <v>13</v>
      </c>
      <c r="L2" s="15">
        <f t="shared" si="0"/>
        <v>17</v>
      </c>
      <c r="M2" s="15">
        <f t="shared" si="0"/>
        <v>17</v>
      </c>
      <c r="N2" s="15">
        <f t="shared" si="0"/>
        <v>12</v>
      </c>
      <c r="O2" s="15">
        <f t="shared" si="0"/>
        <v>12</v>
      </c>
      <c r="P2" s="15">
        <f t="shared" si="0"/>
        <v>14</v>
      </c>
      <c r="Q2" s="15">
        <f t="shared" si="0"/>
        <v>15</v>
      </c>
      <c r="R2" s="15">
        <f t="shared" si="0"/>
        <v>19</v>
      </c>
      <c r="S2" s="15">
        <f t="shared" si="0"/>
        <v>20</v>
      </c>
      <c r="V2" s="15">
        <f t="shared" ref="V2:AF2" si="1">SUM(V10:V27)</f>
        <v>14</v>
      </c>
      <c r="W2" s="15">
        <f t="shared" si="1"/>
        <v>16</v>
      </c>
      <c r="X2" s="15">
        <f t="shared" si="1"/>
        <v>15</v>
      </c>
      <c r="Y2" s="15">
        <f t="shared" si="1"/>
        <v>16</v>
      </c>
      <c r="Z2" s="15">
        <f t="shared" si="1"/>
        <v>16</v>
      </c>
      <c r="AA2" s="15">
        <f t="shared" si="1"/>
        <v>16</v>
      </c>
      <c r="AB2" s="15">
        <f t="shared" si="1"/>
        <v>16</v>
      </c>
      <c r="AC2" s="15">
        <f t="shared" si="1"/>
        <v>19</v>
      </c>
      <c r="AD2" s="15">
        <f t="shared" si="1"/>
        <v>16</v>
      </c>
      <c r="AE2" s="15">
        <f t="shared" si="1"/>
        <v>17</v>
      </c>
      <c r="AF2" s="15">
        <f t="shared" si="1"/>
        <v>13</v>
      </c>
    </row>
    <row r="3" spans="1:33" x14ac:dyDescent="0.2">
      <c r="H3" s="16" t="s">
        <v>106</v>
      </c>
      <c r="I3" s="15">
        <f t="shared" ref="I3:S3" si="2">SUMPRODUCT($G$10:$G$27,I$10:I$27)</f>
        <v>25</v>
      </c>
      <c r="J3" s="15">
        <f t="shared" si="2"/>
        <v>21</v>
      </c>
      <c r="K3" s="15">
        <f t="shared" si="2"/>
        <v>21</v>
      </c>
      <c r="L3" s="15">
        <f t="shared" si="2"/>
        <v>27</v>
      </c>
      <c r="M3" s="15">
        <f t="shared" si="2"/>
        <v>26</v>
      </c>
      <c r="N3" s="15">
        <f t="shared" si="2"/>
        <v>18</v>
      </c>
      <c r="O3" s="15">
        <f t="shared" si="2"/>
        <v>18</v>
      </c>
      <c r="P3" s="15">
        <f t="shared" si="2"/>
        <v>21</v>
      </c>
      <c r="Q3" s="15">
        <f t="shared" si="2"/>
        <v>24</v>
      </c>
      <c r="R3" s="15">
        <f t="shared" si="2"/>
        <v>30</v>
      </c>
      <c r="S3" s="15">
        <f t="shared" si="2"/>
        <v>31</v>
      </c>
      <c r="T3" s="15"/>
      <c r="U3" s="15"/>
      <c r="V3" s="15">
        <f t="shared" ref="V3:AF3" si="3">SUMPRODUCT($G$10:$G$27,V$10:V$27)</f>
        <v>22</v>
      </c>
      <c r="W3" s="15">
        <f t="shared" si="3"/>
        <v>25</v>
      </c>
      <c r="X3" s="15">
        <f t="shared" si="3"/>
        <v>24</v>
      </c>
      <c r="Y3" s="15">
        <f t="shared" si="3"/>
        <v>26</v>
      </c>
      <c r="Z3" s="15">
        <f t="shared" si="3"/>
        <v>26</v>
      </c>
      <c r="AA3" s="15">
        <f t="shared" si="3"/>
        <v>25</v>
      </c>
      <c r="AB3" s="15">
        <f t="shared" si="3"/>
        <v>25</v>
      </c>
      <c r="AC3" s="15">
        <f t="shared" si="3"/>
        <v>30</v>
      </c>
      <c r="AD3" s="15">
        <f t="shared" si="3"/>
        <v>26</v>
      </c>
      <c r="AE3" s="15">
        <f t="shared" si="3"/>
        <v>27</v>
      </c>
      <c r="AF3" s="15">
        <f t="shared" si="3"/>
        <v>21</v>
      </c>
    </row>
    <row r="4" spans="1:33" x14ac:dyDescent="0.2">
      <c r="H4" s="16" t="s">
        <v>112</v>
      </c>
      <c r="I4" s="15">
        <f t="shared" ref="I4:AF4" si="4">SUM(I10:I27)</f>
        <v>16</v>
      </c>
      <c r="J4" s="15">
        <f t="shared" si="4"/>
        <v>14</v>
      </c>
      <c r="K4" s="15">
        <f t="shared" si="4"/>
        <v>13</v>
      </c>
      <c r="L4" s="15">
        <f t="shared" si="4"/>
        <v>17</v>
      </c>
      <c r="M4" s="15">
        <f t="shared" si="4"/>
        <v>17</v>
      </c>
      <c r="N4" s="15">
        <f t="shared" si="4"/>
        <v>12</v>
      </c>
      <c r="O4" s="15">
        <f t="shared" si="4"/>
        <v>12</v>
      </c>
      <c r="P4" s="15">
        <f t="shared" si="4"/>
        <v>14</v>
      </c>
      <c r="Q4" s="15">
        <f t="shared" si="4"/>
        <v>15</v>
      </c>
      <c r="R4" s="15">
        <f t="shared" si="4"/>
        <v>19</v>
      </c>
      <c r="S4" s="15">
        <f t="shared" si="4"/>
        <v>20</v>
      </c>
      <c r="T4" s="15">
        <f t="shared" si="4"/>
        <v>0</v>
      </c>
      <c r="U4" s="15">
        <f t="shared" si="4"/>
        <v>0</v>
      </c>
      <c r="V4" s="15">
        <f t="shared" si="4"/>
        <v>14</v>
      </c>
      <c r="W4" s="15">
        <f t="shared" si="4"/>
        <v>16</v>
      </c>
      <c r="X4" s="15">
        <f t="shared" si="4"/>
        <v>15</v>
      </c>
      <c r="Y4" s="15">
        <f t="shared" si="4"/>
        <v>16</v>
      </c>
      <c r="Z4" s="15">
        <f t="shared" si="4"/>
        <v>16</v>
      </c>
      <c r="AA4" s="15">
        <f t="shared" si="4"/>
        <v>16</v>
      </c>
      <c r="AB4" s="15">
        <f t="shared" si="4"/>
        <v>16</v>
      </c>
      <c r="AC4" s="15">
        <f t="shared" si="4"/>
        <v>19</v>
      </c>
      <c r="AD4" s="15">
        <f t="shared" si="4"/>
        <v>16</v>
      </c>
      <c r="AE4" s="15">
        <f t="shared" si="4"/>
        <v>17</v>
      </c>
      <c r="AF4" s="15">
        <f t="shared" si="4"/>
        <v>13</v>
      </c>
    </row>
    <row r="5" spans="1:33" x14ac:dyDescent="0.2">
      <c r="B5" s="1" t="s">
        <v>113</v>
      </c>
      <c r="C5" s="1">
        <f>COUNTIF($G$10:$G$27, "2")</f>
        <v>6</v>
      </c>
      <c r="H5" s="16" t="s">
        <v>107</v>
      </c>
      <c r="I5" s="15">
        <f t="shared" ref="I5:S5" si="5">SUMPRODUCT(--($E$10:$E$27="Yes"),$G$10:$G$27,I$10:I$27)</f>
        <v>18</v>
      </c>
      <c r="J5" s="15">
        <f t="shared" si="5"/>
        <v>14</v>
      </c>
      <c r="K5" s="15">
        <f t="shared" si="5"/>
        <v>16</v>
      </c>
      <c r="L5" s="15">
        <f t="shared" si="5"/>
        <v>20</v>
      </c>
      <c r="M5" s="15">
        <f t="shared" si="5"/>
        <v>18</v>
      </c>
      <c r="N5" s="15">
        <f t="shared" si="5"/>
        <v>12</v>
      </c>
      <c r="O5" s="15">
        <f t="shared" si="5"/>
        <v>12</v>
      </c>
      <c r="P5" s="15">
        <f t="shared" si="5"/>
        <v>14</v>
      </c>
      <c r="Q5" s="15">
        <f t="shared" si="5"/>
        <v>18</v>
      </c>
      <c r="R5" s="15">
        <f t="shared" si="5"/>
        <v>22</v>
      </c>
      <c r="S5" s="15">
        <f t="shared" si="5"/>
        <v>22</v>
      </c>
      <c r="T5" s="15"/>
      <c r="U5" s="15"/>
      <c r="V5" s="15">
        <f t="shared" ref="V5:AF5" si="6">SUMPRODUCT(--($E$10:$E$27="Yes"),$G$10:$G$27,V$10:V$27)</f>
        <v>16</v>
      </c>
      <c r="W5" s="15">
        <f t="shared" si="6"/>
        <v>18</v>
      </c>
      <c r="X5" s="15">
        <f t="shared" si="6"/>
        <v>18</v>
      </c>
      <c r="Y5" s="15">
        <f t="shared" si="6"/>
        <v>20</v>
      </c>
      <c r="Z5" s="15">
        <f t="shared" si="6"/>
        <v>20</v>
      </c>
      <c r="AA5" s="15">
        <f t="shared" si="6"/>
        <v>18</v>
      </c>
      <c r="AB5" s="15">
        <f t="shared" si="6"/>
        <v>18</v>
      </c>
      <c r="AC5" s="15">
        <f t="shared" si="6"/>
        <v>22</v>
      </c>
      <c r="AD5" s="15">
        <f t="shared" si="6"/>
        <v>20</v>
      </c>
      <c r="AE5" s="15">
        <f t="shared" si="6"/>
        <v>20</v>
      </c>
      <c r="AF5" s="15">
        <f t="shared" si="6"/>
        <v>16</v>
      </c>
    </row>
    <row r="6" spans="1:33" x14ac:dyDescent="0.2">
      <c r="B6" s="1" t="s">
        <v>122</v>
      </c>
      <c r="C6" s="1">
        <f>COUNTIF($G$10:$G$27, "1")</f>
        <v>5</v>
      </c>
      <c r="I6" s="15"/>
      <c r="J6" s="15"/>
      <c r="K6" s="15"/>
      <c r="L6" s="15"/>
      <c r="M6" s="15"/>
      <c r="N6" s="15"/>
      <c r="O6" s="15"/>
      <c r="P6" s="15"/>
      <c r="Q6" s="15"/>
      <c r="R6" s="15"/>
      <c r="S6" s="15"/>
      <c r="T6" s="15"/>
      <c r="U6" s="15"/>
      <c r="V6" s="15"/>
      <c r="W6" s="15"/>
      <c r="X6" s="15"/>
      <c r="Y6" s="15"/>
      <c r="Z6" s="15"/>
      <c r="AA6" s="15"/>
      <c r="AB6" s="15"/>
      <c r="AC6" s="15"/>
      <c r="AD6" s="15"/>
      <c r="AE6" s="15"/>
      <c r="AF6" s="15"/>
    </row>
    <row r="7" spans="1:33" ht="13.5" thickBot="1" x14ac:dyDescent="0.25">
      <c r="B7" s="1" t="s">
        <v>3</v>
      </c>
      <c r="C7" s="1">
        <f>SUM(C5:C6)</f>
        <v>11</v>
      </c>
      <c r="I7" s="15">
        <f t="array" ref="I7:AF7">TRANSPOSE('[4]DER Concept List'!B7:B30)</f>
        <v>1</v>
      </c>
      <c r="J7" s="15">
        <v>2</v>
      </c>
      <c r="K7" s="15">
        <v>3</v>
      </c>
      <c r="L7" s="15">
        <v>4</v>
      </c>
      <c r="M7" s="15">
        <v>5</v>
      </c>
      <c r="N7" s="15">
        <v>6</v>
      </c>
      <c r="O7" s="15">
        <v>7</v>
      </c>
      <c r="P7" s="15">
        <v>8</v>
      </c>
      <c r="Q7" s="15">
        <v>9</v>
      </c>
      <c r="R7" s="15">
        <v>10</v>
      </c>
      <c r="S7" s="15">
        <v>11</v>
      </c>
      <c r="T7" s="125">
        <v>12</v>
      </c>
      <c r="U7" s="125">
        <v>13</v>
      </c>
      <c r="V7" s="15">
        <v>14</v>
      </c>
      <c r="W7" s="15">
        <v>15</v>
      </c>
      <c r="X7" s="15">
        <v>16</v>
      </c>
      <c r="Y7" s="15">
        <v>17</v>
      </c>
      <c r="Z7" s="15">
        <v>18</v>
      </c>
      <c r="AA7" s="15">
        <v>19</v>
      </c>
      <c r="AB7" s="15">
        <v>20</v>
      </c>
      <c r="AC7" s="15">
        <v>21</v>
      </c>
      <c r="AD7" s="15">
        <v>22</v>
      </c>
      <c r="AE7" s="15">
        <v>23</v>
      </c>
      <c r="AF7" s="15">
        <v>24</v>
      </c>
    </row>
    <row r="8" spans="1:33" ht="13.5" thickBot="1" x14ac:dyDescent="0.25">
      <c r="A8" s="160"/>
      <c r="B8" s="161"/>
      <c r="C8" s="161"/>
      <c r="D8" s="161"/>
      <c r="E8" s="161"/>
      <c r="F8" s="162"/>
      <c r="G8" s="163" t="s">
        <v>124</v>
      </c>
      <c r="H8" s="164"/>
      <c r="I8" s="14" t="str">
        <f t="array" ref="I8:AF8">TRANSPOSE('[4]DER Concept List'!D7:D30)</f>
        <v>Battery</v>
      </c>
      <c r="J8" s="13" t="str">
        <v>Battery</v>
      </c>
      <c r="K8" s="13" t="str">
        <v>Battery</v>
      </c>
      <c r="L8" s="13" t="str">
        <v>Battery</v>
      </c>
      <c r="M8" s="13" t="str">
        <v>Battery</v>
      </c>
      <c r="N8" s="13" t="str">
        <v>Battery</v>
      </c>
      <c r="O8" s="13" t="str">
        <v>Battery</v>
      </c>
      <c r="P8" s="13" t="str">
        <v>Battery</v>
      </c>
      <c r="Q8" s="13" t="str">
        <v>Battery</v>
      </c>
      <c r="R8" s="13" t="str">
        <v>Battery</v>
      </c>
      <c r="S8" s="13" t="str">
        <v>Battery</v>
      </c>
      <c r="T8" s="13" t="str">
        <v>Solar</v>
      </c>
      <c r="U8" s="13" t="str">
        <v>Solar</v>
      </c>
      <c r="V8" s="13" t="str">
        <v>Solar</v>
      </c>
      <c r="W8" s="13" t="str">
        <v>Solar</v>
      </c>
      <c r="X8" s="13" t="str">
        <v>Solar</v>
      </c>
      <c r="Y8" s="13" t="str">
        <v>Solar</v>
      </c>
      <c r="Z8" s="13" t="str">
        <v>Solar</v>
      </c>
      <c r="AA8" s="13" t="str">
        <v>Solar</v>
      </c>
      <c r="AB8" s="13" t="str">
        <v>Solar</v>
      </c>
      <c r="AC8" s="13" t="str">
        <v>Solar+Battery</v>
      </c>
      <c r="AD8" s="13" t="str">
        <v>Solar</v>
      </c>
      <c r="AE8" s="12" t="str">
        <v>Solar</v>
      </c>
      <c r="AF8" s="11" t="str">
        <v>Battery</v>
      </c>
    </row>
    <row r="9" spans="1:33" ht="77.25" thickBot="1" x14ac:dyDescent="0.25">
      <c r="A9" s="81" t="s">
        <v>125</v>
      </c>
      <c r="B9" s="10" t="s">
        <v>146</v>
      </c>
      <c r="C9" s="10" t="s">
        <v>147</v>
      </c>
      <c r="D9" s="10" t="s">
        <v>123</v>
      </c>
      <c r="E9" s="10" t="s">
        <v>113</v>
      </c>
      <c r="F9" s="9" t="s">
        <v>126</v>
      </c>
      <c r="G9" s="8" t="s">
        <v>127</v>
      </c>
      <c r="H9" s="7" t="s">
        <v>145</v>
      </c>
      <c r="I9" s="6" t="s">
        <v>16</v>
      </c>
      <c r="J9" s="5" t="s">
        <v>24</v>
      </c>
      <c r="K9" s="5" t="s">
        <v>29</v>
      </c>
      <c r="L9" s="5" t="s">
        <v>33</v>
      </c>
      <c r="M9" s="5" t="s">
        <v>37</v>
      </c>
      <c r="N9" s="5" t="s">
        <v>41</v>
      </c>
      <c r="O9" s="5" t="s">
        <v>44</v>
      </c>
      <c r="P9" s="5" t="s">
        <v>47</v>
      </c>
      <c r="Q9" s="5" t="s">
        <v>49</v>
      </c>
      <c r="R9" s="5" t="s">
        <v>51</v>
      </c>
      <c r="S9" s="5" t="s">
        <v>53</v>
      </c>
      <c r="T9" s="5" t="s">
        <v>55</v>
      </c>
      <c r="U9" s="5" t="s">
        <v>58</v>
      </c>
      <c r="V9" s="5" t="s">
        <v>60</v>
      </c>
      <c r="W9" s="5" t="s">
        <v>62</v>
      </c>
      <c r="X9" s="5" t="s">
        <v>65</v>
      </c>
      <c r="Y9" s="5" t="s">
        <v>67</v>
      </c>
      <c r="Z9" s="5" t="s">
        <v>69</v>
      </c>
      <c r="AA9" s="5" t="s">
        <v>71</v>
      </c>
      <c r="AB9" s="5" t="s">
        <v>75</v>
      </c>
      <c r="AC9" s="5" t="s">
        <v>77</v>
      </c>
      <c r="AD9" s="5" t="s">
        <v>79</v>
      </c>
      <c r="AE9" s="5" t="s">
        <v>81</v>
      </c>
      <c r="AF9" s="4" t="s">
        <v>83</v>
      </c>
      <c r="AG9" s="70" t="s">
        <v>136</v>
      </c>
    </row>
    <row r="10" spans="1:33" ht="135" customHeight="1" x14ac:dyDescent="0.2">
      <c r="A10" s="131">
        <v>1</v>
      </c>
      <c r="B10" s="138" t="s">
        <v>167</v>
      </c>
      <c r="C10" s="138" t="s">
        <v>168</v>
      </c>
      <c r="D10" s="138" t="s">
        <v>169</v>
      </c>
      <c r="E10" s="23" t="s">
        <v>27</v>
      </c>
      <c r="F10" s="2" t="s">
        <v>115</v>
      </c>
      <c r="G10" s="155">
        <f>IF($E10="Yes",2,1)</f>
        <v>1</v>
      </c>
      <c r="H10" s="158" t="s">
        <v>184</v>
      </c>
      <c r="I10" s="159">
        <v>1</v>
      </c>
      <c r="J10" s="150">
        <v>1</v>
      </c>
      <c r="K10" s="150">
        <v>1</v>
      </c>
      <c r="L10" s="150">
        <v>1</v>
      </c>
      <c r="M10" s="150">
        <v>2</v>
      </c>
      <c r="N10" s="150">
        <v>1</v>
      </c>
      <c r="O10" s="150">
        <v>1</v>
      </c>
      <c r="P10" s="150">
        <v>1</v>
      </c>
      <c r="Q10" s="150">
        <v>1</v>
      </c>
      <c r="R10" s="150">
        <v>1</v>
      </c>
      <c r="S10" s="150">
        <v>2</v>
      </c>
      <c r="T10" s="150"/>
      <c r="U10" s="150"/>
      <c r="V10" s="150">
        <v>1</v>
      </c>
      <c r="W10" s="150">
        <v>2</v>
      </c>
      <c r="X10" s="150">
        <v>1</v>
      </c>
      <c r="Y10" s="150">
        <v>1</v>
      </c>
      <c r="Z10" s="150">
        <v>1</v>
      </c>
      <c r="AA10" s="150">
        <v>2</v>
      </c>
      <c r="AB10" s="150">
        <v>2</v>
      </c>
      <c r="AC10" s="150">
        <v>1</v>
      </c>
      <c r="AD10" s="150">
        <v>1</v>
      </c>
      <c r="AE10" s="150">
        <v>2</v>
      </c>
      <c r="AF10" s="151">
        <v>1</v>
      </c>
      <c r="AG10" s="152" t="s">
        <v>191</v>
      </c>
    </row>
    <row r="11" spans="1:33" ht="135" customHeight="1" x14ac:dyDescent="0.2">
      <c r="A11" s="165"/>
      <c r="B11" s="166"/>
      <c r="C11" s="166"/>
      <c r="D11" s="166"/>
      <c r="E11" s="23" t="s">
        <v>27</v>
      </c>
      <c r="F11" s="2" t="s">
        <v>183</v>
      </c>
      <c r="G11" s="156"/>
      <c r="H11" s="158"/>
      <c r="I11" s="159"/>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c r="AG11" s="153"/>
    </row>
    <row r="12" spans="1:33" ht="135" customHeight="1" x14ac:dyDescent="0.2">
      <c r="A12" s="132"/>
      <c r="B12" s="139"/>
      <c r="C12" s="139"/>
      <c r="D12" s="139"/>
      <c r="E12" s="23" t="s">
        <v>27</v>
      </c>
      <c r="F12" s="2" t="s">
        <v>114</v>
      </c>
      <c r="G12" s="157"/>
      <c r="H12" s="158"/>
      <c r="I12" s="159"/>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154"/>
    </row>
    <row r="13" spans="1:33" ht="153" x14ac:dyDescent="0.2">
      <c r="A13" s="83">
        <v>2</v>
      </c>
      <c r="B13" s="22" t="s">
        <v>164</v>
      </c>
      <c r="C13" s="22" t="s">
        <v>165</v>
      </c>
      <c r="D13" s="22" t="s">
        <v>166</v>
      </c>
      <c r="E13" s="23" t="s">
        <v>20</v>
      </c>
      <c r="F13" s="2" t="s">
        <v>114</v>
      </c>
      <c r="G13" s="79">
        <f>IF($E13="Yes",2,1)</f>
        <v>2</v>
      </c>
      <c r="H13" s="123" t="s">
        <v>181</v>
      </c>
      <c r="I13" s="124">
        <v>0</v>
      </c>
      <c r="J13" s="122">
        <v>0</v>
      </c>
      <c r="K13" s="122">
        <v>1</v>
      </c>
      <c r="L13" s="122">
        <v>1</v>
      </c>
      <c r="M13" s="122">
        <v>1</v>
      </c>
      <c r="N13" s="122">
        <v>0</v>
      </c>
      <c r="O13" s="122">
        <v>0</v>
      </c>
      <c r="P13" s="122">
        <v>0</v>
      </c>
      <c r="Q13" s="122">
        <v>2</v>
      </c>
      <c r="R13" s="122">
        <v>2</v>
      </c>
      <c r="S13" s="122">
        <v>2</v>
      </c>
      <c r="T13" s="122"/>
      <c r="U13" s="122"/>
      <c r="V13" s="122">
        <v>1</v>
      </c>
      <c r="W13" s="122">
        <v>1</v>
      </c>
      <c r="X13" s="122">
        <v>1</v>
      </c>
      <c r="Y13" s="122">
        <v>2</v>
      </c>
      <c r="Z13" s="122">
        <v>2</v>
      </c>
      <c r="AA13" s="122">
        <v>1</v>
      </c>
      <c r="AB13" s="122">
        <v>1</v>
      </c>
      <c r="AC13" s="122">
        <v>2</v>
      </c>
      <c r="AD13" s="122">
        <v>2</v>
      </c>
      <c r="AE13" s="122">
        <v>2</v>
      </c>
      <c r="AF13" s="126">
        <v>1</v>
      </c>
      <c r="AG13" s="74" t="s">
        <v>182</v>
      </c>
    </row>
    <row r="14" spans="1:33" ht="76.5" x14ac:dyDescent="0.2">
      <c r="A14" s="83">
        <v>3</v>
      </c>
      <c r="B14" s="22" t="s">
        <v>164</v>
      </c>
      <c r="C14" s="22" t="s">
        <v>170</v>
      </c>
      <c r="D14" s="22" t="s">
        <v>171</v>
      </c>
      <c r="E14" s="23" t="s">
        <v>27</v>
      </c>
      <c r="F14" s="2" t="s">
        <v>114</v>
      </c>
      <c r="G14" s="79">
        <f>IF($E14="Yes",2,1)</f>
        <v>1</v>
      </c>
      <c r="H14" s="123" t="s">
        <v>135</v>
      </c>
      <c r="I14" s="124">
        <v>0</v>
      </c>
      <c r="J14" s="122">
        <v>0</v>
      </c>
      <c r="K14" s="122">
        <v>0</v>
      </c>
      <c r="L14" s="122">
        <v>0</v>
      </c>
      <c r="M14" s="122">
        <v>0</v>
      </c>
      <c r="N14" s="122">
        <v>0</v>
      </c>
      <c r="O14" s="122">
        <v>0</v>
      </c>
      <c r="P14" s="122">
        <v>0</v>
      </c>
      <c r="Q14" s="122">
        <v>1</v>
      </c>
      <c r="R14" s="122">
        <v>1</v>
      </c>
      <c r="S14" s="122">
        <v>1</v>
      </c>
      <c r="T14" s="122"/>
      <c r="U14" s="122"/>
      <c r="V14" s="122">
        <v>0</v>
      </c>
      <c r="W14" s="122">
        <v>0</v>
      </c>
      <c r="X14" s="122">
        <v>0</v>
      </c>
      <c r="Y14" s="122">
        <v>0</v>
      </c>
      <c r="Z14" s="122">
        <v>0</v>
      </c>
      <c r="AA14" s="122">
        <v>0</v>
      </c>
      <c r="AB14" s="122">
        <v>0</v>
      </c>
      <c r="AC14" s="122">
        <v>1</v>
      </c>
      <c r="AD14" s="122">
        <v>0</v>
      </c>
      <c r="AE14" s="122">
        <v>0</v>
      </c>
      <c r="AF14" s="126">
        <v>0</v>
      </c>
      <c r="AG14" s="74" t="s">
        <v>192</v>
      </c>
    </row>
    <row r="15" spans="1:33" ht="76.5" x14ac:dyDescent="0.2">
      <c r="A15" s="86">
        <v>4</v>
      </c>
      <c r="B15" s="22" t="s">
        <v>161</v>
      </c>
      <c r="C15" s="22" t="s">
        <v>205</v>
      </c>
      <c r="D15" s="22" t="s">
        <v>163</v>
      </c>
      <c r="E15" s="23" t="s">
        <v>20</v>
      </c>
      <c r="F15" s="2" t="s">
        <v>115</v>
      </c>
      <c r="G15" s="80">
        <f t="shared" ref="G15" si="7">IF($E15="Yes",2,1)</f>
        <v>2</v>
      </c>
      <c r="H15" s="130" t="s">
        <v>179</v>
      </c>
      <c r="I15" s="124">
        <v>2</v>
      </c>
      <c r="J15" s="122">
        <v>1</v>
      </c>
      <c r="K15" s="122">
        <v>2</v>
      </c>
      <c r="L15" s="122">
        <v>2</v>
      </c>
      <c r="M15" s="122">
        <v>2</v>
      </c>
      <c r="N15" s="122">
        <v>1</v>
      </c>
      <c r="O15" s="122">
        <v>1</v>
      </c>
      <c r="P15" s="122">
        <v>1</v>
      </c>
      <c r="Q15" s="122">
        <v>2</v>
      </c>
      <c r="R15" s="122">
        <v>2</v>
      </c>
      <c r="S15" s="122">
        <v>2</v>
      </c>
      <c r="T15" s="122"/>
      <c r="U15" s="122"/>
      <c r="V15" s="122">
        <v>2</v>
      </c>
      <c r="W15" s="122">
        <v>2</v>
      </c>
      <c r="X15" s="122">
        <v>2</v>
      </c>
      <c r="Y15" s="122">
        <v>2</v>
      </c>
      <c r="Z15" s="122">
        <v>2</v>
      </c>
      <c r="AA15" s="122">
        <v>2</v>
      </c>
      <c r="AB15" s="122">
        <v>2</v>
      </c>
      <c r="AC15" s="122">
        <v>2</v>
      </c>
      <c r="AD15" s="122">
        <v>2</v>
      </c>
      <c r="AE15" s="122">
        <v>2</v>
      </c>
      <c r="AF15" s="126">
        <v>2</v>
      </c>
      <c r="AG15" s="78" t="s">
        <v>206</v>
      </c>
    </row>
    <row r="16" spans="1:33" ht="150" customHeight="1" thickBot="1" x14ac:dyDescent="0.25">
      <c r="A16" s="80">
        <v>5</v>
      </c>
      <c r="B16" s="22" t="s">
        <v>158</v>
      </c>
      <c r="C16" s="22" t="s">
        <v>159</v>
      </c>
      <c r="D16" s="22" t="s">
        <v>160</v>
      </c>
      <c r="E16" s="23" t="s">
        <v>20</v>
      </c>
      <c r="F16" s="2" t="s">
        <v>120</v>
      </c>
      <c r="G16" s="80">
        <f>IF($E16="Yes",2,1)</f>
        <v>2</v>
      </c>
      <c r="H16" s="130" t="s">
        <v>132</v>
      </c>
      <c r="I16" s="124">
        <v>1</v>
      </c>
      <c r="J16" s="122">
        <v>0</v>
      </c>
      <c r="K16" s="122">
        <v>1</v>
      </c>
      <c r="L16" s="122">
        <v>1</v>
      </c>
      <c r="M16" s="122">
        <v>0</v>
      </c>
      <c r="N16" s="122">
        <v>0</v>
      </c>
      <c r="O16" s="122">
        <v>0</v>
      </c>
      <c r="P16" s="122">
        <v>0</v>
      </c>
      <c r="Q16" s="122">
        <v>1</v>
      </c>
      <c r="R16" s="122">
        <v>1</v>
      </c>
      <c r="S16" s="122">
        <v>1</v>
      </c>
      <c r="T16" s="122"/>
      <c r="U16" s="122"/>
      <c r="V16" s="122">
        <v>0</v>
      </c>
      <c r="W16" s="122">
        <v>1</v>
      </c>
      <c r="X16" s="122">
        <v>1</v>
      </c>
      <c r="Y16" s="122">
        <v>1</v>
      </c>
      <c r="Z16" s="122">
        <v>1</v>
      </c>
      <c r="AA16" s="122">
        <v>1</v>
      </c>
      <c r="AB16" s="122">
        <v>1</v>
      </c>
      <c r="AC16" s="122">
        <v>1</v>
      </c>
      <c r="AD16" s="122">
        <v>1</v>
      </c>
      <c r="AE16" s="122">
        <v>1</v>
      </c>
      <c r="AF16" s="126">
        <v>1</v>
      </c>
      <c r="AG16" s="77" t="s">
        <v>193</v>
      </c>
    </row>
    <row r="17" spans="1:33" ht="114.75" x14ac:dyDescent="0.2">
      <c r="A17" s="82">
        <v>6</v>
      </c>
      <c r="B17" s="76" t="s">
        <v>117</v>
      </c>
      <c r="C17" s="76" t="s">
        <v>148</v>
      </c>
      <c r="D17" s="76" t="s">
        <v>149</v>
      </c>
      <c r="E17" s="75" t="s">
        <v>20</v>
      </c>
      <c r="F17" s="3" t="s">
        <v>128</v>
      </c>
      <c r="G17" s="85">
        <f>IF($E17="Yes",2,1)</f>
        <v>2</v>
      </c>
      <c r="H17" s="71" t="s">
        <v>129</v>
      </c>
      <c r="I17" s="127">
        <v>2</v>
      </c>
      <c r="J17" s="128">
        <v>2</v>
      </c>
      <c r="K17" s="128">
        <v>1</v>
      </c>
      <c r="L17" s="128">
        <v>2</v>
      </c>
      <c r="M17" s="128">
        <v>2</v>
      </c>
      <c r="N17" s="128">
        <v>2</v>
      </c>
      <c r="O17" s="128">
        <v>2</v>
      </c>
      <c r="P17" s="128">
        <v>2</v>
      </c>
      <c r="Q17" s="128">
        <v>1</v>
      </c>
      <c r="R17" s="128">
        <v>2</v>
      </c>
      <c r="S17" s="128">
        <v>2</v>
      </c>
      <c r="T17" s="128"/>
      <c r="U17" s="128"/>
      <c r="V17" s="128">
        <v>2</v>
      </c>
      <c r="W17" s="128">
        <v>2</v>
      </c>
      <c r="X17" s="128">
        <v>2</v>
      </c>
      <c r="Y17" s="128">
        <v>2</v>
      </c>
      <c r="Z17" s="128">
        <v>2</v>
      </c>
      <c r="AA17" s="128">
        <v>2</v>
      </c>
      <c r="AB17" s="128">
        <v>2</v>
      </c>
      <c r="AC17" s="128">
        <v>2</v>
      </c>
      <c r="AD17" s="128">
        <v>2</v>
      </c>
      <c r="AE17" s="128">
        <v>2</v>
      </c>
      <c r="AF17" s="129">
        <v>1</v>
      </c>
      <c r="AG17" s="78" t="s">
        <v>138</v>
      </c>
    </row>
    <row r="18" spans="1:33" ht="75" customHeight="1" x14ac:dyDescent="0.2">
      <c r="A18" s="131">
        <v>7</v>
      </c>
      <c r="B18" s="138" t="s">
        <v>150</v>
      </c>
      <c r="C18" s="138" t="s">
        <v>151</v>
      </c>
      <c r="D18" s="138" t="s">
        <v>152</v>
      </c>
      <c r="E18" s="23" t="s">
        <v>27</v>
      </c>
      <c r="F18" s="2" t="s">
        <v>128</v>
      </c>
      <c r="G18" s="155">
        <f>IF($E18="Yes",2,1)</f>
        <v>1</v>
      </c>
      <c r="H18" s="158" t="s">
        <v>130</v>
      </c>
      <c r="I18" s="159">
        <v>2</v>
      </c>
      <c r="J18" s="150">
        <v>2</v>
      </c>
      <c r="K18" s="150">
        <v>1</v>
      </c>
      <c r="L18" s="150">
        <v>2</v>
      </c>
      <c r="M18" s="150">
        <v>2</v>
      </c>
      <c r="N18" s="150">
        <v>2</v>
      </c>
      <c r="O18" s="150">
        <v>2</v>
      </c>
      <c r="P18" s="150">
        <v>2</v>
      </c>
      <c r="Q18" s="150">
        <v>1</v>
      </c>
      <c r="R18" s="150">
        <v>2</v>
      </c>
      <c r="S18" s="150">
        <v>2</v>
      </c>
      <c r="T18" s="150"/>
      <c r="U18" s="150"/>
      <c r="V18" s="150">
        <v>2</v>
      </c>
      <c r="W18" s="150">
        <v>2</v>
      </c>
      <c r="X18" s="150">
        <v>2</v>
      </c>
      <c r="Y18" s="150">
        <v>2</v>
      </c>
      <c r="Z18" s="150">
        <v>2</v>
      </c>
      <c r="AA18" s="150">
        <v>2</v>
      </c>
      <c r="AB18" s="150">
        <v>2</v>
      </c>
      <c r="AC18" s="150">
        <v>2</v>
      </c>
      <c r="AD18" s="150">
        <v>2</v>
      </c>
      <c r="AE18" s="150">
        <v>2</v>
      </c>
      <c r="AF18" s="151">
        <v>1</v>
      </c>
      <c r="AG18" s="152" t="s">
        <v>139</v>
      </c>
    </row>
    <row r="19" spans="1:33" ht="75" customHeight="1" thickBot="1" x14ac:dyDescent="0.25">
      <c r="A19" s="132"/>
      <c r="B19" s="139"/>
      <c r="C19" s="139"/>
      <c r="D19" s="139"/>
      <c r="E19" s="23" t="s">
        <v>27</v>
      </c>
      <c r="F19" s="2" t="s">
        <v>119</v>
      </c>
      <c r="G19" s="157"/>
      <c r="H19" s="158"/>
      <c r="I19" s="159"/>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1"/>
      <c r="AG19" s="154"/>
    </row>
    <row r="20" spans="1:33" ht="89.25" x14ac:dyDescent="0.2">
      <c r="A20" s="83">
        <v>8</v>
      </c>
      <c r="B20" s="22" t="s">
        <v>153</v>
      </c>
      <c r="C20" s="22" t="s">
        <v>154</v>
      </c>
      <c r="D20" s="22" t="s">
        <v>156</v>
      </c>
      <c r="E20" s="23" t="s">
        <v>20</v>
      </c>
      <c r="F20" s="2" t="s">
        <v>116</v>
      </c>
      <c r="G20" s="79">
        <f>IF($E20="Yes",2,1)</f>
        <v>2</v>
      </c>
      <c r="H20" s="71" t="s">
        <v>131</v>
      </c>
      <c r="I20" s="124">
        <v>2</v>
      </c>
      <c r="J20" s="122">
        <v>2</v>
      </c>
      <c r="K20" s="122">
        <v>1</v>
      </c>
      <c r="L20" s="122">
        <v>2</v>
      </c>
      <c r="M20" s="122">
        <v>2</v>
      </c>
      <c r="N20" s="122">
        <v>2</v>
      </c>
      <c r="O20" s="122">
        <v>2</v>
      </c>
      <c r="P20" s="122">
        <v>2</v>
      </c>
      <c r="Q20" s="122">
        <v>1</v>
      </c>
      <c r="R20" s="122">
        <v>2</v>
      </c>
      <c r="S20" s="122">
        <v>2</v>
      </c>
      <c r="T20" s="122"/>
      <c r="U20" s="122"/>
      <c r="V20" s="122">
        <v>2</v>
      </c>
      <c r="W20" s="122">
        <v>2</v>
      </c>
      <c r="X20" s="122">
        <v>2</v>
      </c>
      <c r="Y20" s="122">
        <v>2</v>
      </c>
      <c r="Z20" s="122">
        <v>2</v>
      </c>
      <c r="AA20" s="122">
        <v>2</v>
      </c>
      <c r="AB20" s="122">
        <v>2</v>
      </c>
      <c r="AC20" s="122">
        <v>2</v>
      </c>
      <c r="AD20" s="122">
        <v>2</v>
      </c>
      <c r="AE20" s="122">
        <v>2</v>
      </c>
      <c r="AF20" s="126">
        <v>1</v>
      </c>
      <c r="AG20" s="73" t="s">
        <v>137</v>
      </c>
    </row>
    <row r="21" spans="1:33" ht="89.25" x14ac:dyDescent="0.2">
      <c r="A21" s="83">
        <v>9</v>
      </c>
      <c r="B21" s="22" t="s">
        <v>153</v>
      </c>
      <c r="C21" s="22" t="s">
        <v>155</v>
      </c>
      <c r="D21" s="22" t="s">
        <v>157</v>
      </c>
      <c r="E21" s="23" t="s">
        <v>27</v>
      </c>
      <c r="F21" s="2" t="s">
        <v>116</v>
      </c>
      <c r="G21" s="79">
        <f>IF($E21="Yes",2,1)</f>
        <v>1</v>
      </c>
      <c r="H21" s="123" t="s">
        <v>178</v>
      </c>
      <c r="I21" s="124">
        <v>2</v>
      </c>
      <c r="J21" s="122">
        <v>2</v>
      </c>
      <c r="K21" s="122">
        <v>1</v>
      </c>
      <c r="L21" s="122">
        <v>2</v>
      </c>
      <c r="M21" s="122">
        <v>2</v>
      </c>
      <c r="N21" s="122">
        <v>2</v>
      </c>
      <c r="O21" s="122">
        <v>2</v>
      </c>
      <c r="P21" s="122">
        <v>2</v>
      </c>
      <c r="Q21" s="122">
        <v>1</v>
      </c>
      <c r="R21" s="122">
        <v>2</v>
      </c>
      <c r="S21" s="122">
        <v>2</v>
      </c>
      <c r="T21" s="122"/>
      <c r="U21" s="122"/>
      <c r="V21" s="122">
        <v>2</v>
      </c>
      <c r="W21" s="122">
        <v>2</v>
      </c>
      <c r="X21" s="122">
        <v>2</v>
      </c>
      <c r="Y21" s="122">
        <v>2</v>
      </c>
      <c r="Z21" s="122">
        <v>2</v>
      </c>
      <c r="AA21" s="122">
        <v>2</v>
      </c>
      <c r="AB21" s="122">
        <v>2</v>
      </c>
      <c r="AC21" s="122">
        <v>2</v>
      </c>
      <c r="AD21" s="122">
        <v>2</v>
      </c>
      <c r="AE21" s="122">
        <v>2</v>
      </c>
      <c r="AF21" s="126">
        <v>1</v>
      </c>
      <c r="AG21" s="74" t="s">
        <v>140</v>
      </c>
    </row>
    <row r="22" spans="1:33" ht="69.95" customHeight="1" x14ac:dyDescent="0.2">
      <c r="A22" s="131">
        <v>10</v>
      </c>
      <c r="B22" s="138" t="s">
        <v>172</v>
      </c>
      <c r="C22" s="138" t="s">
        <v>173</v>
      </c>
      <c r="D22" s="138" t="s">
        <v>174</v>
      </c>
      <c r="E22" s="23" t="s">
        <v>20</v>
      </c>
      <c r="F22" s="2" t="s">
        <v>121</v>
      </c>
      <c r="G22" s="155">
        <f>IF($E22="Yes",2,1)</f>
        <v>2</v>
      </c>
      <c r="H22" s="158" t="s">
        <v>133</v>
      </c>
      <c r="I22" s="159">
        <v>2</v>
      </c>
      <c r="J22" s="150">
        <v>2</v>
      </c>
      <c r="K22" s="150">
        <v>2</v>
      </c>
      <c r="L22" s="150">
        <v>2</v>
      </c>
      <c r="M22" s="150">
        <v>2</v>
      </c>
      <c r="N22" s="150">
        <v>1</v>
      </c>
      <c r="O22" s="150">
        <v>1</v>
      </c>
      <c r="P22" s="150">
        <v>2</v>
      </c>
      <c r="Q22" s="150">
        <v>2</v>
      </c>
      <c r="R22" s="150">
        <v>2</v>
      </c>
      <c r="S22" s="150">
        <v>2</v>
      </c>
      <c r="T22" s="150"/>
      <c r="U22" s="150"/>
      <c r="V22" s="150">
        <v>1</v>
      </c>
      <c r="W22" s="150">
        <v>1</v>
      </c>
      <c r="X22" s="150">
        <v>1</v>
      </c>
      <c r="Y22" s="150">
        <v>1</v>
      </c>
      <c r="Z22" s="150">
        <v>1</v>
      </c>
      <c r="AA22" s="150">
        <v>1</v>
      </c>
      <c r="AB22" s="150">
        <v>1</v>
      </c>
      <c r="AC22" s="150">
        <v>2</v>
      </c>
      <c r="AD22" s="150">
        <v>1</v>
      </c>
      <c r="AE22" s="150">
        <v>1</v>
      </c>
      <c r="AF22" s="151">
        <v>2</v>
      </c>
      <c r="AG22" s="152" t="s">
        <v>144</v>
      </c>
    </row>
    <row r="23" spans="1:33" ht="69.95" customHeight="1" x14ac:dyDescent="0.2">
      <c r="A23" s="165"/>
      <c r="B23" s="166"/>
      <c r="C23" s="166"/>
      <c r="D23" s="166"/>
      <c r="E23" s="23" t="s">
        <v>20</v>
      </c>
      <c r="F23" s="2" t="s">
        <v>134</v>
      </c>
      <c r="G23" s="156"/>
      <c r="H23" s="158"/>
      <c r="I23" s="159"/>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1"/>
      <c r="AG23" s="153"/>
    </row>
    <row r="24" spans="1:33" ht="69.95" customHeight="1" x14ac:dyDescent="0.2">
      <c r="A24" s="132"/>
      <c r="B24" s="139"/>
      <c r="C24" s="139"/>
      <c r="D24" s="139"/>
      <c r="E24" s="23" t="s">
        <v>20</v>
      </c>
      <c r="F24" s="2" t="s">
        <v>118</v>
      </c>
      <c r="G24" s="157"/>
      <c r="H24" s="158"/>
      <c r="I24" s="159"/>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1"/>
      <c r="AG24" s="154"/>
    </row>
    <row r="25" spans="1:33" ht="45" customHeight="1" x14ac:dyDescent="0.2">
      <c r="A25" s="131">
        <v>11</v>
      </c>
      <c r="B25" s="138" t="s">
        <v>175</v>
      </c>
      <c r="C25" s="138" t="s">
        <v>176</v>
      </c>
      <c r="D25" s="138" t="s">
        <v>177</v>
      </c>
      <c r="E25" s="23" t="s">
        <v>27</v>
      </c>
      <c r="F25" s="2" t="s">
        <v>121</v>
      </c>
      <c r="G25" s="155">
        <f>IF($E25="Yes",2,1)</f>
        <v>1</v>
      </c>
      <c r="H25" s="158" t="s">
        <v>185</v>
      </c>
      <c r="I25" s="159">
        <v>2</v>
      </c>
      <c r="J25" s="150">
        <v>2</v>
      </c>
      <c r="K25" s="150">
        <v>2</v>
      </c>
      <c r="L25" s="150">
        <v>2</v>
      </c>
      <c r="M25" s="150">
        <v>2</v>
      </c>
      <c r="N25" s="150">
        <v>1</v>
      </c>
      <c r="O25" s="150">
        <v>1</v>
      </c>
      <c r="P25" s="150">
        <v>2</v>
      </c>
      <c r="Q25" s="150">
        <v>2</v>
      </c>
      <c r="R25" s="150">
        <v>2</v>
      </c>
      <c r="S25" s="150">
        <v>2</v>
      </c>
      <c r="T25" s="150"/>
      <c r="U25" s="150"/>
      <c r="V25" s="150">
        <v>1</v>
      </c>
      <c r="W25" s="150">
        <v>1</v>
      </c>
      <c r="X25" s="150">
        <v>1</v>
      </c>
      <c r="Y25" s="150">
        <v>1</v>
      </c>
      <c r="Z25" s="150">
        <v>1</v>
      </c>
      <c r="AA25" s="150">
        <v>1</v>
      </c>
      <c r="AB25" s="150">
        <v>1</v>
      </c>
      <c r="AC25" s="150">
        <v>2</v>
      </c>
      <c r="AD25" s="150">
        <v>1</v>
      </c>
      <c r="AE25" s="150">
        <v>1</v>
      </c>
      <c r="AF25" s="151">
        <v>2</v>
      </c>
      <c r="AG25" s="152" t="s">
        <v>186</v>
      </c>
    </row>
    <row r="26" spans="1:33" ht="45" customHeight="1" x14ac:dyDescent="0.2">
      <c r="A26" s="165"/>
      <c r="B26" s="166"/>
      <c r="C26" s="166"/>
      <c r="D26" s="166"/>
      <c r="E26" s="23" t="s">
        <v>27</v>
      </c>
      <c r="F26" s="2" t="s">
        <v>134</v>
      </c>
      <c r="G26" s="156"/>
      <c r="H26" s="158"/>
      <c r="I26" s="159"/>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1"/>
      <c r="AG26" s="153"/>
    </row>
    <row r="27" spans="1:33" ht="45" customHeight="1" x14ac:dyDescent="0.2">
      <c r="A27" s="132"/>
      <c r="B27" s="139"/>
      <c r="C27" s="139"/>
      <c r="D27" s="139"/>
      <c r="E27" s="23" t="s">
        <v>27</v>
      </c>
      <c r="F27" s="2" t="s">
        <v>118</v>
      </c>
      <c r="G27" s="157"/>
      <c r="H27" s="158"/>
      <c r="I27" s="159"/>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c r="AG27" s="154"/>
    </row>
  </sheetData>
  <autoFilter ref="A9:AG28"/>
  <mergeCells count="126">
    <mergeCell ref="A25:A27"/>
    <mergeCell ref="A22:A24"/>
    <mergeCell ref="A10:A12"/>
    <mergeCell ref="A18:A19"/>
    <mergeCell ref="D18:D19"/>
    <mergeCell ref="C18:C19"/>
    <mergeCell ref="B18:B19"/>
    <mergeCell ref="D10:D12"/>
    <mergeCell ref="C10:C12"/>
    <mergeCell ref="B10:B12"/>
    <mergeCell ref="D22:D24"/>
    <mergeCell ref="C22:C24"/>
    <mergeCell ref="B22:B24"/>
    <mergeCell ref="B25:B27"/>
    <mergeCell ref="C25:C27"/>
    <mergeCell ref="D25:D27"/>
    <mergeCell ref="A8:F8"/>
    <mergeCell ref="G8:H8"/>
    <mergeCell ref="O18:O19"/>
    <mergeCell ref="P18:P19"/>
    <mergeCell ref="Q18:Q19"/>
    <mergeCell ref="R18:R19"/>
    <mergeCell ref="G18:G19"/>
    <mergeCell ref="H18:H19"/>
    <mergeCell ref="I18:I19"/>
    <mergeCell ref="J18:J19"/>
    <mergeCell ref="K18:K19"/>
    <mergeCell ref="L18:L19"/>
    <mergeCell ref="J10:J12"/>
    <mergeCell ref="K10:K12"/>
    <mergeCell ref="L10:L12"/>
    <mergeCell ref="M10:M12"/>
    <mergeCell ref="N10:N12"/>
    <mergeCell ref="AE18:AE19"/>
    <mergeCell ref="AF18:AF19"/>
    <mergeCell ref="AG18:AG19"/>
    <mergeCell ref="G10:G12"/>
    <mergeCell ref="H10:H12"/>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Q10:Q12"/>
    <mergeCell ref="R10:R12"/>
    <mergeCell ref="S10:S12"/>
    <mergeCell ref="T10:T12"/>
    <mergeCell ref="I10:I12"/>
    <mergeCell ref="AG10:AG12"/>
    <mergeCell ref="G22:G24"/>
    <mergeCell ref="H22:H24"/>
    <mergeCell ref="I22:I24"/>
    <mergeCell ref="J22:J24"/>
    <mergeCell ref="AA10:AA12"/>
    <mergeCell ref="AB10:AB12"/>
    <mergeCell ref="AC10:AC12"/>
    <mergeCell ref="AD10:AD12"/>
    <mergeCell ref="AE10:AE12"/>
    <mergeCell ref="AF10:AF12"/>
    <mergeCell ref="U10:U12"/>
    <mergeCell ref="V10:V12"/>
    <mergeCell ref="W10:W12"/>
    <mergeCell ref="X10:X12"/>
    <mergeCell ref="Y10:Y12"/>
    <mergeCell ref="Z10:Z12"/>
    <mergeCell ref="O10:O12"/>
    <mergeCell ref="P10:P12"/>
    <mergeCell ref="AF22:AF24"/>
    <mergeCell ref="AG22:AG24"/>
    <mergeCell ref="W22:W24"/>
    <mergeCell ref="X22:X24"/>
    <mergeCell ref="Y22:Y24"/>
    <mergeCell ref="Z22:Z24"/>
    <mergeCell ref="AA22:AA24"/>
    <mergeCell ref="AB22:AB24"/>
    <mergeCell ref="Q22:Q24"/>
    <mergeCell ref="R22:R24"/>
    <mergeCell ref="S22:S24"/>
    <mergeCell ref="T22:T24"/>
    <mergeCell ref="U22:U24"/>
    <mergeCell ref="V22:V24"/>
    <mergeCell ref="X25:X27"/>
    <mergeCell ref="K22:K24"/>
    <mergeCell ref="L22:L24"/>
    <mergeCell ref="M22:M24"/>
    <mergeCell ref="N22:N24"/>
    <mergeCell ref="O22:O24"/>
    <mergeCell ref="G25:G27"/>
    <mergeCell ref="H25:H27"/>
    <mergeCell ref="I25:I27"/>
    <mergeCell ref="J25:J27"/>
    <mergeCell ref="K25:K27"/>
    <mergeCell ref="L25:L27"/>
    <mergeCell ref="AE25:AE27"/>
    <mergeCell ref="AC22:AC24"/>
    <mergeCell ref="AD22:AD24"/>
    <mergeCell ref="AE22:AE24"/>
    <mergeCell ref="P22:P24"/>
    <mergeCell ref="M25:M27"/>
    <mergeCell ref="N25:N27"/>
    <mergeCell ref="AF25:AF27"/>
    <mergeCell ref="AG25:AG27"/>
    <mergeCell ref="Y25:Y27"/>
    <mergeCell ref="Z25:Z27"/>
    <mergeCell ref="AA25:AA27"/>
    <mergeCell ref="AB25:AB27"/>
    <mergeCell ref="AC25:AC27"/>
    <mergeCell ref="AD25:AD27"/>
    <mergeCell ref="O25:O27"/>
    <mergeCell ref="P25:P27"/>
    <mergeCell ref="Q25:Q27"/>
    <mergeCell ref="R25:R27"/>
    <mergeCell ref="S25:S27"/>
    <mergeCell ref="T25:T27"/>
    <mergeCell ref="U25:U27"/>
    <mergeCell ref="V25:V27"/>
    <mergeCell ref="W25:W27"/>
  </mergeCells>
  <pageMargins left="0.7" right="0.7" top="0.75" bottom="0.75" header="0.3" footer="0.3"/>
  <pageSetup orientation="portrait" horizontalDpi="4294967293" r:id="rId1"/>
  <headerFooter>
    <oddHeader>&amp;LAppendix D-3: DER CBI Scoring&amp;RClean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7"/>
  <sheetViews>
    <sheetView tabSelected="1" workbookViewId="0"/>
  </sheetViews>
  <sheetFormatPr defaultColWidth="10.7109375" defaultRowHeight="12.75" outlineLevelCol="2" x14ac:dyDescent="0.25"/>
  <cols>
    <col min="1" max="1" width="2.7109375" style="17" customWidth="1"/>
    <col min="2" max="2" width="8.7109375" style="17" customWidth="1"/>
    <col min="3" max="3" width="40.7109375" style="17" customWidth="1"/>
    <col min="4" max="4" width="10.7109375" style="17" customWidth="1"/>
    <col min="5" max="5" width="12.7109375" style="17" customWidth="1"/>
    <col min="6" max="6" width="10.7109375" style="17" customWidth="1"/>
    <col min="7" max="9" width="10.7109375" style="17" customWidth="1" outlineLevel="1"/>
    <col min="10" max="10" width="2.7109375" style="17" customWidth="1"/>
    <col min="11" max="14" width="7.7109375" style="17" hidden="1" customWidth="1" outlineLevel="1"/>
    <col min="15" max="19" width="7.7109375" style="17" hidden="1" customWidth="1" outlineLevel="2"/>
    <col min="20" max="20" width="2.7109375" style="17" customWidth="1" collapsed="1"/>
    <col min="21" max="16384" width="10.7109375" style="17"/>
  </cols>
  <sheetData>
    <row r="1" spans="2:19" x14ac:dyDescent="0.25">
      <c r="K1" s="29" t="s">
        <v>4</v>
      </c>
    </row>
    <row r="2" spans="2:19" ht="38.25" x14ac:dyDescent="0.25">
      <c r="B2" s="25" t="s">
        <v>108</v>
      </c>
      <c r="C2" s="25" t="s">
        <v>109</v>
      </c>
      <c r="D2" s="25" t="s">
        <v>110</v>
      </c>
      <c r="E2" s="25" t="s">
        <v>111</v>
      </c>
      <c r="F2" s="25" t="s">
        <v>112</v>
      </c>
      <c r="G2" s="25" t="s">
        <v>105</v>
      </c>
      <c r="H2" s="25" t="s">
        <v>106</v>
      </c>
      <c r="I2" s="25" t="s">
        <v>107</v>
      </c>
      <c r="J2" s="25"/>
      <c r="K2" s="25">
        <v>2022</v>
      </c>
      <c r="L2" s="25">
        <v>2023</v>
      </c>
      <c r="M2" s="25">
        <v>2024</v>
      </c>
      <c r="N2" s="25">
        <v>2025</v>
      </c>
      <c r="O2" s="25">
        <v>2026</v>
      </c>
      <c r="P2" s="25">
        <v>2027</v>
      </c>
      <c r="Q2" s="25">
        <v>2028</v>
      </c>
      <c r="R2" s="25">
        <v>2029</v>
      </c>
      <c r="S2" s="25">
        <v>2030</v>
      </c>
    </row>
    <row r="3" spans="2:19" x14ac:dyDescent="0.25">
      <c r="B3" s="18">
        <f>INDEX('DER Concepts'!$B$7:$C$31,MATCH($C3,'DER Concepts'!$C$7:$C$31,0),1)</f>
        <v>21</v>
      </c>
      <c r="C3" s="17" t="s">
        <v>77</v>
      </c>
      <c r="D3" s="18">
        <f>RANK($F3,$F$3:$F$27)</f>
        <v>2</v>
      </c>
      <c r="E3" s="18" t="s">
        <v>2</v>
      </c>
      <c r="F3" s="17">
        <f>INDEX('CBI-Scoring'!$H$2:$AF$7,MATCH(F$2,'CBI-Scoring'!$H$2:$H$7,0),MATCH($B3,'CBI-Scoring'!$H$7:$AF$7,0))</f>
        <v>19</v>
      </c>
      <c r="G3" s="17">
        <f>INDEX('CBI-Scoring'!$H$2:$AF$7,MATCH(G$2,'CBI-Scoring'!$H$2:$H$7,0),MATCH($B3,'CBI-Scoring'!$H$7:$AF$7,0))</f>
        <v>19</v>
      </c>
      <c r="H3" s="17">
        <f>INDEX('CBI-Scoring'!$H$2:$AF$7,MATCH(H$2,'CBI-Scoring'!$H$2:$H$7,0),MATCH($B3,'CBI-Scoring'!$H$7:$AF$7,0))</f>
        <v>30</v>
      </c>
      <c r="I3" s="17">
        <f>INDEX('CBI-Scoring'!$H$2:$AF$7,MATCH(I$2,'CBI-Scoring'!$H$2:$H$7,0),MATCH($B3,'CBI-Scoring'!$H$7:$AF$7,0))</f>
        <v>22</v>
      </c>
      <c r="K3" s="27">
        <v>2.8679999999999999</v>
      </c>
      <c r="L3" s="27">
        <v>3.456</v>
      </c>
      <c r="M3" s="27">
        <v>4.1159999999999997</v>
      </c>
      <c r="N3" s="27">
        <v>4.8419999999999996</v>
      </c>
      <c r="O3" s="27">
        <v>5.64</v>
      </c>
      <c r="P3" s="27">
        <v>6.5039999999999996</v>
      </c>
      <c r="Q3" s="27">
        <v>7.4340000000000002</v>
      </c>
      <c r="R3" s="27">
        <v>8.4179999999999993</v>
      </c>
      <c r="S3" s="27">
        <v>9.4559999999999995</v>
      </c>
    </row>
    <row r="4" spans="2:19" x14ac:dyDescent="0.25">
      <c r="B4" s="18">
        <f>INDEX('DER Concepts'!$B$7:$C$31,MATCH($C4,'DER Concepts'!$C$7:$C$31,0),1)</f>
        <v>11</v>
      </c>
      <c r="C4" s="17" t="s">
        <v>53</v>
      </c>
      <c r="D4" s="18">
        <f>RANK($F4,$F$3:$F$27)</f>
        <v>1</v>
      </c>
      <c r="E4" s="18" t="s">
        <v>1</v>
      </c>
      <c r="F4" s="17">
        <f>INDEX('CBI-Scoring'!$H$2:$AF$7,MATCH(F$2,'CBI-Scoring'!$H$2:$H$7,0),MATCH($B4,'CBI-Scoring'!$H$7:$AF$7,0))</f>
        <v>20</v>
      </c>
      <c r="G4" s="17">
        <f>INDEX('CBI-Scoring'!$H$2:$AF$7,MATCH(G$2,'CBI-Scoring'!$H$2:$H$7,0),MATCH($B4,'CBI-Scoring'!$H$7:$AF$7,0))</f>
        <v>20</v>
      </c>
      <c r="H4" s="17">
        <f>INDEX('CBI-Scoring'!$H$2:$AF$7,MATCH(H$2,'CBI-Scoring'!$H$2:$H$7,0),MATCH($B4,'CBI-Scoring'!$H$7:$AF$7,0))</f>
        <v>31</v>
      </c>
      <c r="I4" s="17">
        <f>INDEX('CBI-Scoring'!$H$2:$AF$7,MATCH(I$2,'CBI-Scoring'!$H$2:$H$7,0),MATCH($B4,'CBI-Scoring'!$H$7:$AF$7,0))</f>
        <v>22</v>
      </c>
      <c r="K4" s="27">
        <f>INDEX('DER Concepts'!$B$6:$V$31,MATCH($B4,'DER Concepts'!$B$6:$B$31,0),MATCH(K$2,'DER Concepts'!$B$6:$V$6,0))</f>
        <v>0.11</v>
      </c>
      <c r="L4" s="27">
        <f>INDEX('DER Concepts'!$B$6:$V$31,MATCH($B4,'DER Concepts'!$B$6:$B$31,0),MATCH(L$2,'DER Concepts'!$B$6:$V$6,0))</f>
        <v>0.11</v>
      </c>
      <c r="M4" s="27">
        <f>INDEX('DER Concepts'!$B$6:$V$31,MATCH($B4,'DER Concepts'!$B$6:$B$31,0),MATCH(M$2,'DER Concepts'!$B$6:$V$6,0))</f>
        <v>0.11</v>
      </c>
      <c r="N4" s="27">
        <f>INDEX('DER Concepts'!$B$6:$V$31,MATCH($B4,'DER Concepts'!$B$6:$B$31,0),MATCH(N$2,'DER Concepts'!$B$6:$V$6,0))</f>
        <v>0.11</v>
      </c>
      <c r="O4" s="27">
        <f>INDEX('DER Concepts'!$B$6:$V$31,MATCH($B4,'DER Concepts'!$B$6:$B$31,0),MATCH(O$2,'DER Concepts'!$B$6:$V$6,0))</f>
        <v>0.11</v>
      </c>
      <c r="P4" s="27">
        <f>INDEX('DER Concepts'!$B$6:$V$31,MATCH($B4,'DER Concepts'!$B$6:$B$31,0),MATCH(P$2,'DER Concepts'!$B$6:$V$6,0))</f>
        <v>0.11</v>
      </c>
      <c r="Q4" s="27">
        <f>INDEX('DER Concepts'!$B$6:$V$31,MATCH($B4,'DER Concepts'!$B$6:$B$31,0),MATCH(Q$2,'DER Concepts'!$B$6:$V$6,0))</f>
        <v>0.11</v>
      </c>
      <c r="R4" s="27">
        <f>INDEX('DER Concepts'!$B$6:$V$31,MATCH($B4,'DER Concepts'!$B$6:$B$31,0),MATCH(R$2,'DER Concepts'!$B$6:$V$6,0))</f>
        <v>0.11</v>
      </c>
      <c r="S4" s="27">
        <f>INDEX('DER Concepts'!$B$6:$V$31,MATCH($B4,'DER Concepts'!$B$6:$B$31,0),MATCH(S$2,'DER Concepts'!$B$6:$V$6,0))</f>
        <v>0.11</v>
      </c>
    </row>
    <row r="5" spans="2:19" x14ac:dyDescent="0.25">
      <c r="B5" s="18">
        <f>INDEX('DER Concepts'!$B$7:$C$31,MATCH($C5,'DER Concepts'!$C$7:$C$31,0),1)</f>
        <v>21</v>
      </c>
      <c r="C5" s="17" t="s">
        <v>77</v>
      </c>
      <c r="D5" s="18">
        <f>D4</f>
        <v>1</v>
      </c>
      <c r="E5" s="18" t="s">
        <v>2</v>
      </c>
      <c r="K5" s="27">
        <v>2.39</v>
      </c>
      <c r="L5" s="27">
        <v>2.88</v>
      </c>
      <c r="M5" s="27">
        <v>3.43</v>
      </c>
      <c r="N5" s="27">
        <v>4.0350000000000001</v>
      </c>
      <c r="O5" s="27">
        <v>4.7</v>
      </c>
      <c r="P5" s="27">
        <v>5.42</v>
      </c>
      <c r="Q5" s="27">
        <v>6.1950000000000003</v>
      </c>
      <c r="R5" s="27">
        <v>7.0149999999999997</v>
      </c>
      <c r="S5" s="27">
        <v>7.88</v>
      </c>
    </row>
    <row r="6" spans="2:19" x14ac:dyDescent="0.25">
      <c r="B6" s="18">
        <f>INDEX('DER Concepts'!$B$7:$C$31,MATCH($C6,'DER Concepts'!$C$7:$C$31,0),1)</f>
        <v>10</v>
      </c>
      <c r="C6" s="17" t="s">
        <v>51</v>
      </c>
      <c r="D6" s="18">
        <f t="shared" ref="D6:D27" si="0">RANK($F6,$F$3:$F$27)</f>
        <v>2</v>
      </c>
      <c r="E6" s="18" t="s">
        <v>1</v>
      </c>
      <c r="F6" s="17">
        <f>INDEX('CBI-Scoring'!$H$2:$AF$7,MATCH(F$2,'CBI-Scoring'!$H$2:$H$7,0),MATCH($B6,'CBI-Scoring'!$H$7:$AF$7,0))</f>
        <v>19</v>
      </c>
      <c r="G6" s="17">
        <f>INDEX('CBI-Scoring'!$H$2:$AF$7,MATCH(G$2,'CBI-Scoring'!$H$2:$H$7,0),MATCH($B6,'CBI-Scoring'!$H$7:$AF$7,0))</f>
        <v>19</v>
      </c>
      <c r="H6" s="17">
        <f>INDEX('CBI-Scoring'!$H$2:$AF$7,MATCH(H$2,'CBI-Scoring'!$H$2:$H$7,0),MATCH($B6,'CBI-Scoring'!$H$7:$AF$7,0))</f>
        <v>30</v>
      </c>
      <c r="I6" s="17">
        <f>INDEX('CBI-Scoring'!$H$2:$AF$7,MATCH(I$2,'CBI-Scoring'!$H$2:$H$7,0),MATCH($B6,'CBI-Scoring'!$H$7:$AF$7,0))</f>
        <v>22</v>
      </c>
      <c r="K6" s="27">
        <f>INDEX('DER Concepts'!$B$6:$V$31,MATCH($B6,'DER Concepts'!$B$6:$B$31,0),MATCH(K$2,'DER Concepts'!$B$6:$V$6,0))</f>
        <v>1.1200000000000001</v>
      </c>
      <c r="L6" s="27">
        <f>INDEX('DER Concepts'!$B$6:$V$31,MATCH($B6,'DER Concepts'!$B$6:$B$31,0),MATCH(L$2,'DER Concepts'!$B$6:$V$6,0))</f>
        <v>1.145</v>
      </c>
      <c r="M6" s="27">
        <f>INDEX('DER Concepts'!$B$6:$V$31,MATCH($B6,'DER Concepts'!$B$6:$B$31,0),MATCH(M$2,'DER Concepts'!$B$6:$V$6,0))</f>
        <v>1.165</v>
      </c>
      <c r="N6" s="27">
        <f>INDEX('DER Concepts'!$B$6:$V$31,MATCH($B6,'DER Concepts'!$B$6:$B$31,0),MATCH(N$2,'DER Concepts'!$B$6:$V$6,0))</f>
        <v>1.1850000000000001</v>
      </c>
      <c r="O6" s="27">
        <f>INDEX('DER Concepts'!$B$6:$V$31,MATCH($B6,'DER Concepts'!$B$6:$B$31,0),MATCH(O$2,'DER Concepts'!$B$6:$V$6,0))</f>
        <v>1.2</v>
      </c>
      <c r="P6" s="27">
        <f>INDEX('DER Concepts'!$B$6:$V$31,MATCH($B6,'DER Concepts'!$B$6:$B$31,0),MATCH(P$2,'DER Concepts'!$B$6:$V$6,0))</f>
        <v>1.2150000000000001</v>
      </c>
      <c r="Q6" s="27">
        <f>INDEX('DER Concepts'!$B$6:$V$31,MATCH($B6,'DER Concepts'!$B$6:$B$31,0),MATCH(Q$2,'DER Concepts'!$B$6:$V$6,0))</f>
        <v>1.23</v>
      </c>
      <c r="R6" s="27">
        <f>INDEX('DER Concepts'!$B$6:$V$31,MATCH($B6,'DER Concepts'!$B$6:$B$31,0),MATCH(R$2,'DER Concepts'!$B$6:$V$6,0))</f>
        <v>1.2450000000000001</v>
      </c>
      <c r="S6" s="27">
        <f>INDEX('DER Concepts'!$B$6:$V$31,MATCH($B6,'DER Concepts'!$B$6:$B$31,0),MATCH(S$2,'DER Concepts'!$B$6:$V$6,0))</f>
        <v>1.26</v>
      </c>
    </row>
    <row r="7" spans="2:19" x14ac:dyDescent="0.25">
      <c r="B7" s="18">
        <f>INDEX('DER Concepts'!$B$7:$C$31,MATCH($C7,'DER Concepts'!$C$7:$C$31,0),1)</f>
        <v>4</v>
      </c>
      <c r="C7" s="17" t="s">
        <v>33</v>
      </c>
      <c r="D7" s="18">
        <f t="shared" si="0"/>
        <v>4</v>
      </c>
      <c r="E7" s="18" t="s">
        <v>1</v>
      </c>
      <c r="F7" s="17">
        <f>INDEX('CBI-Scoring'!$H$2:$AF$7,MATCH(F$2,'CBI-Scoring'!$H$2:$H$7,0),MATCH($B7,'CBI-Scoring'!$H$7:$AF$7,0))</f>
        <v>17</v>
      </c>
      <c r="G7" s="17">
        <f>INDEX('CBI-Scoring'!$H$2:$AF$7,MATCH(G$2,'CBI-Scoring'!$H$2:$H$7,0),MATCH($B7,'CBI-Scoring'!$H$7:$AF$7,0))</f>
        <v>17</v>
      </c>
      <c r="H7" s="17">
        <f>INDEX('CBI-Scoring'!$H$2:$AF$7,MATCH(H$2,'CBI-Scoring'!$H$2:$H$7,0),MATCH($B7,'CBI-Scoring'!$H$7:$AF$7,0))</f>
        <v>27</v>
      </c>
      <c r="I7" s="17">
        <f>INDEX('CBI-Scoring'!$H$2:$AF$7,MATCH(I$2,'CBI-Scoring'!$H$2:$H$7,0),MATCH($B7,'CBI-Scoring'!$H$7:$AF$7,0))</f>
        <v>20</v>
      </c>
      <c r="K7" s="28">
        <v>0</v>
      </c>
      <c r="L7" s="28">
        <v>0</v>
      </c>
      <c r="M7" s="28">
        <f>7.2/12</f>
        <v>0.6</v>
      </c>
      <c r="N7" s="28">
        <f>7.2-3</f>
        <v>4.2</v>
      </c>
      <c r="O7" s="27">
        <f>INDEX('DER Concepts'!$B$6:$V$31,MATCH($B7,'DER Concepts'!$B$6:$B$31,0),MATCH(O$2,'DER Concepts'!$B$6:$V$6,0))</f>
        <v>14.4</v>
      </c>
      <c r="P7" s="27">
        <f>INDEX('DER Concepts'!$B$6:$V$31,MATCH($B7,'DER Concepts'!$B$6:$B$31,0),MATCH(P$2,'DER Concepts'!$B$6:$V$6,0))</f>
        <v>14.4</v>
      </c>
      <c r="Q7" s="27">
        <f>INDEX('DER Concepts'!$B$6:$V$31,MATCH($B7,'DER Concepts'!$B$6:$B$31,0),MATCH(Q$2,'DER Concepts'!$B$6:$V$6,0))</f>
        <v>28.8</v>
      </c>
      <c r="R7" s="27">
        <f>INDEX('DER Concepts'!$B$6:$V$31,MATCH($B7,'DER Concepts'!$B$6:$B$31,0),MATCH(R$2,'DER Concepts'!$B$6:$V$6,0))</f>
        <v>36</v>
      </c>
      <c r="S7" s="27">
        <f>INDEX('DER Concepts'!$B$6:$V$31,MATCH($B7,'DER Concepts'!$B$6:$B$31,0),MATCH(S$2,'DER Concepts'!$B$6:$V$6,0))</f>
        <v>36</v>
      </c>
    </row>
    <row r="8" spans="2:19" x14ac:dyDescent="0.25">
      <c r="B8" s="18">
        <f>INDEX('DER Concepts'!$B$7:$C$31,MATCH($C8,'DER Concepts'!$C$7:$C$31,0),1)</f>
        <v>23</v>
      </c>
      <c r="C8" s="17" t="s">
        <v>81</v>
      </c>
      <c r="D8" s="18">
        <f t="shared" si="0"/>
        <v>4</v>
      </c>
      <c r="E8" s="18" t="s">
        <v>0</v>
      </c>
      <c r="F8" s="17">
        <f>INDEX('CBI-Scoring'!$H$2:$AF$7,MATCH(F$2,'CBI-Scoring'!$H$2:$H$7,0),MATCH($B8,'CBI-Scoring'!$H$7:$AF$7,0))</f>
        <v>17</v>
      </c>
      <c r="G8" s="17">
        <f>INDEX('CBI-Scoring'!$H$2:$AF$7,MATCH(G$2,'CBI-Scoring'!$H$2:$H$7,0),MATCH($B8,'CBI-Scoring'!$H$7:$AF$7,0))</f>
        <v>17</v>
      </c>
      <c r="H8" s="17">
        <f>INDEX('CBI-Scoring'!$H$2:$AF$7,MATCH(H$2,'CBI-Scoring'!$H$2:$H$7,0),MATCH($B8,'CBI-Scoring'!$H$7:$AF$7,0))</f>
        <v>27</v>
      </c>
      <c r="I8" s="17">
        <f>INDEX('CBI-Scoring'!$H$2:$AF$7,MATCH(I$2,'CBI-Scoring'!$H$2:$H$7,0),MATCH($B8,'CBI-Scoring'!$H$7:$AF$7,0))</f>
        <v>20</v>
      </c>
      <c r="K8" s="27">
        <f>INDEX('DER Concepts'!$B$6:$V$31,MATCH($B8,'DER Concepts'!$B$6:$B$31,0),MATCH(K$2,'DER Concepts'!$B$6:$V$6,0))</f>
        <v>0.09</v>
      </c>
      <c r="L8" s="27">
        <f>INDEX('DER Concepts'!$B$6:$V$31,MATCH($B8,'DER Concepts'!$B$6:$B$31,0),MATCH(L$2,'DER Concepts'!$B$6:$V$6,0))</f>
        <v>0.13800000000000001</v>
      </c>
      <c r="M8" s="27">
        <f>INDEX('DER Concepts'!$B$6:$V$31,MATCH($B8,'DER Concepts'!$B$6:$B$31,0),MATCH(M$2,'DER Concepts'!$B$6:$V$6,0))</f>
        <v>0.19800000000000001</v>
      </c>
      <c r="N8" s="27">
        <f>INDEX('DER Concepts'!$B$6:$V$31,MATCH($B8,'DER Concepts'!$B$6:$B$31,0),MATCH(N$2,'DER Concepts'!$B$6:$V$6,0))</f>
        <v>0.252</v>
      </c>
      <c r="O8" s="27">
        <f>INDEX('DER Concepts'!$B$6:$V$31,MATCH($B8,'DER Concepts'!$B$6:$B$31,0),MATCH(O$2,'DER Concepts'!$B$6:$V$6,0))</f>
        <v>0.34799999999999998</v>
      </c>
      <c r="P8" s="27">
        <f>INDEX('DER Concepts'!$B$6:$V$31,MATCH($B8,'DER Concepts'!$B$6:$B$31,0),MATCH(P$2,'DER Concepts'!$B$6:$V$6,0))</f>
        <v>0.46200000000000002</v>
      </c>
      <c r="Q8" s="27">
        <f>INDEX('DER Concepts'!$B$6:$V$31,MATCH($B8,'DER Concepts'!$B$6:$B$31,0),MATCH(Q$2,'DER Concepts'!$B$6:$V$6,0))</f>
        <v>0.59399999999999997</v>
      </c>
      <c r="R8" s="27">
        <f>INDEX('DER Concepts'!$B$6:$V$31,MATCH($B8,'DER Concepts'!$B$6:$B$31,0),MATCH(R$2,'DER Concepts'!$B$6:$V$6,0))</f>
        <v>0.75</v>
      </c>
      <c r="S8" s="27">
        <f>INDEX('DER Concepts'!$B$6:$V$31,MATCH($B8,'DER Concepts'!$B$6:$B$31,0),MATCH(S$2,'DER Concepts'!$B$6:$V$6,0))</f>
        <v>0.94799999999999995</v>
      </c>
    </row>
    <row r="9" spans="2:19" x14ac:dyDescent="0.25">
      <c r="B9" s="18">
        <f>INDEX('DER Concepts'!$B$7:$C$31,MATCH($C9,'DER Concepts'!$C$7:$C$31,0),1)</f>
        <v>22</v>
      </c>
      <c r="C9" s="17" t="s">
        <v>79</v>
      </c>
      <c r="D9" s="18">
        <f t="shared" si="0"/>
        <v>7</v>
      </c>
      <c r="E9" s="18" t="s">
        <v>0</v>
      </c>
      <c r="F9" s="17">
        <f>INDEX('CBI-Scoring'!$H$2:$AF$7,MATCH(F$2,'CBI-Scoring'!$H$2:$H$7,0),MATCH($B9,'CBI-Scoring'!$H$7:$AF$7,0))</f>
        <v>16</v>
      </c>
      <c r="G9" s="17">
        <f>INDEX('CBI-Scoring'!$H$2:$AF$7,MATCH(G$2,'CBI-Scoring'!$H$2:$H$7,0),MATCH($B9,'CBI-Scoring'!$H$7:$AF$7,0))</f>
        <v>16</v>
      </c>
      <c r="H9" s="17">
        <f>INDEX('CBI-Scoring'!$H$2:$AF$7,MATCH(H$2,'CBI-Scoring'!$H$2:$H$7,0),MATCH($B9,'CBI-Scoring'!$H$7:$AF$7,0))</f>
        <v>26</v>
      </c>
      <c r="I9" s="17">
        <f>INDEX('CBI-Scoring'!$H$2:$AF$7,MATCH(I$2,'CBI-Scoring'!$H$2:$H$7,0),MATCH($B9,'CBI-Scoring'!$H$7:$AF$7,0))</f>
        <v>20</v>
      </c>
      <c r="K9" s="27">
        <f>INDEX('DER Concepts'!$B$6:$V$31,MATCH($B9,'DER Concepts'!$B$6:$B$31,0),MATCH(K$2,'DER Concepts'!$B$6:$V$6,0))</f>
        <v>0.64800000000000002</v>
      </c>
      <c r="L9" s="27">
        <f>INDEX('DER Concepts'!$B$6:$V$31,MATCH($B9,'DER Concepts'!$B$6:$B$31,0),MATCH(L$2,'DER Concepts'!$B$6:$V$6,0))</f>
        <v>0.97799999999999998</v>
      </c>
      <c r="M9" s="27">
        <f>INDEX('DER Concepts'!$B$6:$V$31,MATCH($B9,'DER Concepts'!$B$6:$B$31,0),MATCH(M$2,'DER Concepts'!$B$6:$V$6,0))</f>
        <v>1.38</v>
      </c>
      <c r="N9" s="27">
        <f>INDEX('DER Concepts'!$B$6:$V$31,MATCH($B9,'DER Concepts'!$B$6:$B$31,0),MATCH(N$2,'DER Concepts'!$B$6:$V$6,0))</f>
        <v>1.788</v>
      </c>
      <c r="O9" s="27">
        <f>INDEX('DER Concepts'!$B$6:$V$31,MATCH($B9,'DER Concepts'!$B$6:$B$31,0),MATCH(O$2,'DER Concepts'!$B$6:$V$6,0))</f>
        <v>2.4660000000000002</v>
      </c>
      <c r="P9" s="27">
        <f>INDEX('DER Concepts'!$B$6:$V$31,MATCH($B9,'DER Concepts'!$B$6:$B$31,0),MATCH(P$2,'DER Concepts'!$B$6:$V$6,0))</f>
        <v>3.2759999999999998</v>
      </c>
      <c r="Q9" s="27">
        <f>INDEX('DER Concepts'!$B$6:$V$31,MATCH($B9,'DER Concepts'!$B$6:$B$31,0),MATCH(Q$2,'DER Concepts'!$B$6:$V$6,0))</f>
        <v>4.1820000000000004</v>
      </c>
      <c r="R9" s="27">
        <f>INDEX('DER Concepts'!$B$6:$V$31,MATCH($B9,'DER Concepts'!$B$6:$B$31,0),MATCH(R$2,'DER Concepts'!$B$6:$V$6,0))</f>
        <v>5.2859999999999996</v>
      </c>
      <c r="S9" s="27">
        <f>INDEX('DER Concepts'!$B$6:$V$31,MATCH($B9,'DER Concepts'!$B$6:$B$31,0),MATCH(S$2,'DER Concepts'!$B$6:$V$6,0))</f>
        <v>6.6779999999999999</v>
      </c>
    </row>
    <row r="10" spans="2:19" x14ac:dyDescent="0.25">
      <c r="B10" s="18">
        <f>INDEX('DER Concepts'!$B$7:$C$31,MATCH($C10,'DER Concepts'!$C$7:$C$31,0),1)</f>
        <v>18</v>
      </c>
      <c r="C10" s="17" t="s">
        <v>69</v>
      </c>
      <c r="D10" s="18">
        <f t="shared" si="0"/>
        <v>7</v>
      </c>
      <c r="E10" s="18" t="s">
        <v>0</v>
      </c>
      <c r="F10" s="17">
        <f>INDEX('CBI-Scoring'!$H$2:$AF$7,MATCH(F$2,'CBI-Scoring'!$H$2:$H$7,0),MATCH($B10,'CBI-Scoring'!$H$7:$AF$7,0))</f>
        <v>16</v>
      </c>
      <c r="G10" s="17">
        <f>INDEX('CBI-Scoring'!$H$2:$AF$7,MATCH(G$2,'CBI-Scoring'!$H$2:$H$7,0),MATCH($B10,'CBI-Scoring'!$H$7:$AF$7,0))</f>
        <v>16</v>
      </c>
      <c r="H10" s="17">
        <f>INDEX('CBI-Scoring'!$H$2:$AF$7,MATCH(H$2,'CBI-Scoring'!$H$2:$H$7,0),MATCH($B10,'CBI-Scoring'!$H$7:$AF$7,0))</f>
        <v>26</v>
      </c>
      <c r="I10" s="17">
        <f>INDEX('CBI-Scoring'!$H$2:$AF$7,MATCH(I$2,'CBI-Scoring'!$H$2:$H$7,0),MATCH($B10,'CBI-Scoring'!$H$7:$AF$7,0))</f>
        <v>20</v>
      </c>
      <c r="K10" s="28">
        <v>0</v>
      </c>
      <c r="L10" s="28">
        <v>0</v>
      </c>
      <c r="M10" s="28">
        <v>0</v>
      </c>
      <c r="N10" s="28">
        <f>INDEX('DER Concepts'!$B$6:$V$31,MATCH($B10,'DER Concepts'!$B$6:$B$31,0),MATCH(N$2,'DER Concepts'!$B$6:$V$6,0))-3</f>
        <v>18.600000000000001</v>
      </c>
      <c r="O10" s="27">
        <f>INDEX('DER Concepts'!$B$6:$V$31,MATCH($B10,'DER Concepts'!$B$6:$B$31,0),MATCH(O$2,'DER Concepts'!$B$6:$V$6,0))</f>
        <v>21.6</v>
      </c>
      <c r="P10" s="27">
        <f>INDEX('DER Concepts'!$B$6:$V$31,MATCH($B10,'DER Concepts'!$B$6:$B$31,0),MATCH(P$2,'DER Concepts'!$B$6:$V$6,0))</f>
        <v>21.6</v>
      </c>
      <c r="Q10" s="27">
        <f>INDEX('DER Concepts'!$B$6:$V$31,MATCH($B10,'DER Concepts'!$B$6:$B$31,0),MATCH(Q$2,'DER Concepts'!$B$6:$V$6,0))</f>
        <v>21.6</v>
      </c>
      <c r="R10" s="27">
        <f>INDEX('DER Concepts'!$B$6:$V$31,MATCH($B10,'DER Concepts'!$B$6:$B$31,0),MATCH(R$2,'DER Concepts'!$B$6:$V$6,0))</f>
        <v>21.6</v>
      </c>
      <c r="S10" s="27">
        <f>INDEX('DER Concepts'!$B$6:$V$31,MATCH($B10,'DER Concepts'!$B$6:$B$31,0),MATCH(S$2,'DER Concepts'!$B$6:$V$6,0))</f>
        <v>21.6</v>
      </c>
    </row>
    <row r="11" spans="2:19" x14ac:dyDescent="0.25">
      <c r="B11" s="18">
        <f>INDEX('DER Concepts'!$B$7:$C$31,MATCH($C11,'DER Concepts'!$C$7:$C$31,0),1)</f>
        <v>19</v>
      </c>
      <c r="C11" s="17" t="s">
        <v>71</v>
      </c>
      <c r="D11" s="18">
        <f t="shared" si="0"/>
        <v>7</v>
      </c>
      <c r="E11" s="18" t="s">
        <v>0</v>
      </c>
      <c r="F11" s="17">
        <f>INDEX('CBI-Scoring'!$H$2:$AF$7,MATCH(F$2,'CBI-Scoring'!$H$2:$H$7,0),MATCH($B11,'CBI-Scoring'!$H$7:$AF$7,0))</f>
        <v>16</v>
      </c>
      <c r="G11" s="17">
        <f>INDEX('CBI-Scoring'!$H$2:$AF$7,MATCH(G$2,'CBI-Scoring'!$H$2:$H$7,0),MATCH($B11,'CBI-Scoring'!$H$7:$AF$7,0))</f>
        <v>16</v>
      </c>
      <c r="H11" s="17">
        <f>INDEX('CBI-Scoring'!$H$2:$AF$7,MATCH(H$2,'CBI-Scoring'!$H$2:$H$7,0),MATCH($B11,'CBI-Scoring'!$H$7:$AF$7,0))</f>
        <v>25</v>
      </c>
      <c r="I11" s="17">
        <f>INDEX('CBI-Scoring'!$H$2:$AF$7,MATCH(I$2,'CBI-Scoring'!$H$2:$H$7,0),MATCH($B11,'CBI-Scoring'!$H$7:$AF$7,0))</f>
        <v>18</v>
      </c>
      <c r="K11" s="27">
        <f>INDEX('DER Concepts'!$B$6:$V$31,MATCH($B11,'DER Concepts'!$B$6:$B$31,0),MATCH(K$2,'DER Concepts'!$B$6:$V$6,0))</f>
        <v>8.3000000000000004E-2</v>
      </c>
      <c r="L11" s="27">
        <f>INDEX('DER Concepts'!$B$6:$V$31,MATCH($B11,'DER Concepts'!$B$6:$B$31,0),MATCH(L$2,'DER Concepts'!$B$6:$V$6,0))</f>
        <v>8.3000000000000004E-2</v>
      </c>
      <c r="M11" s="27">
        <f>INDEX('DER Concepts'!$B$6:$V$31,MATCH($B11,'DER Concepts'!$B$6:$B$31,0),MATCH(M$2,'DER Concepts'!$B$6:$V$6,0))</f>
        <v>8.3000000000000004E-2</v>
      </c>
      <c r="N11" s="27">
        <f>INDEX('DER Concepts'!$B$6:$V$31,MATCH($B11,'DER Concepts'!$B$6:$B$31,0),MATCH(N$2,'DER Concepts'!$B$6:$V$6,0))</f>
        <v>8.3000000000000004E-2</v>
      </c>
      <c r="O11" s="27">
        <f>INDEX('DER Concepts'!$B$6:$V$31,MATCH($B11,'DER Concepts'!$B$6:$B$31,0),MATCH(O$2,'DER Concepts'!$B$6:$V$6,0))</f>
        <v>8.3000000000000004E-2</v>
      </c>
      <c r="P11" s="27">
        <f>INDEX('DER Concepts'!$B$6:$V$31,MATCH($B11,'DER Concepts'!$B$6:$B$31,0),MATCH(P$2,'DER Concepts'!$B$6:$V$6,0))</f>
        <v>0.16600000000000001</v>
      </c>
      <c r="Q11" s="27">
        <f>INDEX('DER Concepts'!$B$6:$V$31,MATCH($B11,'DER Concepts'!$B$6:$B$31,0),MATCH(Q$2,'DER Concepts'!$B$6:$V$6,0))</f>
        <v>0.249</v>
      </c>
      <c r="R11" s="27">
        <f>INDEX('DER Concepts'!$B$6:$V$31,MATCH($B11,'DER Concepts'!$B$6:$B$31,0),MATCH(R$2,'DER Concepts'!$B$6:$V$6,0))</f>
        <v>0.249</v>
      </c>
      <c r="S11" s="27">
        <f>INDEX('DER Concepts'!$B$6:$V$31,MATCH($B11,'DER Concepts'!$B$6:$B$31,0),MATCH(S$2,'DER Concepts'!$B$6:$V$6,0))</f>
        <v>0.33200000000000002</v>
      </c>
    </row>
    <row r="12" spans="2:19" x14ac:dyDescent="0.25">
      <c r="B12" s="18">
        <f>INDEX('DER Concepts'!$B$7:$C$31,MATCH($C12,'DER Concepts'!$C$7:$C$31,0),1)</f>
        <v>15</v>
      </c>
      <c r="C12" s="17" t="s">
        <v>62</v>
      </c>
      <c r="D12" s="18">
        <f t="shared" si="0"/>
        <v>7</v>
      </c>
      <c r="E12" s="18" t="s">
        <v>0</v>
      </c>
      <c r="F12" s="17">
        <f>INDEX('CBI-Scoring'!$H$2:$AF$7,MATCH(F$2,'CBI-Scoring'!$H$2:$H$7,0),MATCH($B12,'CBI-Scoring'!$H$7:$AF$7,0))</f>
        <v>16</v>
      </c>
      <c r="G12" s="17">
        <f>INDEX('CBI-Scoring'!$H$2:$AF$7,MATCH(G$2,'CBI-Scoring'!$H$2:$H$7,0),MATCH($B12,'CBI-Scoring'!$H$7:$AF$7,0))</f>
        <v>16</v>
      </c>
      <c r="H12" s="17">
        <f>INDEX('CBI-Scoring'!$H$2:$AF$7,MATCH(H$2,'CBI-Scoring'!$H$2:$H$7,0),MATCH($B12,'CBI-Scoring'!$H$7:$AF$7,0))</f>
        <v>25</v>
      </c>
      <c r="I12" s="17">
        <f>INDEX('CBI-Scoring'!$H$2:$AF$7,MATCH(I$2,'CBI-Scoring'!$H$2:$H$7,0),MATCH($B12,'CBI-Scoring'!$H$7:$AF$7,0))</f>
        <v>18</v>
      </c>
      <c r="K12" s="28">
        <v>1.4</v>
      </c>
      <c r="L12" s="28">
        <v>1.2</v>
      </c>
      <c r="M12" s="28">
        <v>1.4</v>
      </c>
      <c r="N12" s="28">
        <v>0</v>
      </c>
      <c r="O12" s="27">
        <f>INDEX('DER Concepts'!$B$6:$V$31,MATCH($B12,'DER Concepts'!$B$6:$B$31,0),MATCH(O$2,'DER Concepts'!$B$6:$V$6,0))</f>
        <v>3.8</v>
      </c>
      <c r="P12" s="27">
        <f>INDEX('DER Concepts'!$B$6:$V$31,MATCH($B12,'DER Concepts'!$B$6:$B$31,0),MATCH(P$2,'DER Concepts'!$B$6:$V$6,0))</f>
        <v>3.8</v>
      </c>
      <c r="Q12" s="27">
        <f>INDEX('DER Concepts'!$B$6:$V$31,MATCH($B12,'DER Concepts'!$B$6:$B$31,0),MATCH(Q$2,'DER Concepts'!$B$6:$V$6,0))</f>
        <v>3.8</v>
      </c>
      <c r="R12" s="27">
        <f>INDEX('DER Concepts'!$B$6:$V$31,MATCH($B12,'DER Concepts'!$B$6:$B$31,0),MATCH(R$2,'DER Concepts'!$B$6:$V$6,0))</f>
        <v>3.8</v>
      </c>
      <c r="S12" s="27">
        <f>INDEX('DER Concepts'!$B$6:$V$31,MATCH($B12,'DER Concepts'!$B$6:$B$31,0),MATCH(S$2,'DER Concepts'!$B$6:$V$6,0))</f>
        <v>3.8</v>
      </c>
    </row>
    <row r="13" spans="2:19" x14ac:dyDescent="0.25">
      <c r="B13" s="18">
        <f>INDEX('DER Concepts'!$B$7:$C$31,MATCH($C13,'DER Concepts'!$C$7:$C$31,0),1)</f>
        <v>5</v>
      </c>
      <c r="C13" s="17" t="s">
        <v>37</v>
      </c>
      <c r="D13" s="18">
        <f t="shared" si="0"/>
        <v>4</v>
      </c>
      <c r="E13" s="18" t="s">
        <v>1</v>
      </c>
      <c r="F13" s="17">
        <f>INDEX('CBI-Scoring'!$H$2:$AF$7,MATCH(F$2,'CBI-Scoring'!$H$2:$H$7,0),MATCH($B13,'CBI-Scoring'!$H$7:$AF$7,0))</f>
        <v>17</v>
      </c>
      <c r="G13" s="17">
        <f>INDEX('CBI-Scoring'!$H$2:$AF$7,MATCH(G$2,'CBI-Scoring'!$H$2:$H$7,0),MATCH($B13,'CBI-Scoring'!$H$7:$AF$7,0))</f>
        <v>17</v>
      </c>
      <c r="H13" s="17">
        <f>INDEX('CBI-Scoring'!$H$2:$AF$7,MATCH(H$2,'CBI-Scoring'!$H$2:$H$7,0),MATCH($B13,'CBI-Scoring'!$H$7:$AF$7,0))</f>
        <v>26</v>
      </c>
      <c r="I13" s="17">
        <f>INDEX('CBI-Scoring'!$H$2:$AF$7,MATCH(I$2,'CBI-Scoring'!$H$2:$H$7,0),MATCH($B13,'CBI-Scoring'!$H$7:$AF$7,0))</f>
        <v>18</v>
      </c>
      <c r="K13" s="27">
        <f>INDEX('DER Concepts'!$B$6:$V$31,MATCH($B13,'DER Concepts'!$B$6:$B$31,0),MATCH(K$2,'DER Concepts'!$B$6:$V$6,0))</f>
        <v>0.5</v>
      </c>
      <c r="L13" s="27">
        <f>INDEX('DER Concepts'!$B$6:$V$31,MATCH($B13,'DER Concepts'!$B$6:$B$31,0),MATCH(L$2,'DER Concepts'!$B$6:$V$6,0))</f>
        <v>0.75</v>
      </c>
      <c r="M13" s="27">
        <f>INDEX('DER Concepts'!$B$6:$V$31,MATCH($B13,'DER Concepts'!$B$6:$B$31,0),MATCH(M$2,'DER Concepts'!$B$6:$V$6,0))</f>
        <v>0.75</v>
      </c>
      <c r="N13" s="27">
        <f>INDEX('DER Concepts'!$B$6:$V$31,MATCH($B13,'DER Concepts'!$B$6:$B$31,0),MATCH(N$2,'DER Concepts'!$B$6:$V$6,0))</f>
        <v>0.75</v>
      </c>
      <c r="O13" s="27">
        <f>INDEX('DER Concepts'!$B$6:$V$31,MATCH($B13,'DER Concepts'!$B$6:$B$31,0),MATCH(O$2,'DER Concepts'!$B$6:$V$6,0))</f>
        <v>1.75</v>
      </c>
      <c r="P13" s="27">
        <f>INDEX('DER Concepts'!$B$6:$V$31,MATCH($B13,'DER Concepts'!$B$6:$B$31,0),MATCH(P$2,'DER Concepts'!$B$6:$V$6,0))</f>
        <v>1.75</v>
      </c>
      <c r="Q13" s="27">
        <f>INDEX('DER Concepts'!$B$6:$V$31,MATCH($B13,'DER Concepts'!$B$6:$B$31,0),MATCH(Q$2,'DER Concepts'!$B$6:$V$6,0))</f>
        <v>3.25</v>
      </c>
      <c r="R13" s="27">
        <f>INDEX('DER Concepts'!$B$6:$V$31,MATCH($B13,'DER Concepts'!$B$6:$B$31,0),MATCH(R$2,'DER Concepts'!$B$6:$V$6,0))</f>
        <v>4.25</v>
      </c>
      <c r="S13" s="27">
        <f>INDEX('DER Concepts'!$B$6:$V$31,MATCH($B13,'DER Concepts'!$B$6:$B$31,0),MATCH(S$2,'DER Concepts'!$B$6:$V$6,0))</f>
        <v>4.25</v>
      </c>
    </row>
    <row r="14" spans="2:19" x14ac:dyDescent="0.25">
      <c r="B14" s="18">
        <f>INDEX('DER Concepts'!$B$7:$C$31,MATCH($C14,'DER Concepts'!$C$7:$C$31,0),1)</f>
        <v>17</v>
      </c>
      <c r="C14" s="17" t="s">
        <v>67</v>
      </c>
      <c r="D14" s="18">
        <f t="shared" si="0"/>
        <v>7</v>
      </c>
      <c r="E14" s="18" t="s">
        <v>0</v>
      </c>
      <c r="F14" s="17">
        <f>INDEX('CBI-Scoring'!$H$2:$AF$7,MATCH(F$2,'CBI-Scoring'!$H$2:$H$7,0),MATCH($B14,'CBI-Scoring'!$H$7:$AF$7,0))</f>
        <v>16</v>
      </c>
      <c r="G14" s="17">
        <f>INDEX('CBI-Scoring'!$H$2:$AF$7,MATCH(G$2,'CBI-Scoring'!$H$2:$H$7,0),MATCH($B14,'CBI-Scoring'!$H$7:$AF$7,0))</f>
        <v>16</v>
      </c>
      <c r="H14" s="17">
        <f>INDEX('CBI-Scoring'!$H$2:$AF$7,MATCH(H$2,'CBI-Scoring'!$H$2:$H$7,0),MATCH($B14,'CBI-Scoring'!$H$7:$AF$7,0))</f>
        <v>26</v>
      </c>
      <c r="I14" s="17">
        <f>INDEX('CBI-Scoring'!$H$2:$AF$7,MATCH(I$2,'CBI-Scoring'!$H$2:$H$7,0),MATCH($B14,'CBI-Scoring'!$H$7:$AF$7,0))</f>
        <v>20</v>
      </c>
      <c r="K14" s="27">
        <f>INDEX('DER Concepts'!$B$6:$V$31,MATCH($B14,'DER Concepts'!$B$6:$B$31,0),MATCH(K$2,'DER Concepts'!$B$6:$V$6,0))</f>
        <v>5.2190000000000003</v>
      </c>
      <c r="L14" s="27">
        <f>INDEX('DER Concepts'!$B$6:$V$31,MATCH($B14,'DER Concepts'!$B$6:$B$31,0),MATCH(L$2,'DER Concepts'!$B$6:$V$6,0))</f>
        <v>5.2190000000000003</v>
      </c>
      <c r="M14" s="27">
        <f>INDEX('DER Concepts'!$B$6:$V$31,MATCH($B14,'DER Concepts'!$B$6:$B$31,0),MATCH(M$2,'DER Concepts'!$B$6:$V$6,0))</f>
        <v>5.2190000000000003</v>
      </c>
      <c r="N14" s="27">
        <f>INDEX('DER Concepts'!$B$6:$V$31,MATCH($B14,'DER Concepts'!$B$6:$B$31,0),MATCH(N$2,'DER Concepts'!$B$6:$V$6,0))</f>
        <v>5.2190000000000003</v>
      </c>
      <c r="O14" s="27">
        <f>INDEX('DER Concepts'!$B$6:$V$31,MATCH($B14,'DER Concepts'!$B$6:$B$31,0),MATCH(O$2,'DER Concepts'!$B$6:$V$6,0))</f>
        <v>7.0609999999999999</v>
      </c>
      <c r="P14" s="27">
        <f>INDEX('DER Concepts'!$B$6:$V$31,MATCH($B14,'DER Concepts'!$B$6:$B$31,0),MATCH(P$2,'DER Concepts'!$B$6:$V$6,0))</f>
        <v>8.5960000000000001</v>
      </c>
      <c r="Q14" s="27">
        <f>INDEX('DER Concepts'!$B$6:$V$31,MATCH($B14,'DER Concepts'!$B$6:$B$31,0),MATCH(Q$2,'DER Concepts'!$B$6:$V$6,0))</f>
        <v>10.131</v>
      </c>
      <c r="R14" s="27">
        <f>INDEX('DER Concepts'!$B$6:$V$31,MATCH($B14,'DER Concepts'!$B$6:$B$31,0),MATCH(R$2,'DER Concepts'!$B$6:$V$6,0))</f>
        <v>11.666</v>
      </c>
      <c r="S14" s="27">
        <f>INDEX('DER Concepts'!$B$6:$V$31,MATCH($B14,'DER Concepts'!$B$6:$B$31,0),MATCH(S$2,'DER Concepts'!$B$6:$V$6,0))</f>
        <v>13.201000000000001</v>
      </c>
    </row>
    <row r="15" spans="2:19" x14ac:dyDescent="0.25">
      <c r="B15" s="18">
        <f>INDEX('DER Concepts'!$B$7:$C$31,MATCH($C15,'DER Concepts'!$C$7:$C$31,0),1)</f>
        <v>1</v>
      </c>
      <c r="C15" s="17" t="s">
        <v>16</v>
      </c>
      <c r="D15" s="18">
        <f t="shared" si="0"/>
        <v>7</v>
      </c>
      <c r="E15" s="18" t="s">
        <v>1</v>
      </c>
      <c r="F15" s="17">
        <f>INDEX('CBI-Scoring'!$H$2:$AF$7,MATCH(F$2,'CBI-Scoring'!$H$2:$H$7,0),MATCH($B15,'CBI-Scoring'!$H$7:$AF$7,0))</f>
        <v>16</v>
      </c>
      <c r="G15" s="17">
        <f>INDEX('CBI-Scoring'!$H$2:$AF$7,MATCH(G$2,'CBI-Scoring'!$H$2:$H$7,0),MATCH($B15,'CBI-Scoring'!$H$7:$AF$7,0))</f>
        <v>16</v>
      </c>
      <c r="H15" s="17">
        <f>INDEX('CBI-Scoring'!$H$2:$AF$7,MATCH(H$2,'CBI-Scoring'!$H$2:$H$7,0),MATCH($B15,'CBI-Scoring'!$H$7:$AF$7,0))</f>
        <v>25</v>
      </c>
      <c r="I15" s="17">
        <f>INDEX('CBI-Scoring'!$H$2:$AF$7,MATCH(I$2,'CBI-Scoring'!$H$2:$H$7,0),MATCH($B15,'CBI-Scoring'!$H$7:$AF$7,0))</f>
        <v>18</v>
      </c>
      <c r="K15" s="27">
        <f>INDEX('DER Concepts'!$B$6:$V$31,MATCH($B15,'DER Concepts'!$B$6:$B$31,0),MATCH(K$2,'DER Concepts'!$B$6:$V$6,0))</f>
        <v>6.8</v>
      </c>
      <c r="L15" s="27">
        <f>INDEX('DER Concepts'!$B$6:$V$31,MATCH($B15,'DER Concepts'!$B$6:$B$31,0),MATCH(L$2,'DER Concepts'!$B$6:$V$6,0))</f>
        <v>7</v>
      </c>
      <c r="M15" s="27">
        <f>INDEX('DER Concepts'!$B$6:$V$31,MATCH($B15,'DER Concepts'!$B$6:$B$31,0),MATCH(M$2,'DER Concepts'!$B$6:$V$6,0))</f>
        <v>7.2</v>
      </c>
      <c r="N15" s="27">
        <f>INDEX('DER Concepts'!$B$6:$V$31,MATCH($B15,'DER Concepts'!$B$6:$B$31,0),MATCH(N$2,'DER Concepts'!$B$6:$V$6,0))</f>
        <v>7.4</v>
      </c>
      <c r="O15" s="27">
        <f>INDEX('DER Concepts'!$B$6:$V$31,MATCH($B15,'DER Concepts'!$B$6:$B$31,0),MATCH(O$2,'DER Concepts'!$B$6:$V$6,0))</f>
        <v>7.4</v>
      </c>
      <c r="P15" s="27">
        <f>INDEX('DER Concepts'!$B$6:$V$31,MATCH($B15,'DER Concepts'!$B$6:$B$31,0),MATCH(P$2,'DER Concepts'!$B$6:$V$6,0))</f>
        <v>7.6</v>
      </c>
      <c r="Q15" s="27">
        <f>INDEX('DER Concepts'!$B$6:$V$31,MATCH($B15,'DER Concepts'!$B$6:$B$31,0),MATCH(Q$2,'DER Concepts'!$B$6:$V$6,0))</f>
        <v>7.6</v>
      </c>
      <c r="R15" s="27">
        <f>INDEX('DER Concepts'!$B$6:$V$31,MATCH($B15,'DER Concepts'!$B$6:$B$31,0),MATCH(R$2,'DER Concepts'!$B$6:$V$6,0))</f>
        <v>7.8</v>
      </c>
      <c r="S15" s="27">
        <f>INDEX('DER Concepts'!$B$6:$V$31,MATCH($B15,'DER Concepts'!$B$6:$B$31,0),MATCH(S$2,'DER Concepts'!$B$6:$V$6,0))</f>
        <v>7.8</v>
      </c>
    </row>
    <row r="16" spans="2:19" x14ac:dyDescent="0.25">
      <c r="B16" s="18">
        <f>INDEX('DER Concepts'!$B$7:$C$31,MATCH($C16,'DER Concepts'!$C$7:$C$31,0),1)</f>
        <v>9</v>
      </c>
      <c r="C16" s="17" t="s">
        <v>49</v>
      </c>
      <c r="D16" s="18">
        <f t="shared" si="0"/>
        <v>14</v>
      </c>
      <c r="E16" s="18" t="s">
        <v>1</v>
      </c>
      <c r="F16" s="17">
        <f>INDEX('CBI-Scoring'!$H$2:$AF$7,MATCH(F$2,'CBI-Scoring'!$H$2:$H$7,0),MATCH($B16,'CBI-Scoring'!$H$7:$AF$7,0))</f>
        <v>15</v>
      </c>
      <c r="G16" s="17">
        <f>INDEX('CBI-Scoring'!$H$2:$AF$7,MATCH(G$2,'CBI-Scoring'!$H$2:$H$7,0),MATCH($B16,'CBI-Scoring'!$H$7:$AF$7,0))</f>
        <v>15</v>
      </c>
      <c r="H16" s="17">
        <f>INDEX('CBI-Scoring'!$H$2:$AF$7,MATCH(H$2,'CBI-Scoring'!$H$2:$H$7,0),MATCH($B16,'CBI-Scoring'!$H$7:$AF$7,0))</f>
        <v>24</v>
      </c>
      <c r="I16" s="17">
        <f>INDEX('CBI-Scoring'!$H$2:$AF$7,MATCH(I$2,'CBI-Scoring'!$H$2:$H$7,0),MATCH($B16,'CBI-Scoring'!$H$7:$AF$7,0))</f>
        <v>18</v>
      </c>
      <c r="K16" s="27">
        <f>INDEX('DER Concepts'!$B$6:$V$31,MATCH($B16,'DER Concepts'!$B$6:$B$31,0),MATCH(K$2,'DER Concepts'!$B$6:$V$6,0))</f>
        <v>0.26500000000000001</v>
      </c>
      <c r="L16" s="27">
        <f>INDEX('DER Concepts'!$B$6:$V$31,MATCH($B16,'DER Concepts'!$B$6:$B$31,0),MATCH(L$2,'DER Concepts'!$B$6:$V$6,0))</f>
        <v>0.315</v>
      </c>
      <c r="M16" s="27">
        <f>INDEX('DER Concepts'!$B$6:$V$31,MATCH($B16,'DER Concepts'!$B$6:$B$31,0),MATCH(M$2,'DER Concepts'!$B$6:$V$6,0))</f>
        <v>0.37</v>
      </c>
      <c r="N16" s="27">
        <f>INDEX('DER Concepts'!$B$6:$V$31,MATCH($B16,'DER Concepts'!$B$6:$B$31,0),MATCH(N$2,'DER Concepts'!$B$6:$V$6,0))</f>
        <v>0.43</v>
      </c>
      <c r="O16" s="27">
        <f>INDEX('DER Concepts'!$B$6:$V$31,MATCH($B16,'DER Concepts'!$B$6:$B$31,0),MATCH(O$2,'DER Concepts'!$B$6:$V$6,0))</f>
        <v>0.495</v>
      </c>
      <c r="P16" s="27">
        <f>INDEX('DER Concepts'!$B$6:$V$31,MATCH($B16,'DER Concepts'!$B$6:$B$31,0),MATCH(P$2,'DER Concepts'!$B$6:$V$6,0))</f>
        <v>0.56000000000000005</v>
      </c>
      <c r="Q16" s="27">
        <f>INDEX('DER Concepts'!$B$6:$V$31,MATCH($B16,'DER Concepts'!$B$6:$B$31,0),MATCH(Q$2,'DER Concepts'!$B$6:$V$6,0))</f>
        <v>0.63</v>
      </c>
      <c r="R16" s="27">
        <f>INDEX('DER Concepts'!$B$6:$V$31,MATCH($B16,'DER Concepts'!$B$6:$B$31,0),MATCH(R$2,'DER Concepts'!$B$6:$V$6,0))</f>
        <v>0.69499999999999995</v>
      </c>
      <c r="S16" s="27">
        <f>INDEX('DER Concepts'!$B$6:$V$31,MATCH($B16,'DER Concepts'!$B$6:$B$31,0),MATCH(S$2,'DER Concepts'!$B$6:$V$6,0))</f>
        <v>0.76500000000000001</v>
      </c>
    </row>
    <row r="17" spans="2:19" x14ac:dyDescent="0.25">
      <c r="B17" s="18">
        <f>INDEX('DER Concepts'!$B$7:$C$31,MATCH($C17,'DER Concepts'!$C$7:$C$31,0),1)</f>
        <v>16</v>
      </c>
      <c r="C17" s="17" t="s">
        <v>65</v>
      </c>
      <c r="D17" s="18">
        <f t="shared" si="0"/>
        <v>14</v>
      </c>
      <c r="E17" s="18" t="s">
        <v>0</v>
      </c>
      <c r="F17" s="17">
        <f>INDEX('CBI-Scoring'!$H$2:$AF$7,MATCH(F$2,'CBI-Scoring'!$H$2:$H$7,0),MATCH($B17,'CBI-Scoring'!$H$7:$AF$7,0))</f>
        <v>15</v>
      </c>
      <c r="G17" s="17">
        <f>INDEX('CBI-Scoring'!$H$2:$AF$7,MATCH(G$2,'CBI-Scoring'!$H$2:$H$7,0),MATCH($B17,'CBI-Scoring'!$H$7:$AF$7,0))</f>
        <v>15</v>
      </c>
      <c r="H17" s="17">
        <f>INDEX('CBI-Scoring'!$H$2:$AF$7,MATCH(H$2,'CBI-Scoring'!$H$2:$H$7,0),MATCH($B17,'CBI-Scoring'!$H$7:$AF$7,0))</f>
        <v>24</v>
      </c>
      <c r="I17" s="17">
        <f>INDEX('CBI-Scoring'!$H$2:$AF$7,MATCH(I$2,'CBI-Scoring'!$H$2:$H$7,0),MATCH($B17,'CBI-Scoring'!$H$7:$AF$7,0))</f>
        <v>18</v>
      </c>
      <c r="K17" s="27">
        <f>INDEX('DER Concepts'!$B$6:$V$31,MATCH($B17,'DER Concepts'!$B$6:$B$31,0),MATCH(K$2,'DER Concepts'!$B$6:$V$6,0))</f>
        <v>2.8</v>
      </c>
      <c r="L17" s="27">
        <f>INDEX('DER Concepts'!$B$6:$V$31,MATCH($B17,'DER Concepts'!$B$6:$B$31,0),MATCH(L$2,'DER Concepts'!$B$6:$V$6,0))</f>
        <v>2.8</v>
      </c>
      <c r="M17" s="27">
        <f>INDEX('DER Concepts'!$B$6:$V$31,MATCH($B17,'DER Concepts'!$B$6:$B$31,0),MATCH(M$2,'DER Concepts'!$B$6:$V$6,0))</f>
        <v>2.8</v>
      </c>
      <c r="N17" s="27">
        <f>INDEX('DER Concepts'!$B$6:$V$31,MATCH($B17,'DER Concepts'!$B$6:$B$31,0),MATCH(N$2,'DER Concepts'!$B$6:$V$6,0))</f>
        <v>2.8</v>
      </c>
      <c r="O17" s="27">
        <f>INDEX('DER Concepts'!$B$6:$V$31,MATCH($B17,'DER Concepts'!$B$6:$B$31,0),MATCH(O$2,'DER Concepts'!$B$6:$V$6,0))</f>
        <v>4.8</v>
      </c>
      <c r="P17" s="27">
        <f>INDEX('DER Concepts'!$B$6:$V$31,MATCH($B17,'DER Concepts'!$B$6:$B$31,0),MATCH(P$2,'DER Concepts'!$B$6:$V$6,0))</f>
        <v>6.8</v>
      </c>
      <c r="Q17" s="27">
        <f>INDEX('DER Concepts'!$B$6:$V$31,MATCH($B17,'DER Concepts'!$B$6:$B$31,0),MATCH(Q$2,'DER Concepts'!$B$6:$V$6,0))</f>
        <v>8.8000000000000007</v>
      </c>
      <c r="R17" s="27">
        <f>INDEX('DER Concepts'!$B$6:$V$31,MATCH($B17,'DER Concepts'!$B$6:$B$31,0),MATCH(R$2,'DER Concepts'!$B$6:$V$6,0))</f>
        <v>11.2</v>
      </c>
      <c r="S17" s="27">
        <f>INDEX('DER Concepts'!$B$6:$V$31,MATCH($B17,'DER Concepts'!$B$6:$B$31,0),MATCH(S$2,'DER Concepts'!$B$6:$V$6,0))</f>
        <v>13.2</v>
      </c>
    </row>
    <row r="18" spans="2:19" x14ac:dyDescent="0.25">
      <c r="B18" s="18">
        <f>INDEX('DER Concepts'!$B$7:$C$31,MATCH($C18,'DER Concepts'!$C$7:$C$31,0),1)</f>
        <v>20</v>
      </c>
      <c r="C18" s="17" t="s">
        <v>75</v>
      </c>
      <c r="D18" s="18">
        <f t="shared" si="0"/>
        <v>7</v>
      </c>
      <c r="E18" s="18" t="s">
        <v>0</v>
      </c>
      <c r="F18" s="17">
        <f>INDEX('CBI-Scoring'!$H$2:$AF$7,MATCH(F$2,'CBI-Scoring'!$H$2:$H$7,0),MATCH($B18,'CBI-Scoring'!$H$7:$AF$7,0))</f>
        <v>16</v>
      </c>
      <c r="G18" s="17">
        <f>INDEX('CBI-Scoring'!$H$2:$AF$7,MATCH(G$2,'CBI-Scoring'!$H$2:$H$7,0),MATCH($B18,'CBI-Scoring'!$H$7:$AF$7,0))</f>
        <v>16</v>
      </c>
      <c r="H18" s="17">
        <f>INDEX('CBI-Scoring'!$H$2:$AF$7,MATCH(H$2,'CBI-Scoring'!$H$2:$H$7,0),MATCH($B18,'CBI-Scoring'!$H$7:$AF$7,0))</f>
        <v>25</v>
      </c>
      <c r="I18" s="17">
        <f>INDEX('CBI-Scoring'!$H$2:$AF$7,MATCH(I$2,'CBI-Scoring'!$H$2:$H$7,0),MATCH($B18,'CBI-Scoring'!$H$7:$AF$7,0))</f>
        <v>18</v>
      </c>
      <c r="K18" s="27">
        <f>INDEX('DER Concepts'!$B$6:$V$31,MATCH($B18,'DER Concepts'!$B$6:$B$31,0),MATCH(K$2,'DER Concepts'!$B$6:$V$6,0))</f>
        <v>0.41499999999999998</v>
      </c>
      <c r="L18" s="27">
        <f>INDEX('DER Concepts'!$B$6:$V$31,MATCH($B18,'DER Concepts'!$B$6:$B$31,0),MATCH(L$2,'DER Concepts'!$B$6:$V$6,0))</f>
        <v>0.41499999999999998</v>
      </c>
      <c r="M18" s="27">
        <f>INDEX('DER Concepts'!$B$6:$V$31,MATCH($B18,'DER Concepts'!$B$6:$B$31,0),MATCH(M$2,'DER Concepts'!$B$6:$V$6,0))</f>
        <v>0.41499999999999998</v>
      </c>
      <c r="N18" s="27">
        <f>INDEX('DER Concepts'!$B$6:$V$31,MATCH($B18,'DER Concepts'!$B$6:$B$31,0),MATCH(N$2,'DER Concepts'!$B$6:$V$6,0))</f>
        <v>0.41499999999999998</v>
      </c>
      <c r="O18" s="27">
        <f>INDEX('DER Concepts'!$B$6:$V$31,MATCH($B18,'DER Concepts'!$B$6:$B$31,0),MATCH(O$2,'DER Concepts'!$B$6:$V$6,0))</f>
        <v>0.498</v>
      </c>
      <c r="P18" s="27">
        <f>INDEX('DER Concepts'!$B$6:$V$31,MATCH($B18,'DER Concepts'!$B$6:$B$31,0),MATCH(P$2,'DER Concepts'!$B$6:$V$6,0))</f>
        <v>0.498</v>
      </c>
      <c r="Q18" s="27">
        <f>INDEX('DER Concepts'!$B$6:$V$31,MATCH($B18,'DER Concepts'!$B$6:$B$31,0),MATCH(Q$2,'DER Concepts'!$B$6:$V$6,0))</f>
        <v>0.58099999999999996</v>
      </c>
      <c r="R18" s="27">
        <f>INDEX('DER Concepts'!$B$6:$V$31,MATCH($B18,'DER Concepts'!$B$6:$B$31,0),MATCH(R$2,'DER Concepts'!$B$6:$V$6,0))</f>
        <v>0.66400000000000003</v>
      </c>
      <c r="S18" s="27">
        <f>INDEX('DER Concepts'!$B$6:$V$31,MATCH($B18,'DER Concepts'!$B$6:$B$31,0),MATCH(S$2,'DER Concepts'!$B$6:$V$6,0))</f>
        <v>0.66400000000000003</v>
      </c>
    </row>
    <row r="19" spans="2:19" x14ac:dyDescent="0.25">
      <c r="B19" s="18">
        <f>INDEX('DER Concepts'!$B$7:$C$31,MATCH($C19,'DER Concepts'!$C$7:$C$31,0),1)</f>
        <v>24</v>
      </c>
      <c r="C19" s="17" t="s">
        <v>83</v>
      </c>
      <c r="D19" s="18">
        <f t="shared" si="0"/>
        <v>19</v>
      </c>
      <c r="E19" s="18" t="s">
        <v>1</v>
      </c>
      <c r="F19" s="17">
        <f>INDEX('CBI-Scoring'!$H$2:$AF$7,MATCH(F$2,'CBI-Scoring'!$H$2:$H$7,0),MATCH($B19,'CBI-Scoring'!$H$7:$AF$7,0))</f>
        <v>13</v>
      </c>
      <c r="G19" s="17">
        <f>INDEX('CBI-Scoring'!$H$2:$AF$7,MATCH(G$2,'CBI-Scoring'!$H$2:$H$7,0),MATCH($B19,'CBI-Scoring'!$H$7:$AF$7,0))</f>
        <v>13</v>
      </c>
      <c r="H19" s="17">
        <f>INDEX('CBI-Scoring'!$H$2:$AF$7,MATCH(H$2,'CBI-Scoring'!$H$2:$H$7,0),MATCH($B19,'CBI-Scoring'!$H$7:$AF$7,0))</f>
        <v>21</v>
      </c>
      <c r="I19" s="17">
        <f>INDEX('CBI-Scoring'!$H$2:$AF$7,MATCH(I$2,'CBI-Scoring'!$H$2:$H$7,0),MATCH($B19,'CBI-Scoring'!$H$7:$AF$7,0))</f>
        <v>16</v>
      </c>
      <c r="K19" s="27">
        <f>INDEX('DER Concepts'!$B$6:$V$31,MATCH($B19,'DER Concepts'!$B$6:$B$31,0),MATCH(K$2,'DER Concepts'!$B$6:$V$6,0))</f>
        <v>0.2</v>
      </c>
      <c r="L19" s="27">
        <f>INDEX('DER Concepts'!$B$6:$V$31,MATCH($B19,'DER Concepts'!$B$6:$B$31,0),MATCH(L$2,'DER Concepts'!$B$6:$V$6,0))</f>
        <v>0.4</v>
      </c>
      <c r="M19" s="27">
        <f>INDEX('DER Concepts'!$B$6:$V$31,MATCH($B19,'DER Concepts'!$B$6:$B$31,0),MATCH(M$2,'DER Concepts'!$B$6:$V$6,0))</f>
        <v>0.4</v>
      </c>
      <c r="N19" s="27">
        <f>INDEX('DER Concepts'!$B$6:$V$31,MATCH($B19,'DER Concepts'!$B$6:$B$31,0),MATCH(N$2,'DER Concepts'!$B$6:$V$6,0))</f>
        <v>0.6</v>
      </c>
      <c r="O19" s="27">
        <f>INDEX('DER Concepts'!$B$6:$V$31,MATCH($B19,'DER Concepts'!$B$6:$B$31,0),MATCH(O$2,'DER Concepts'!$B$6:$V$6,0))</f>
        <v>0.8</v>
      </c>
      <c r="P19" s="27">
        <f>INDEX('DER Concepts'!$B$6:$V$31,MATCH($B19,'DER Concepts'!$B$6:$B$31,0),MATCH(P$2,'DER Concepts'!$B$6:$V$6,0))</f>
        <v>1</v>
      </c>
      <c r="Q19" s="27">
        <f>INDEX('DER Concepts'!$B$6:$V$31,MATCH($B19,'DER Concepts'!$B$6:$B$31,0),MATCH(Q$2,'DER Concepts'!$B$6:$V$6,0))</f>
        <v>1.2</v>
      </c>
      <c r="R19" s="27">
        <f>INDEX('DER Concepts'!$B$6:$V$31,MATCH($B19,'DER Concepts'!$B$6:$B$31,0),MATCH(R$2,'DER Concepts'!$B$6:$V$6,0))</f>
        <v>1.4</v>
      </c>
      <c r="S19" s="27">
        <f>INDEX('DER Concepts'!$B$6:$V$31,MATCH($B19,'DER Concepts'!$B$6:$B$31,0),MATCH(S$2,'DER Concepts'!$B$6:$V$6,0))</f>
        <v>1.8</v>
      </c>
    </row>
    <row r="20" spans="2:19" x14ac:dyDescent="0.25">
      <c r="B20" s="18">
        <f>INDEX('DER Concepts'!$B$7:$C$31,MATCH($C20,'DER Concepts'!$C$7:$C$31,0),1)</f>
        <v>14</v>
      </c>
      <c r="C20" s="17" t="s">
        <v>60</v>
      </c>
      <c r="D20" s="18">
        <f t="shared" si="0"/>
        <v>16</v>
      </c>
      <c r="E20" s="18" t="s">
        <v>0</v>
      </c>
      <c r="F20" s="17">
        <f>INDEX('CBI-Scoring'!$H$2:$AF$7,MATCH(F$2,'CBI-Scoring'!$H$2:$H$7,0),MATCH($B20,'CBI-Scoring'!$H$7:$AF$7,0))</f>
        <v>14</v>
      </c>
      <c r="G20" s="17">
        <f>INDEX('CBI-Scoring'!$H$2:$AF$7,MATCH(G$2,'CBI-Scoring'!$H$2:$H$7,0),MATCH($B20,'CBI-Scoring'!$H$7:$AF$7,0))</f>
        <v>14</v>
      </c>
      <c r="H20" s="17">
        <f>INDEX('CBI-Scoring'!$H$2:$AF$7,MATCH(H$2,'CBI-Scoring'!$H$2:$H$7,0),MATCH($B20,'CBI-Scoring'!$H$7:$AF$7,0))</f>
        <v>22</v>
      </c>
      <c r="I20" s="17">
        <f>INDEX('CBI-Scoring'!$H$2:$AF$7,MATCH(I$2,'CBI-Scoring'!$H$2:$H$7,0),MATCH($B20,'CBI-Scoring'!$H$7:$AF$7,0))</f>
        <v>16</v>
      </c>
      <c r="K20" s="28">
        <v>5.6</v>
      </c>
      <c r="L20" s="28">
        <v>4.8</v>
      </c>
      <c r="M20" s="28">
        <v>5.6</v>
      </c>
      <c r="N20" s="28">
        <v>0</v>
      </c>
      <c r="O20" s="27">
        <f>INDEX('DER Concepts'!$B$6:$V$31,MATCH($B20,'DER Concepts'!$B$6:$B$31,0),MATCH(O$2,'DER Concepts'!$B$6:$V$6,0))</f>
        <v>19</v>
      </c>
      <c r="P20" s="27">
        <f>INDEX('DER Concepts'!$B$6:$V$31,MATCH($B20,'DER Concepts'!$B$6:$B$31,0),MATCH(P$2,'DER Concepts'!$B$6:$V$6,0))</f>
        <v>22.8</v>
      </c>
      <c r="Q20" s="27">
        <f>INDEX('DER Concepts'!$B$6:$V$31,MATCH($B20,'DER Concepts'!$B$6:$B$31,0),MATCH(Q$2,'DER Concepts'!$B$6:$V$6,0))</f>
        <v>22.8</v>
      </c>
      <c r="R20" s="27">
        <f>INDEX('DER Concepts'!$B$6:$V$31,MATCH($B20,'DER Concepts'!$B$6:$B$31,0),MATCH(R$2,'DER Concepts'!$B$6:$V$6,0))</f>
        <v>22.8</v>
      </c>
      <c r="S20" s="27">
        <f>INDEX('DER Concepts'!$B$6:$V$31,MATCH($B20,'DER Concepts'!$B$6:$B$31,0),MATCH(S$2,'DER Concepts'!$B$6:$V$6,0))</f>
        <v>22.8</v>
      </c>
    </row>
    <row r="21" spans="2:19" x14ac:dyDescent="0.25">
      <c r="B21" s="18">
        <f>INDEX('DER Concepts'!$B$7:$C$31,MATCH($C21,'DER Concepts'!$C$7:$C$31,0),1)</f>
        <v>3</v>
      </c>
      <c r="C21" s="17" t="s">
        <v>29</v>
      </c>
      <c r="D21" s="18">
        <f t="shared" si="0"/>
        <v>19</v>
      </c>
      <c r="E21" s="18" t="s">
        <v>1</v>
      </c>
      <c r="F21" s="17">
        <f>INDEX('CBI-Scoring'!$H$2:$AF$7,MATCH(F$2,'CBI-Scoring'!$H$2:$H$7,0),MATCH($B21,'CBI-Scoring'!$H$7:$AF$7,0))</f>
        <v>13</v>
      </c>
      <c r="G21" s="17">
        <f>INDEX('CBI-Scoring'!$H$2:$AF$7,MATCH(G$2,'CBI-Scoring'!$H$2:$H$7,0),MATCH($B21,'CBI-Scoring'!$H$7:$AF$7,0))</f>
        <v>13</v>
      </c>
      <c r="H21" s="17">
        <f>INDEX('CBI-Scoring'!$H$2:$AF$7,MATCH(H$2,'CBI-Scoring'!$H$2:$H$7,0),MATCH($B21,'CBI-Scoring'!$H$7:$AF$7,0))</f>
        <v>21</v>
      </c>
      <c r="I21" s="17">
        <f>INDEX('CBI-Scoring'!$H$2:$AF$7,MATCH(I$2,'CBI-Scoring'!$H$2:$H$7,0),MATCH($B21,'CBI-Scoring'!$H$7:$AF$7,0))</f>
        <v>16</v>
      </c>
      <c r="K21" s="27">
        <f>INDEX('DER Concepts'!$B$6:$V$31,MATCH($B21,'DER Concepts'!$B$6:$B$31,0),MATCH(K$2,'DER Concepts'!$B$6:$V$6,0))</f>
        <v>0.4</v>
      </c>
      <c r="L21" s="27">
        <f>INDEX('DER Concepts'!$B$6:$V$31,MATCH($B21,'DER Concepts'!$B$6:$B$31,0),MATCH(L$2,'DER Concepts'!$B$6:$V$6,0))</f>
        <v>0.6</v>
      </c>
      <c r="M21" s="27">
        <f>INDEX('DER Concepts'!$B$6:$V$31,MATCH($B21,'DER Concepts'!$B$6:$B$31,0),MATCH(M$2,'DER Concepts'!$B$6:$V$6,0))</f>
        <v>0.8</v>
      </c>
      <c r="N21" s="27">
        <f>INDEX('DER Concepts'!$B$6:$V$31,MATCH($B21,'DER Concepts'!$B$6:$B$31,0),MATCH(N$2,'DER Concepts'!$B$6:$V$6,0))</f>
        <v>1.2</v>
      </c>
      <c r="O21" s="27">
        <f>INDEX('DER Concepts'!$B$6:$V$31,MATCH($B21,'DER Concepts'!$B$6:$B$31,0),MATCH(O$2,'DER Concepts'!$B$6:$V$6,0))</f>
        <v>1.6</v>
      </c>
      <c r="P21" s="27">
        <f>INDEX('DER Concepts'!$B$6:$V$31,MATCH($B21,'DER Concepts'!$B$6:$B$31,0),MATCH(P$2,'DER Concepts'!$B$6:$V$6,0))</f>
        <v>2</v>
      </c>
      <c r="Q21" s="27">
        <f>INDEX('DER Concepts'!$B$6:$V$31,MATCH($B21,'DER Concepts'!$B$6:$B$31,0),MATCH(Q$2,'DER Concepts'!$B$6:$V$6,0))</f>
        <v>2.4</v>
      </c>
      <c r="R21" s="27">
        <f>INDEX('DER Concepts'!$B$6:$V$31,MATCH($B21,'DER Concepts'!$B$6:$B$31,0),MATCH(R$2,'DER Concepts'!$B$6:$V$6,0))</f>
        <v>2.8</v>
      </c>
      <c r="S21" s="27">
        <f>INDEX('DER Concepts'!$B$6:$V$31,MATCH($B21,'DER Concepts'!$B$6:$B$31,0),MATCH(S$2,'DER Concepts'!$B$6:$V$6,0))</f>
        <v>3.4</v>
      </c>
    </row>
    <row r="22" spans="2:19" x14ac:dyDescent="0.25">
      <c r="B22" s="18">
        <f>INDEX('DER Concepts'!$B$7:$C$31,MATCH($C22,'DER Concepts'!$C$7:$C$31,0),1)</f>
        <v>2</v>
      </c>
      <c r="C22" s="17" t="s">
        <v>24</v>
      </c>
      <c r="D22" s="18">
        <f t="shared" si="0"/>
        <v>16</v>
      </c>
      <c r="E22" s="18" t="s">
        <v>1</v>
      </c>
      <c r="F22" s="17">
        <f>INDEX('CBI-Scoring'!$H$2:$AF$7,MATCH(F$2,'CBI-Scoring'!$H$2:$H$7,0),MATCH($B22,'CBI-Scoring'!$H$7:$AF$7,0))</f>
        <v>14</v>
      </c>
      <c r="G22" s="17">
        <f>INDEX('CBI-Scoring'!$H$2:$AF$7,MATCH(G$2,'CBI-Scoring'!$H$2:$H$7,0),MATCH($B22,'CBI-Scoring'!$H$7:$AF$7,0))</f>
        <v>14</v>
      </c>
      <c r="H22" s="17">
        <f>INDEX('CBI-Scoring'!$H$2:$AF$7,MATCH(H$2,'CBI-Scoring'!$H$2:$H$7,0),MATCH($B22,'CBI-Scoring'!$H$7:$AF$7,0))</f>
        <v>21</v>
      </c>
      <c r="I22" s="17">
        <f>INDEX('CBI-Scoring'!$H$2:$AF$7,MATCH(I$2,'CBI-Scoring'!$H$2:$H$7,0),MATCH($B22,'CBI-Scoring'!$H$7:$AF$7,0))</f>
        <v>14</v>
      </c>
      <c r="K22" s="27">
        <v>0</v>
      </c>
      <c r="L22" s="27">
        <v>0</v>
      </c>
      <c r="M22" s="27">
        <v>0</v>
      </c>
      <c r="N22" s="27">
        <v>0</v>
      </c>
      <c r="O22" s="27">
        <f>INDEX('DER Concepts'!$B$6:$V$31,MATCH($B22,'DER Concepts'!$B$6:$B$31,0),MATCH(O$2,'DER Concepts'!$B$6:$V$6,0))</f>
        <v>0</v>
      </c>
      <c r="P22" s="27">
        <f>INDEX('DER Concepts'!$B$6:$V$31,MATCH($B22,'DER Concepts'!$B$6:$B$31,0),MATCH(P$2,'DER Concepts'!$B$6:$V$6,0))</f>
        <v>0</v>
      </c>
      <c r="Q22" s="27">
        <f>INDEX('DER Concepts'!$B$6:$V$31,MATCH($B22,'DER Concepts'!$B$6:$B$31,0),MATCH(Q$2,'DER Concepts'!$B$6:$V$6,0))</f>
        <v>5</v>
      </c>
      <c r="R22" s="27">
        <f>INDEX('DER Concepts'!$B$6:$V$31,MATCH($B22,'DER Concepts'!$B$6:$B$31,0),MATCH(R$2,'DER Concepts'!$B$6:$V$6,0))</f>
        <v>5</v>
      </c>
      <c r="S22" s="27">
        <f>INDEX('DER Concepts'!$B$6:$V$31,MATCH($B22,'DER Concepts'!$B$6:$B$31,0),MATCH(S$2,'DER Concepts'!$B$6:$V$6,0))</f>
        <v>5</v>
      </c>
    </row>
    <row r="23" spans="2:19" x14ac:dyDescent="0.25">
      <c r="B23" s="18">
        <f>INDEX('DER Concepts'!$B$7:$C$31,MATCH($C23,'DER Concepts'!$C$7:$C$31,0),1)</f>
        <v>8</v>
      </c>
      <c r="C23" s="17" t="s">
        <v>47</v>
      </c>
      <c r="D23" s="18">
        <f t="shared" si="0"/>
        <v>16</v>
      </c>
      <c r="E23" s="18" t="s">
        <v>1</v>
      </c>
      <c r="F23" s="17">
        <f>INDEX('CBI-Scoring'!$H$2:$AF$7,MATCH(F$2,'CBI-Scoring'!$H$2:$H$7,0),MATCH($B23,'CBI-Scoring'!$H$7:$AF$7,0))</f>
        <v>14</v>
      </c>
      <c r="G23" s="17">
        <f>INDEX('CBI-Scoring'!$H$2:$AF$7,MATCH(G$2,'CBI-Scoring'!$H$2:$H$7,0),MATCH($B23,'CBI-Scoring'!$H$7:$AF$7,0))</f>
        <v>14</v>
      </c>
      <c r="H23" s="17">
        <f>INDEX('CBI-Scoring'!$H$2:$AF$7,MATCH(H$2,'CBI-Scoring'!$H$2:$H$7,0),MATCH($B23,'CBI-Scoring'!$H$7:$AF$7,0))</f>
        <v>21</v>
      </c>
      <c r="I23" s="17">
        <f>INDEX('CBI-Scoring'!$H$2:$AF$7,MATCH(I$2,'CBI-Scoring'!$H$2:$H$7,0),MATCH($B23,'CBI-Scoring'!$H$7:$AF$7,0))</f>
        <v>14</v>
      </c>
      <c r="K23" s="27">
        <v>0</v>
      </c>
      <c r="L23" s="27">
        <v>0</v>
      </c>
      <c r="M23" s="27">
        <v>0</v>
      </c>
      <c r="N23" s="27">
        <v>0</v>
      </c>
      <c r="O23" s="27">
        <f>INDEX('DER Concepts'!$B$6:$V$31,MATCH($B23,'DER Concepts'!$B$6:$B$31,0),MATCH(O$2,'DER Concepts'!$B$6:$V$6,0))</f>
        <v>0</v>
      </c>
      <c r="P23" s="27">
        <f>INDEX('DER Concepts'!$B$6:$V$31,MATCH($B23,'DER Concepts'!$B$6:$B$31,0),MATCH(P$2,'DER Concepts'!$B$6:$V$6,0))</f>
        <v>0</v>
      </c>
      <c r="Q23" s="27">
        <f>INDEX('DER Concepts'!$B$6:$V$31,MATCH($B23,'DER Concepts'!$B$6:$B$31,0),MATCH(Q$2,'DER Concepts'!$B$6:$V$6,0))</f>
        <v>0</v>
      </c>
      <c r="R23" s="27">
        <f>INDEX('DER Concepts'!$B$6:$V$31,MATCH($B23,'DER Concepts'!$B$6:$B$31,0),MATCH(R$2,'DER Concepts'!$B$6:$V$6,0))</f>
        <v>0</v>
      </c>
      <c r="S23" s="27">
        <f>INDEX('DER Concepts'!$B$6:$V$31,MATCH($B23,'DER Concepts'!$B$6:$B$31,0),MATCH(S$2,'DER Concepts'!$B$6:$V$6,0))</f>
        <v>0</v>
      </c>
    </row>
    <row r="24" spans="2:19" x14ac:dyDescent="0.25">
      <c r="B24" s="18">
        <f>INDEX('DER Concepts'!$B$7:$C$31,MATCH($C24,'DER Concepts'!$C$7:$C$31,0),1)</f>
        <v>6</v>
      </c>
      <c r="C24" s="17" t="s">
        <v>41</v>
      </c>
      <c r="D24" s="18">
        <f t="shared" si="0"/>
        <v>21</v>
      </c>
      <c r="E24" s="18" t="s">
        <v>1</v>
      </c>
      <c r="F24" s="17">
        <f>INDEX('CBI-Scoring'!$H$2:$AF$7,MATCH(F$2,'CBI-Scoring'!$H$2:$H$7,0),MATCH($B24,'CBI-Scoring'!$H$7:$AF$7,0))</f>
        <v>12</v>
      </c>
      <c r="G24" s="17">
        <f>INDEX('CBI-Scoring'!$H$2:$AF$7,MATCH(G$2,'CBI-Scoring'!$H$2:$H$7,0),MATCH($B24,'CBI-Scoring'!$H$7:$AF$7,0))</f>
        <v>12</v>
      </c>
      <c r="H24" s="17">
        <f>INDEX('CBI-Scoring'!$H$2:$AF$7,MATCH(H$2,'CBI-Scoring'!$H$2:$H$7,0),MATCH($B24,'CBI-Scoring'!$H$7:$AF$7,0))</f>
        <v>18</v>
      </c>
      <c r="I24" s="17">
        <f>INDEX('CBI-Scoring'!$H$2:$AF$7,MATCH(I$2,'CBI-Scoring'!$H$2:$H$7,0),MATCH($B24,'CBI-Scoring'!$H$7:$AF$7,0))</f>
        <v>12</v>
      </c>
      <c r="K24" s="27">
        <v>0</v>
      </c>
      <c r="L24" s="27">
        <v>0</v>
      </c>
      <c r="M24" s="27">
        <v>0</v>
      </c>
      <c r="N24" s="27">
        <v>0</v>
      </c>
      <c r="O24" s="27">
        <f>INDEX('DER Concepts'!$B$6:$V$31,MATCH($B24,'DER Concepts'!$B$6:$B$31,0),MATCH(O$2,'DER Concepts'!$B$6:$V$6,0))</f>
        <v>0</v>
      </c>
      <c r="P24" s="27">
        <f>INDEX('DER Concepts'!$B$6:$V$31,MATCH($B24,'DER Concepts'!$B$6:$B$31,0),MATCH(P$2,'DER Concepts'!$B$6:$V$6,0))</f>
        <v>0</v>
      </c>
      <c r="Q24" s="27">
        <f>INDEX('DER Concepts'!$B$6:$V$31,MATCH($B24,'DER Concepts'!$B$6:$B$31,0),MATCH(Q$2,'DER Concepts'!$B$6:$V$6,0))</f>
        <v>0</v>
      </c>
      <c r="R24" s="27">
        <f>INDEX('DER Concepts'!$B$6:$V$31,MATCH($B24,'DER Concepts'!$B$6:$B$31,0),MATCH(R$2,'DER Concepts'!$B$6:$V$6,0))</f>
        <v>0</v>
      </c>
      <c r="S24" s="27">
        <f>INDEX('DER Concepts'!$B$6:$V$31,MATCH($B24,'DER Concepts'!$B$6:$B$31,0),MATCH(S$2,'DER Concepts'!$B$6:$V$6,0))</f>
        <v>0</v>
      </c>
    </row>
    <row r="25" spans="2:19" x14ac:dyDescent="0.25">
      <c r="B25" s="18">
        <f>INDEX('DER Concepts'!$B$7:$C$31,MATCH($C25,'DER Concepts'!$C$7:$C$31,0),1)</f>
        <v>7</v>
      </c>
      <c r="C25" s="17" t="s">
        <v>44</v>
      </c>
      <c r="D25" s="18">
        <f t="shared" si="0"/>
        <v>21</v>
      </c>
      <c r="E25" s="18" t="s">
        <v>1</v>
      </c>
      <c r="F25" s="17">
        <f>INDEX('CBI-Scoring'!$H$2:$AF$7,MATCH(F$2,'CBI-Scoring'!$H$2:$H$7,0),MATCH($B25,'CBI-Scoring'!$H$7:$AF$7,0))</f>
        <v>12</v>
      </c>
      <c r="G25" s="17">
        <f>INDEX('CBI-Scoring'!$H$2:$AF$7,MATCH(G$2,'CBI-Scoring'!$H$2:$H$7,0),MATCH($B25,'CBI-Scoring'!$H$7:$AF$7,0))</f>
        <v>12</v>
      </c>
      <c r="H25" s="17">
        <f>INDEX('CBI-Scoring'!$H$2:$AF$7,MATCH(H$2,'CBI-Scoring'!$H$2:$H$7,0),MATCH($B25,'CBI-Scoring'!$H$7:$AF$7,0))</f>
        <v>18</v>
      </c>
      <c r="I25" s="17">
        <f>INDEX('CBI-Scoring'!$H$2:$AF$7,MATCH(I$2,'CBI-Scoring'!$H$2:$H$7,0),MATCH($B25,'CBI-Scoring'!$H$7:$AF$7,0))</f>
        <v>12</v>
      </c>
      <c r="K25" s="27">
        <v>0</v>
      </c>
      <c r="L25" s="27">
        <v>0</v>
      </c>
      <c r="M25" s="27">
        <v>0</v>
      </c>
      <c r="N25" s="27">
        <v>0</v>
      </c>
      <c r="O25" s="27">
        <f>INDEX('DER Concepts'!$B$6:$V$31,MATCH($B25,'DER Concepts'!$B$6:$B$31,0),MATCH(O$2,'DER Concepts'!$B$6:$V$6,0))</f>
        <v>0</v>
      </c>
      <c r="P25" s="27">
        <f>INDEX('DER Concepts'!$B$6:$V$31,MATCH($B25,'DER Concepts'!$B$6:$B$31,0),MATCH(P$2,'DER Concepts'!$B$6:$V$6,0))</f>
        <v>0</v>
      </c>
      <c r="Q25" s="27">
        <f>INDEX('DER Concepts'!$B$6:$V$31,MATCH($B25,'DER Concepts'!$B$6:$B$31,0),MATCH(Q$2,'DER Concepts'!$B$6:$V$6,0))</f>
        <v>0</v>
      </c>
      <c r="R25" s="27">
        <f>INDEX('DER Concepts'!$B$6:$V$31,MATCH($B25,'DER Concepts'!$B$6:$B$31,0),MATCH(R$2,'DER Concepts'!$B$6:$V$6,0))</f>
        <v>0</v>
      </c>
      <c r="S25" s="27">
        <f>INDEX('DER Concepts'!$B$6:$V$31,MATCH($B25,'DER Concepts'!$B$6:$B$31,0),MATCH(S$2,'DER Concepts'!$B$6:$V$6,0))</f>
        <v>0</v>
      </c>
    </row>
    <row r="26" spans="2:19" x14ac:dyDescent="0.25">
      <c r="B26" s="18">
        <f>INDEX('DER Concepts'!$B$7:$C$31,MATCH($C26,'DER Concepts'!$C$7:$C$31,0),1)</f>
        <v>12</v>
      </c>
      <c r="C26" s="17" t="s">
        <v>55</v>
      </c>
      <c r="D26" s="18">
        <f t="shared" si="0"/>
        <v>23</v>
      </c>
      <c r="E26" s="18" t="s">
        <v>0</v>
      </c>
      <c r="F26" s="17">
        <f>INDEX('CBI-Scoring'!$H$2:$AF$7,MATCH(F$2,'CBI-Scoring'!$H$2:$H$7,0),MATCH($B26,'CBI-Scoring'!$H$7:$AF$7,0))</f>
        <v>0</v>
      </c>
      <c r="G26" s="17">
        <f>INDEX('CBI-Scoring'!$H$2:$AF$7,MATCH(G$2,'CBI-Scoring'!$H$2:$H$7,0),MATCH($B26,'CBI-Scoring'!$H$7:$AF$7,0))</f>
        <v>0</v>
      </c>
      <c r="H26" s="17">
        <f>INDEX('CBI-Scoring'!$H$2:$AF$7,MATCH(H$2,'CBI-Scoring'!$H$2:$H$7,0),MATCH($B26,'CBI-Scoring'!$H$7:$AF$7,0))</f>
        <v>0</v>
      </c>
      <c r="I26" s="17">
        <f>INDEX('CBI-Scoring'!$H$2:$AF$7,MATCH(I$2,'CBI-Scoring'!$H$2:$H$7,0),MATCH($B26,'CBI-Scoring'!$H$7:$AF$7,0))</f>
        <v>0</v>
      </c>
      <c r="K26" s="27">
        <v>13.87</v>
      </c>
      <c r="L26" s="27">
        <v>15</v>
      </c>
      <c r="M26" s="27">
        <v>17.5</v>
      </c>
      <c r="N26" s="27">
        <v>10.7</v>
      </c>
      <c r="O26" s="27">
        <v>0</v>
      </c>
      <c r="P26" s="27">
        <v>0</v>
      </c>
      <c r="Q26" s="27">
        <v>0</v>
      </c>
      <c r="R26" s="27">
        <v>0</v>
      </c>
      <c r="S26" s="27">
        <v>0</v>
      </c>
    </row>
    <row r="27" spans="2:19" x14ac:dyDescent="0.25">
      <c r="B27" s="18">
        <f>INDEX('DER Concepts'!$B$7:$C$31,MATCH($C27,'DER Concepts'!$C$7:$C$31,0),1)</f>
        <v>13</v>
      </c>
      <c r="C27" s="17" t="s">
        <v>58</v>
      </c>
      <c r="D27" s="18">
        <f t="shared" si="0"/>
        <v>23</v>
      </c>
      <c r="E27" s="18" t="s">
        <v>0</v>
      </c>
      <c r="F27" s="17">
        <f>INDEX('CBI-Scoring'!$H$2:$AF$7,MATCH(F$2,'CBI-Scoring'!$H$2:$H$7,0),MATCH($B27,'CBI-Scoring'!$H$7:$AF$7,0))</f>
        <v>0</v>
      </c>
      <c r="G27" s="17">
        <f>INDEX('CBI-Scoring'!$H$2:$AF$7,MATCH(G$2,'CBI-Scoring'!$H$2:$H$7,0),MATCH($B27,'CBI-Scoring'!$H$7:$AF$7,0))</f>
        <v>0</v>
      </c>
      <c r="H27" s="17">
        <f>INDEX('CBI-Scoring'!$H$2:$AF$7,MATCH(H$2,'CBI-Scoring'!$H$2:$H$7,0),MATCH($B27,'CBI-Scoring'!$H$7:$AF$7,0))</f>
        <v>0</v>
      </c>
      <c r="I27" s="17">
        <f>INDEX('CBI-Scoring'!$H$2:$AF$7,MATCH(I$2,'CBI-Scoring'!$H$2:$H$7,0),MATCH($B27,'CBI-Scoring'!$H$7:$AF$7,0))</f>
        <v>0</v>
      </c>
      <c r="K27" s="27">
        <v>0</v>
      </c>
      <c r="L27" s="27">
        <v>0</v>
      </c>
      <c r="M27" s="27">
        <v>0</v>
      </c>
      <c r="N27" s="27">
        <v>6.8</v>
      </c>
      <c r="O27" s="27">
        <v>18.267490903690632</v>
      </c>
      <c r="P27" s="27">
        <v>19.081447983960388</v>
      </c>
      <c r="Q27" s="27">
        <v>19.895405064230726</v>
      </c>
      <c r="R27" s="27">
        <v>20.709362144501064</v>
      </c>
      <c r="S27" s="27">
        <v>21.523319224771694</v>
      </c>
    </row>
  </sheetData>
  <autoFilter ref="B2:S27">
    <sortState ref="B3:W27">
      <sortCondition descending="1" ref="F2:F27"/>
    </sortState>
  </autoFilter>
  <pageMargins left="0.7" right="0.7" top="0.75" bottom="0.75" header="0.3" footer="0.3"/>
  <pageSetup orientation="portrait" r:id="rId1"/>
  <headerFooter>
    <oddHeader>&amp;LAppendix D-3: DER CBI Scoring&amp;RClean Energy Implementation Plan</oddHeader>
    <oddFooter>&amp;LDECEMBER 17, 2021&amp;C&amp;P of &amp;N&amp;RPuget Sound Energy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workbookViewId="0"/>
  </sheetViews>
  <sheetFormatPr defaultRowHeight="15" x14ac:dyDescent="0.25"/>
  <cols>
    <col min="1" max="1" width="24.5703125" style="88" bestFit="1" customWidth="1"/>
    <col min="2" max="2" width="46.85546875" style="88" customWidth="1"/>
    <col min="3" max="4" width="54.140625" style="88" customWidth="1"/>
    <col min="5" max="5" width="59.140625" style="88" customWidth="1"/>
    <col min="6" max="6" width="55.140625" style="88" customWidth="1"/>
    <col min="7" max="7" width="34.42578125" style="88" customWidth="1"/>
    <col min="8" max="8" width="39.42578125" style="88" customWidth="1"/>
    <col min="9" max="9" width="41" style="88" customWidth="1"/>
    <col min="10" max="10" width="27" style="88" customWidth="1"/>
    <col min="11" max="11" width="31.85546875" style="88" customWidth="1"/>
    <col min="12" max="12" width="54.42578125" style="88" customWidth="1"/>
    <col min="13" max="13" width="43.28515625" style="88" customWidth="1"/>
    <col min="14" max="14" width="39.85546875" style="88" customWidth="1"/>
    <col min="15" max="15" width="55.5703125" style="88" customWidth="1"/>
    <col min="16" max="16" width="27.5703125" style="88" customWidth="1"/>
    <col min="17" max="17" width="43.28515625" style="88" customWidth="1"/>
    <col min="18" max="18" width="57.140625" style="88" customWidth="1"/>
    <col min="19" max="19" width="35.7109375" style="88" customWidth="1"/>
    <col min="20" max="20" width="34.28515625" style="88" customWidth="1"/>
    <col min="21" max="21" width="37.28515625" style="88" customWidth="1"/>
    <col min="22" max="22" width="45.5703125" style="88" customWidth="1"/>
    <col min="23" max="23" width="53.28515625" style="88" customWidth="1"/>
    <col min="24" max="24" width="43" style="88" customWidth="1"/>
    <col min="25" max="25" width="58.7109375" style="88" customWidth="1"/>
    <col min="26" max="26" width="21.85546875" style="88" customWidth="1"/>
    <col min="27" max="27" width="60.7109375" style="88" hidden="1" customWidth="1"/>
    <col min="28" max="16384" width="9.140625" style="88"/>
  </cols>
  <sheetData>
    <row r="1" spans="1:12" ht="45.75" thickBot="1" x14ac:dyDescent="0.3">
      <c r="A1" s="108" t="s">
        <v>147</v>
      </c>
      <c r="B1" s="109" t="s">
        <v>168</v>
      </c>
      <c r="C1" s="109" t="s">
        <v>165</v>
      </c>
      <c r="D1" s="109" t="s">
        <v>170</v>
      </c>
      <c r="E1" s="109" t="s">
        <v>162</v>
      </c>
      <c r="F1" s="109" t="s">
        <v>159</v>
      </c>
      <c r="G1" s="109" t="s">
        <v>148</v>
      </c>
      <c r="H1" s="109" t="s">
        <v>151</v>
      </c>
      <c r="I1" s="109" t="s">
        <v>154</v>
      </c>
      <c r="J1" s="109" t="s">
        <v>155</v>
      </c>
      <c r="K1" s="109" t="s">
        <v>173</v>
      </c>
      <c r="L1" s="110" t="s">
        <v>176</v>
      </c>
    </row>
    <row r="2" spans="1:12" ht="38.25" x14ac:dyDescent="0.25">
      <c r="A2" s="111" t="s">
        <v>146</v>
      </c>
      <c r="B2" s="112" t="s">
        <v>187</v>
      </c>
      <c r="C2" s="112" t="s">
        <v>188</v>
      </c>
      <c r="D2" s="112" t="s">
        <v>188</v>
      </c>
      <c r="E2" s="112" t="s">
        <v>189</v>
      </c>
      <c r="F2" s="112" t="s">
        <v>196</v>
      </c>
      <c r="G2" s="112" t="s">
        <v>117</v>
      </c>
      <c r="H2" s="112" t="s">
        <v>197</v>
      </c>
      <c r="I2" s="112" t="s">
        <v>153</v>
      </c>
      <c r="J2" s="112" t="s">
        <v>153</v>
      </c>
      <c r="K2" s="112" t="s">
        <v>172</v>
      </c>
      <c r="L2" s="113" t="s">
        <v>190</v>
      </c>
    </row>
    <row r="3" spans="1:12" ht="38.25" x14ac:dyDescent="0.25">
      <c r="A3" s="96" t="s">
        <v>147</v>
      </c>
      <c r="B3" s="100" t="s">
        <v>168</v>
      </c>
      <c r="C3" s="95" t="s">
        <v>165</v>
      </c>
      <c r="D3" s="95" t="s">
        <v>170</v>
      </c>
      <c r="E3" s="95" t="s">
        <v>162</v>
      </c>
      <c r="F3" s="95" t="s">
        <v>159</v>
      </c>
      <c r="G3" s="95" t="s">
        <v>148</v>
      </c>
      <c r="H3" s="95" t="s">
        <v>151</v>
      </c>
      <c r="I3" s="95" t="s">
        <v>154</v>
      </c>
      <c r="J3" s="95" t="s">
        <v>155</v>
      </c>
      <c r="K3" s="95" t="s">
        <v>173</v>
      </c>
      <c r="L3" s="102" t="s">
        <v>176</v>
      </c>
    </row>
    <row r="4" spans="1:12" ht="140.25" x14ac:dyDescent="0.25">
      <c r="A4" s="96" t="s">
        <v>123</v>
      </c>
      <c r="B4" s="100" t="s">
        <v>169</v>
      </c>
      <c r="C4" s="95" t="s">
        <v>166</v>
      </c>
      <c r="D4" s="95" t="s">
        <v>171</v>
      </c>
      <c r="E4" s="95" t="s">
        <v>163</v>
      </c>
      <c r="F4" s="95" t="s">
        <v>160</v>
      </c>
      <c r="G4" s="95" t="s">
        <v>194</v>
      </c>
      <c r="H4" s="95" t="s">
        <v>152</v>
      </c>
      <c r="I4" s="95" t="s">
        <v>156</v>
      </c>
      <c r="J4" s="95" t="s">
        <v>157</v>
      </c>
      <c r="K4" s="95" t="s">
        <v>174</v>
      </c>
      <c r="L4" s="102" t="s">
        <v>177</v>
      </c>
    </row>
    <row r="5" spans="1:12" ht="114.75" x14ac:dyDescent="0.25">
      <c r="A5" s="96" t="s">
        <v>145</v>
      </c>
      <c r="B5" s="100" t="s">
        <v>184</v>
      </c>
      <c r="C5" s="95" t="s">
        <v>181</v>
      </c>
      <c r="D5" s="95" t="s">
        <v>135</v>
      </c>
      <c r="E5" s="95" t="s">
        <v>179</v>
      </c>
      <c r="F5" s="95" t="s">
        <v>132</v>
      </c>
      <c r="G5" s="95" t="s">
        <v>129</v>
      </c>
      <c r="H5" s="95" t="s">
        <v>130</v>
      </c>
      <c r="I5" s="95" t="s">
        <v>131</v>
      </c>
      <c r="J5" s="95" t="s">
        <v>178</v>
      </c>
      <c r="K5" s="95" t="s">
        <v>133</v>
      </c>
      <c r="L5" s="102" t="s">
        <v>185</v>
      </c>
    </row>
    <row r="6" spans="1:12" ht="45" x14ac:dyDescent="0.25">
      <c r="A6" s="96" t="s">
        <v>16</v>
      </c>
      <c r="B6" s="101">
        <v>1</v>
      </c>
      <c r="C6" s="99">
        <v>0</v>
      </c>
      <c r="D6" s="99">
        <v>0</v>
      </c>
      <c r="E6" s="99">
        <v>2</v>
      </c>
      <c r="F6" s="99">
        <v>1</v>
      </c>
      <c r="G6" s="99">
        <v>2</v>
      </c>
      <c r="H6" s="99">
        <v>2</v>
      </c>
      <c r="I6" s="99">
        <v>2</v>
      </c>
      <c r="J6" s="99">
        <v>2</v>
      </c>
      <c r="K6" s="99">
        <v>2</v>
      </c>
      <c r="L6" s="103">
        <v>2</v>
      </c>
    </row>
    <row r="7" spans="1:12" ht="45" x14ac:dyDescent="0.25">
      <c r="A7" s="96" t="s">
        <v>24</v>
      </c>
      <c r="B7" s="101">
        <v>1</v>
      </c>
      <c r="C7" s="99">
        <v>0</v>
      </c>
      <c r="D7" s="99">
        <v>0</v>
      </c>
      <c r="E7" s="99">
        <v>1</v>
      </c>
      <c r="F7" s="99">
        <v>0</v>
      </c>
      <c r="G7" s="99">
        <v>2</v>
      </c>
      <c r="H7" s="99">
        <v>2</v>
      </c>
      <c r="I7" s="99">
        <v>2</v>
      </c>
      <c r="J7" s="99">
        <v>2</v>
      </c>
      <c r="K7" s="99">
        <v>2</v>
      </c>
      <c r="L7" s="103">
        <v>2</v>
      </c>
    </row>
    <row r="8" spans="1:12" ht="30" x14ac:dyDescent="0.25">
      <c r="A8" s="96" t="s">
        <v>29</v>
      </c>
      <c r="B8" s="101">
        <v>1</v>
      </c>
      <c r="C8" s="99">
        <v>1</v>
      </c>
      <c r="D8" s="99">
        <v>0</v>
      </c>
      <c r="E8" s="99">
        <v>2</v>
      </c>
      <c r="F8" s="99">
        <v>1</v>
      </c>
      <c r="G8" s="99">
        <v>1</v>
      </c>
      <c r="H8" s="99">
        <v>1</v>
      </c>
      <c r="I8" s="99">
        <v>1</v>
      </c>
      <c r="J8" s="99">
        <v>1</v>
      </c>
      <c r="K8" s="99">
        <v>2</v>
      </c>
      <c r="L8" s="103">
        <v>2</v>
      </c>
    </row>
    <row r="9" spans="1:12" ht="30" x14ac:dyDescent="0.25">
      <c r="A9" s="96" t="s">
        <v>33</v>
      </c>
      <c r="B9" s="101">
        <v>1</v>
      </c>
      <c r="C9" s="99">
        <v>1</v>
      </c>
      <c r="D9" s="99">
        <v>0</v>
      </c>
      <c r="E9" s="99">
        <v>2</v>
      </c>
      <c r="F9" s="99">
        <v>1</v>
      </c>
      <c r="G9" s="99">
        <v>2</v>
      </c>
      <c r="H9" s="99">
        <v>2</v>
      </c>
      <c r="I9" s="99">
        <v>2</v>
      </c>
      <c r="J9" s="99">
        <v>2</v>
      </c>
      <c r="K9" s="99">
        <v>2</v>
      </c>
      <c r="L9" s="103">
        <v>2</v>
      </c>
    </row>
    <row r="10" spans="1:12" ht="18" x14ac:dyDescent="0.25">
      <c r="A10" s="96" t="s">
        <v>83</v>
      </c>
      <c r="B10" s="101">
        <v>1</v>
      </c>
      <c r="C10" s="99">
        <v>1</v>
      </c>
      <c r="D10" s="99">
        <v>0</v>
      </c>
      <c r="E10" s="99">
        <v>2</v>
      </c>
      <c r="F10" s="99">
        <v>1</v>
      </c>
      <c r="G10" s="99">
        <v>1</v>
      </c>
      <c r="H10" s="99">
        <v>1</v>
      </c>
      <c r="I10" s="99">
        <v>1</v>
      </c>
      <c r="J10" s="99">
        <v>1</v>
      </c>
      <c r="K10" s="99">
        <v>2</v>
      </c>
      <c r="L10" s="103">
        <v>2</v>
      </c>
    </row>
    <row r="11" spans="1:12" ht="30" x14ac:dyDescent="0.25">
      <c r="A11" s="96" t="s">
        <v>37</v>
      </c>
      <c r="B11" s="101">
        <v>2</v>
      </c>
      <c r="C11" s="99">
        <v>1</v>
      </c>
      <c r="D11" s="99">
        <v>0</v>
      </c>
      <c r="E11" s="99">
        <v>2</v>
      </c>
      <c r="F11" s="99">
        <v>0</v>
      </c>
      <c r="G11" s="99">
        <v>2</v>
      </c>
      <c r="H11" s="99">
        <v>2</v>
      </c>
      <c r="I11" s="99">
        <v>2</v>
      </c>
      <c r="J11" s="99">
        <v>2</v>
      </c>
      <c r="K11" s="99">
        <v>2</v>
      </c>
      <c r="L11" s="103">
        <v>2</v>
      </c>
    </row>
    <row r="12" spans="1:12" ht="27.75" customHeight="1" x14ac:dyDescent="0.25">
      <c r="A12" s="96" t="s">
        <v>41</v>
      </c>
      <c r="B12" s="101">
        <v>1</v>
      </c>
      <c r="C12" s="99">
        <v>0</v>
      </c>
      <c r="D12" s="99">
        <v>0</v>
      </c>
      <c r="E12" s="99">
        <v>1</v>
      </c>
      <c r="F12" s="99">
        <v>0</v>
      </c>
      <c r="G12" s="99">
        <v>2</v>
      </c>
      <c r="H12" s="99">
        <v>2</v>
      </c>
      <c r="I12" s="99">
        <v>2</v>
      </c>
      <c r="J12" s="99">
        <v>2</v>
      </c>
      <c r="K12" s="99">
        <v>1</v>
      </c>
      <c r="L12" s="103">
        <v>1</v>
      </c>
    </row>
    <row r="13" spans="1:12" ht="30" x14ac:dyDescent="0.25">
      <c r="A13" s="96" t="s">
        <v>44</v>
      </c>
      <c r="B13" s="101">
        <v>1</v>
      </c>
      <c r="C13" s="99">
        <v>0</v>
      </c>
      <c r="D13" s="99">
        <v>0</v>
      </c>
      <c r="E13" s="99">
        <v>1</v>
      </c>
      <c r="F13" s="99">
        <v>0</v>
      </c>
      <c r="G13" s="99">
        <v>2</v>
      </c>
      <c r="H13" s="99">
        <v>2</v>
      </c>
      <c r="I13" s="99">
        <v>2</v>
      </c>
      <c r="J13" s="99">
        <v>2</v>
      </c>
      <c r="K13" s="99">
        <v>1</v>
      </c>
      <c r="L13" s="103">
        <v>1</v>
      </c>
    </row>
    <row r="14" spans="1:12" ht="45" x14ac:dyDescent="0.25">
      <c r="A14" s="96" t="s">
        <v>47</v>
      </c>
      <c r="B14" s="101">
        <v>1</v>
      </c>
      <c r="C14" s="99">
        <v>0</v>
      </c>
      <c r="D14" s="99">
        <v>0</v>
      </c>
      <c r="E14" s="99">
        <v>1</v>
      </c>
      <c r="F14" s="99">
        <v>0</v>
      </c>
      <c r="G14" s="99">
        <v>2</v>
      </c>
      <c r="H14" s="99">
        <v>2</v>
      </c>
      <c r="I14" s="99">
        <v>2</v>
      </c>
      <c r="J14" s="99">
        <v>2</v>
      </c>
      <c r="K14" s="99">
        <v>2</v>
      </c>
      <c r="L14" s="103">
        <v>2</v>
      </c>
    </row>
    <row r="15" spans="1:12" ht="30" x14ac:dyDescent="0.25">
      <c r="A15" s="96" t="s">
        <v>49</v>
      </c>
      <c r="B15" s="101">
        <v>1</v>
      </c>
      <c r="C15" s="99">
        <v>2</v>
      </c>
      <c r="D15" s="99">
        <v>1</v>
      </c>
      <c r="E15" s="99">
        <v>2</v>
      </c>
      <c r="F15" s="99">
        <v>1</v>
      </c>
      <c r="G15" s="99">
        <v>1</v>
      </c>
      <c r="H15" s="99">
        <v>1</v>
      </c>
      <c r="I15" s="99">
        <v>1</v>
      </c>
      <c r="J15" s="99">
        <v>1</v>
      </c>
      <c r="K15" s="99">
        <v>2</v>
      </c>
      <c r="L15" s="103">
        <v>2</v>
      </c>
    </row>
    <row r="16" spans="1:12" ht="30" x14ac:dyDescent="0.25">
      <c r="A16" s="96" t="s">
        <v>51</v>
      </c>
      <c r="B16" s="101">
        <v>1</v>
      </c>
      <c r="C16" s="99">
        <v>2</v>
      </c>
      <c r="D16" s="99">
        <v>1</v>
      </c>
      <c r="E16" s="99">
        <v>2</v>
      </c>
      <c r="F16" s="99">
        <v>1</v>
      </c>
      <c r="G16" s="99">
        <v>2</v>
      </c>
      <c r="H16" s="99">
        <v>2</v>
      </c>
      <c r="I16" s="99">
        <v>2</v>
      </c>
      <c r="J16" s="99">
        <v>2</v>
      </c>
      <c r="K16" s="99">
        <v>2</v>
      </c>
      <c r="L16" s="103">
        <v>2</v>
      </c>
    </row>
    <row r="17" spans="1:27" ht="45" x14ac:dyDescent="0.25">
      <c r="A17" s="96" t="s">
        <v>53</v>
      </c>
      <c r="B17" s="101">
        <v>2</v>
      </c>
      <c r="C17" s="99">
        <v>2</v>
      </c>
      <c r="D17" s="99">
        <v>1</v>
      </c>
      <c r="E17" s="99">
        <v>2</v>
      </c>
      <c r="F17" s="99">
        <v>1</v>
      </c>
      <c r="G17" s="99">
        <v>2</v>
      </c>
      <c r="H17" s="99">
        <v>2</v>
      </c>
      <c r="I17" s="99">
        <v>2</v>
      </c>
      <c r="J17" s="99">
        <v>2</v>
      </c>
      <c r="K17" s="99">
        <v>2</v>
      </c>
      <c r="L17" s="103">
        <v>2</v>
      </c>
    </row>
    <row r="18" spans="1:27" ht="18" x14ac:dyDescent="0.25">
      <c r="A18" s="96" t="s">
        <v>60</v>
      </c>
      <c r="B18" s="101">
        <v>1</v>
      </c>
      <c r="C18" s="99">
        <v>1</v>
      </c>
      <c r="D18" s="99">
        <v>0</v>
      </c>
      <c r="E18" s="99">
        <v>2</v>
      </c>
      <c r="F18" s="99">
        <v>0</v>
      </c>
      <c r="G18" s="99">
        <v>2</v>
      </c>
      <c r="H18" s="99">
        <v>2</v>
      </c>
      <c r="I18" s="99">
        <v>2</v>
      </c>
      <c r="J18" s="99">
        <v>2</v>
      </c>
      <c r="K18" s="99">
        <v>1</v>
      </c>
      <c r="L18" s="103">
        <v>1</v>
      </c>
    </row>
    <row r="19" spans="1:27" ht="30" x14ac:dyDescent="0.25">
      <c r="A19" s="96" t="s">
        <v>62</v>
      </c>
      <c r="B19" s="101">
        <v>2</v>
      </c>
      <c r="C19" s="99">
        <v>1</v>
      </c>
      <c r="D19" s="99">
        <v>0</v>
      </c>
      <c r="E19" s="99">
        <v>2</v>
      </c>
      <c r="F19" s="99">
        <v>1</v>
      </c>
      <c r="G19" s="99">
        <v>2</v>
      </c>
      <c r="H19" s="99">
        <v>2</v>
      </c>
      <c r="I19" s="99">
        <v>2</v>
      </c>
      <c r="J19" s="99">
        <v>2</v>
      </c>
      <c r="K19" s="99">
        <v>1</v>
      </c>
      <c r="L19" s="103">
        <v>1</v>
      </c>
    </row>
    <row r="20" spans="1:27" ht="45" x14ac:dyDescent="0.25">
      <c r="A20" s="96" t="s">
        <v>65</v>
      </c>
      <c r="B20" s="101">
        <v>1</v>
      </c>
      <c r="C20" s="99">
        <v>1</v>
      </c>
      <c r="D20" s="99">
        <v>0</v>
      </c>
      <c r="E20" s="99">
        <v>2</v>
      </c>
      <c r="F20" s="99">
        <v>1</v>
      </c>
      <c r="G20" s="99">
        <v>2</v>
      </c>
      <c r="H20" s="99">
        <v>2</v>
      </c>
      <c r="I20" s="99">
        <v>2</v>
      </c>
      <c r="J20" s="99">
        <v>2</v>
      </c>
      <c r="K20" s="99">
        <v>1</v>
      </c>
      <c r="L20" s="103">
        <v>1</v>
      </c>
    </row>
    <row r="21" spans="1:27" ht="30" x14ac:dyDescent="0.25">
      <c r="A21" s="96" t="s">
        <v>67</v>
      </c>
      <c r="B21" s="101">
        <v>1</v>
      </c>
      <c r="C21" s="99">
        <v>2</v>
      </c>
      <c r="D21" s="99">
        <v>0</v>
      </c>
      <c r="E21" s="99">
        <v>2</v>
      </c>
      <c r="F21" s="99">
        <v>1</v>
      </c>
      <c r="G21" s="99">
        <v>2</v>
      </c>
      <c r="H21" s="99">
        <v>2</v>
      </c>
      <c r="I21" s="99">
        <v>2</v>
      </c>
      <c r="J21" s="99">
        <v>2</v>
      </c>
      <c r="K21" s="99">
        <v>1</v>
      </c>
      <c r="L21" s="103">
        <v>1</v>
      </c>
    </row>
    <row r="22" spans="1:27" ht="30" x14ac:dyDescent="0.25">
      <c r="A22" s="96" t="s">
        <v>69</v>
      </c>
      <c r="B22" s="101">
        <v>1</v>
      </c>
      <c r="C22" s="99">
        <v>2</v>
      </c>
      <c r="D22" s="99">
        <v>0</v>
      </c>
      <c r="E22" s="99">
        <v>2</v>
      </c>
      <c r="F22" s="99">
        <v>1</v>
      </c>
      <c r="G22" s="99">
        <v>2</v>
      </c>
      <c r="H22" s="99">
        <v>2</v>
      </c>
      <c r="I22" s="99">
        <v>2</v>
      </c>
      <c r="J22" s="99">
        <v>2</v>
      </c>
      <c r="K22" s="99">
        <v>1</v>
      </c>
      <c r="L22" s="103">
        <v>1</v>
      </c>
    </row>
    <row r="23" spans="1:27" ht="30" x14ac:dyDescent="0.25">
      <c r="A23" s="96" t="s">
        <v>71</v>
      </c>
      <c r="B23" s="101">
        <v>2</v>
      </c>
      <c r="C23" s="99">
        <v>1</v>
      </c>
      <c r="D23" s="99">
        <v>0</v>
      </c>
      <c r="E23" s="99">
        <v>2</v>
      </c>
      <c r="F23" s="99">
        <v>1</v>
      </c>
      <c r="G23" s="99">
        <v>2</v>
      </c>
      <c r="H23" s="99">
        <v>2</v>
      </c>
      <c r="I23" s="99">
        <v>2</v>
      </c>
      <c r="J23" s="99">
        <v>2</v>
      </c>
      <c r="K23" s="99">
        <v>1</v>
      </c>
      <c r="L23" s="103">
        <v>1</v>
      </c>
    </row>
    <row r="24" spans="1:27" ht="30" x14ac:dyDescent="0.25">
      <c r="A24" s="96" t="s">
        <v>75</v>
      </c>
      <c r="B24" s="101">
        <v>2</v>
      </c>
      <c r="C24" s="99">
        <v>1</v>
      </c>
      <c r="D24" s="99">
        <v>0</v>
      </c>
      <c r="E24" s="99">
        <v>2</v>
      </c>
      <c r="F24" s="99">
        <v>1</v>
      </c>
      <c r="G24" s="99">
        <v>2</v>
      </c>
      <c r="H24" s="99">
        <v>2</v>
      </c>
      <c r="I24" s="99">
        <v>2</v>
      </c>
      <c r="J24" s="99">
        <v>2</v>
      </c>
      <c r="K24" s="99">
        <v>1</v>
      </c>
      <c r="L24" s="103">
        <v>1</v>
      </c>
    </row>
    <row r="25" spans="1:27" ht="45" x14ac:dyDescent="0.25">
      <c r="A25" s="96" t="s">
        <v>77</v>
      </c>
      <c r="B25" s="101">
        <v>1</v>
      </c>
      <c r="C25" s="99">
        <v>2</v>
      </c>
      <c r="D25" s="99">
        <v>1</v>
      </c>
      <c r="E25" s="99">
        <v>2</v>
      </c>
      <c r="F25" s="99">
        <v>1</v>
      </c>
      <c r="G25" s="99">
        <v>2</v>
      </c>
      <c r="H25" s="99">
        <v>2</v>
      </c>
      <c r="I25" s="99">
        <v>2</v>
      </c>
      <c r="J25" s="99">
        <v>2</v>
      </c>
      <c r="K25" s="99">
        <v>2</v>
      </c>
      <c r="L25" s="103">
        <v>2</v>
      </c>
    </row>
    <row r="26" spans="1:27" ht="30" x14ac:dyDescent="0.25">
      <c r="A26" s="96" t="s">
        <v>79</v>
      </c>
      <c r="B26" s="101">
        <v>1</v>
      </c>
      <c r="C26" s="99">
        <v>2</v>
      </c>
      <c r="D26" s="99">
        <v>0</v>
      </c>
      <c r="E26" s="99">
        <v>2</v>
      </c>
      <c r="F26" s="99">
        <v>1</v>
      </c>
      <c r="G26" s="99">
        <v>2</v>
      </c>
      <c r="H26" s="99">
        <v>2</v>
      </c>
      <c r="I26" s="99">
        <v>2</v>
      </c>
      <c r="J26" s="99">
        <v>2</v>
      </c>
      <c r="K26" s="99">
        <v>1</v>
      </c>
      <c r="L26" s="103">
        <v>1</v>
      </c>
    </row>
    <row r="27" spans="1:27" ht="45.75" thickBot="1" x14ac:dyDescent="0.3">
      <c r="A27" s="104" t="s">
        <v>81</v>
      </c>
      <c r="B27" s="105">
        <v>2</v>
      </c>
      <c r="C27" s="106">
        <v>2</v>
      </c>
      <c r="D27" s="106">
        <v>0</v>
      </c>
      <c r="E27" s="106">
        <v>2</v>
      </c>
      <c r="F27" s="106">
        <v>1</v>
      </c>
      <c r="G27" s="106">
        <v>2</v>
      </c>
      <c r="H27" s="106">
        <v>2</v>
      </c>
      <c r="I27" s="106">
        <v>2</v>
      </c>
      <c r="J27" s="106">
        <v>2</v>
      </c>
      <c r="K27" s="106">
        <v>1</v>
      </c>
      <c r="L27" s="107">
        <v>1</v>
      </c>
    </row>
    <row r="28" spans="1:27" x14ac:dyDescent="0.25">
      <c r="A28" s="98"/>
      <c r="B28" s="94"/>
      <c r="C28" s="94"/>
      <c r="D28" s="94"/>
      <c r="E28" s="94"/>
      <c r="F28" s="94"/>
      <c r="G28" s="94"/>
      <c r="H28" s="94"/>
      <c r="I28" s="94"/>
      <c r="J28" s="94"/>
      <c r="K28" s="94"/>
      <c r="L28" s="94"/>
    </row>
    <row r="29" spans="1:27" x14ac:dyDescent="0.25">
      <c r="A29" s="98"/>
      <c r="B29" s="94"/>
      <c r="C29" s="94"/>
      <c r="D29" s="94"/>
      <c r="E29" s="94"/>
      <c r="F29" s="94"/>
      <c r="G29" s="94"/>
      <c r="H29" s="94"/>
      <c r="I29" s="94"/>
      <c r="J29" s="94"/>
      <c r="K29" s="94"/>
      <c r="L29" s="94"/>
    </row>
    <row r="30" spans="1:27" x14ac:dyDescent="0.25">
      <c r="A30" s="98"/>
    </row>
    <row r="31" spans="1:27" ht="15.75" thickBot="1" x14ac:dyDescent="0.3">
      <c r="A31" s="97"/>
    </row>
    <row r="32" spans="1:27" ht="60.75" thickBot="1" x14ac:dyDescent="0.3">
      <c r="A32" s="92" t="s">
        <v>146</v>
      </c>
      <c r="B32" s="92" t="s">
        <v>147</v>
      </c>
      <c r="C32" s="92" t="s">
        <v>123</v>
      </c>
      <c r="D32" s="93" t="s">
        <v>145</v>
      </c>
      <c r="E32" s="89" t="s">
        <v>16</v>
      </c>
      <c r="F32" s="89" t="s">
        <v>24</v>
      </c>
      <c r="G32" s="89" t="s">
        <v>29</v>
      </c>
      <c r="H32" s="89" t="s">
        <v>33</v>
      </c>
      <c r="I32" s="89" t="s">
        <v>37</v>
      </c>
      <c r="J32" s="89" t="s">
        <v>41</v>
      </c>
      <c r="K32" s="89" t="s">
        <v>44</v>
      </c>
      <c r="L32" s="89" t="s">
        <v>47</v>
      </c>
      <c r="M32" s="89" t="s">
        <v>49</v>
      </c>
      <c r="N32" s="89" t="s">
        <v>51</v>
      </c>
      <c r="O32" s="89" t="s">
        <v>53</v>
      </c>
      <c r="P32" s="89" t="s">
        <v>60</v>
      </c>
      <c r="Q32" s="89" t="s">
        <v>62</v>
      </c>
      <c r="R32" s="89" t="s">
        <v>65</v>
      </c>
      <c r="S32" s="89" t="s">
        <v>67</v>
      </c>
      <c r="T32" s="89" t="s">
        <v>69</v>
      </c>
      <c r="U32" s="89" t="s">
        <v>71</v>
      </c>
      <c r="V32" s="89" t="s">
        <v>75</v>
      </c>
      <c r="W32" s="89" t="s">
        <v>77</v>
      </c>
      <c r="X32" s="89" t="s">
        <v>79</v>
      </c>
      <c r="Y32" s="89" t="s">
        <v>81</v>
      </c>
      <c r="Z32" s="89" t="s">
        <v>83</v>
      </c>
      <c r="AA32" s="87" t="s">
        <v>136</v>
      </c>
    </row>
    <row r="33" spans="1:27" ht="140.25" x14ac:dyDescent="0.25">
      <c r="A33" s="90" t="s">
        <v>187</v>
      </c>
      <c r="B33" s="90" t="s">
        <v>168</v>
      </c>
      <c r="C33" s="90" t="s">
        <v>169</v>
      </c>
      <c r="D33" s="90" t="s">
        <v>184</v>
      </c>
      <c r="E33" s="91">
        <v>1</v>
      </c>
      <c r="F33" s="91">
        <v>1</v>
      </c>
      <c r="G33" s="91">
        <v>1</v>
      </c>
      <c r="H33" s="91">
        <v>1</v>
      </c>
      <c r="I33" s="91">
        <v>2</v>
      </c>
      <c r="J33" s="91">
        <v>1</v>
      </c>
      <c r="K33" s="91">
        <v>1</v>
      </c>
      <c r="L33" s="91">
        <v>1</v>
      </c>
      <c r="M33" s="91">
        <v>1</v>
      </c>
      <c r="N33" s="91">
        <v>1</v>
      </c>
      <c r="O33" s="91">
        <v>2</v>
      </c>
      <c r="P33" s="91">
        <v>1</v>
      </c>
      <c r="Q33" s="91">
        <v>2</v>
      </c>
      <c r="R33" s="91">
        <v>1</v>
      </c>
      <c r="S33" s="91">
        <v>1</v>
      </c>
      <c r="T33" s="91">
        <v>1</v>
      </c>
      <c r="U33" s="91">
        <v>2</v>
      </c>
      <c r="V33" s="91">
        <v>2</v>
      </c>
      <c r="W33" s="91">
        <v>1</v>
      </c>
      <c r="X33" s="91">
        <v>1</v>
      </c>
      <c r="Y33" s="91">
        <v>2</v>
      </c>
      <c r="Z33" s="91">
        <v>1</v>
      </c>
      <c r="AA33" s="88" t="s">
        <v>142</v>
      </c>
    </row>
    <row r="34" spans="1:27" ht="195" x14ac:dyDescent="0.25">
      <c r="A34" s="90" t="s">
        <v>188</v>
      </c>
      <c r="B34" s="90" t="s">
        <v>165</v>
      </c>
      <c r="C34" s="90" t="s">
        <v>166</v>
      </c>
      <c r="D34" s="90" t="s">
        <v>181</v>
      </c>
      <c r="E34" s="91">
        <v>0</v>
      </c>
      <c r="F34" s="91">
        <v>0</v>
      </c>
      <c r="G34" s="91">
        <v>1</v>
      </c>
      <c r="H34" s="91">
        <v>1</v>
      </c>
      <c r="I34" s="91">
        <v>1</v>
      </c>
      <c r="J34" s="91">
        <v>0</v>
      </c>
      <c r="K34" s="91">
        <v>0</v>
      </c>
      <c r="L34" s="91">
        <v>0</v>
      </c>
      <c r="M34" s="91">
        <v>2</v>
      </c>
      <c r="N34" s="91">
        <v>2</v>
      </c>
      <c r="O34" s="91">
        <v>2</v>
      </c>
      <c r="P34" s="91">
        <v>1</v>
      </c>
      <c r="Q34" s="91">
        <v>1</v>
      </c>
      <c r="R34" s="91">
        <v>1</v>
      </c>
      <c r="S34" s="91">
        <v>2</v>
      </c>
      <c r="T34" s="91">
        <v>2</v>
      </c>
      <c r="U34" s="91">
        <v>1</v>
      </c>
      <c r="V34" s="91">
        <v>1</v>
      </c>
      <c r="W34" s="91">
        <v>2</v>
      </c>
      <c r="X34" s="91">
        <v>2</v>
      </c>
      <c r="Y34" s="91">
        <v>2</v>
      </c>
      <c r="Z34" s="91">
        <v>1</v>
      </c>
      <c r="AA34" s="88" t="s">
        <v>182</v>
      </c>
    </row>
    <row r="35" spans="1:27" ht="90" x14ac:dyDescent="0.25">
      <c r="A35" s="90" t="s">
        <v>188</v>
      </c>
      <c r="B35" s="90" t="s">
        <v>170</v>
      </c>
      <c r="C35" s="90" t="s">
        <v>171</v>
      </c>
      <c r="D35" s="90" t="s">
        <v>135</v>
      </c>
      <c r="E35" s="91">
        <v>0</v>
      </c>
      <c r="F35" s="91">
        <v>0</v>
      </c>
      <c r="G35" s="91">
        <v>0</v>
      </c>
      <c r="H35" s="91">
        <v>0</v>
      </c>
      <c r="I35" s="91">
        <v>0</v>
      </c>
      <c r="J35" s="91">
        <v>0</v>
      </c>
      <c r="K35" s="91">
        <v>0</v>
      </c>
      <c r="L35" s="91">
        <v>0</v>
      </c>
      <c r="M35" s="91">
        <v>1</v>
      </c>
      <c r="N35" s="91">
        <v>1</v>
      </c>
      <c r="O35" s="91">
        <v>1</v>
      </c>
      <c r="P35" s="91">
        <v>0</v>
      </c>
      <c r="Q35" s="91">
        <v>0</v>
      </c>
      <c r="R35" s="91">
        <v>0</v>
      </c>
      <c r="S35" s="91">
        <v>0</v>
      </c>
      <c r="T35" s="91">
        <v>0</v>
      </c>
      <c r="U35" s="91">
        <v>0</v>
      </c>
      <c r="V35" s="91">
        <v>0</v>
      </c>
      <c r="W35" s="91">
        <v>1</v>
      </c>
      <c r="X35" s="91">
        <v>0</v>
      </c>
      <c r="Y35" s="91">
        <v>0</v>
      </c>
      <c r="Z35" s="91">
        <v>0</v>
      </c>
      <c r="AA35" s="88" t="s">
        <v>143</v>
      </c>
    </row>
    <row r="36" spans="1:27" ht="60" x14ac:dyDescent="0.25">
      <c r="A36" s="90" t="s">
        <v>189</v>
      </c>
      <c r="B36" s="90" t="s">
        <v>162</v>
      </c>
      <c r="C36" s="90" t="s">
        <v>163</v>
      </c>
      <c r="D36" s="90" t="s">
        <v>179</v>
      </c>
      <c r="E36" s="91">
        <v>2</v>
      </c>
      <c r="F36" s="91">
        <v>1</v>
      </c>
      <c r="G36" s="91">
        <v>2</v>
      </c>
      <c r="H36" s="91">
        <v>2</v>
      </c>
      <c r="I36" s="91">
        <v>2</v>
      </c>
      <c r="J36" s="91">
        <v>1</v>
      </c>
      <c r="K36" s="91">
        <v>1</v>
      </c>
      <c r="L36" s="91">
        <v>1</v>
      </c>
      <c r="M36" s="91">
        <v>2</v>
      </c>
      <c r="N36" s="91">
        <v>2</v>
      </c>
      <c r="O36" s="91">
        <v>2</v>
      </c>
      <c r="P36" s="91">
        <v>2</v>
      </c>
      <c r="Q36" s="91">
        <v>2</v>
      </c>
      <c r="R36" s="91">
        <v>2</v>
      </c>
      <c r="S36" s="91">
        <v>2</v>
      </c>
      <c r="T36" s="91">
        <v>2</v>
      </c>
      <c r="U36" s="91">
        <v>2</v>
      </c>
      <c r="V36" s="91">
        <v>2</v>
      </c>
      <c r="W36" s="91">
        <v>2</v>
      </c>
      <c r="X36" s="91">
        <v>2</v>
      </c>
      <c r="Y36" s="91">
        <v>2</v>
      </c>
      <c r="Z36" s="91">
        <v>2</v>
      </c>
      <c r="AA36" s="88" t="s">
        <v>180</v>
      </c>
    </row>
    <row r="37" spans="1:27" ht="225" x14ac:dyDescent="0.25">
      <c r="A37" s="90" t="s">
        <v>158</v>
      </c>
      <c r="B37" s="90" t="s">
        <v>159</v>
      </c>
      <c r="C37" s="90" t="s">
        <v>160</v>
      </c>
      <c r="D37" s="90" t="s">
        <v>132</v>
      </c>
      <c r="E37" s="91">
        <v>1</v>
      </c>
      <c r="F37" s="91">
        <v>0</v>
      </c>
      <c r="G37" s="91">
        <v>1</v>
      </c>
      <c r="H37" s="91">
        <v>1</v>
      </c>
      <c r="I37" s="91">
        <v>0</v>
      </c>
      <c r="J37" s="91">
        <v>0</v>
      </c>
      <c r="K37" s="91">
        <v>0</v>
      </c>
      <c r="L37" s="91">
        <v>0</v>
      </c>
      <c r="M37" s="91">
        <v>1</v>
      </c>
      <c r="N37" s="91">
        <v>1</v>
      </c>
      <c r="O37" s="91">
        <v>1</v>
      </c>
      <c r="P37" s="91">
        <v>0</v>
      </c>
      <c r="Q37" s="91">
        <v>1</v>
      </c>
      <c r="R37" s="91">
        <v>1</v>
      </c>
      <c r="S37" s="91">
        <v>1</v>
      </c>
      <c r="T37" s="91">
        <v>1</v>
      </c>
      <c r="U37" s="91">
        <v>1</v>
      </c>
      <c r="V37" s="91">
        <v>1</v>
      </c>
      <c r="W37" s="91">
        <v>1</v>
      </c>
      <c r="X37" s="91">
        <v>1</v>
      </c>
      <c r="Y37" s="91">
        <v>1</v>
      </c>
      <c r="Z37" s="91">
        <v>1</v>
      </c>
      <c r="AA37" s="88" t="s">
        <v>141</v>
      </c>
    </row>
    <row r="38" spans="1:27" ht="195" x14ac:dyDescent="0.25">
      <c r="A38" s="90" t="s">
        <v>117</v>
      </c>
      <c r="B38" s="90" t="s">
        <v>148</v>
      </c>
      <c r="C38" s="90" t="s">
        <v>195</v>
      </c>
      <c r="D38" s="90" t="s">
        <v>129</v>
      </c>
      <c r="E38" s="91">
        <v>2</v>
      </c>
      <c r="F38" s="91">
        <v>2</v>
      </c>
      <c r="G38" s="91">
        <v>1</v>
      </c>
      <c r="H38" s="91">
        <v>2</v>
      </c>
      <c r="I38" s="91">
        <v>2</v>
      </c>
      <c r="J38" s="91">
        <v>2</v>
      </c>
      <c r="K38" s="91">
        <v>2</v>
      </c>
      <c r="L38" s="91">
        <v>2</v>
      </c>
      <c r="M38" s="91">
        <v>1</v>
      </c>
      <c r="N38" s="91">
        <v>2</v>
      </c>
      <c r="O38" s="91">
        <v>2</v>
      </c>
      <c r="P38" s="91">
        <v>2</v>
      </c>
      <c r="Q38" s="91">
        <v>2</v>
      </c>
      <c r="R38" s="91">
        <v>2</v>
      </c>
      <c r="S38" s="91">
        <v>2</v>
      </c>
      <c r="T38" s="91">
        <v>2</v>
      </c>
      <c r="U38" s="91">
        <v>2</v>
      </c>
      <c r="V38" s="91">
        <v>2</v>
      </c>
      <c r="W38" s="91">
        <v>2</v>
      </c>
      <c r="X38" s="91">
        <v>2</v>
      </c>
      <c r="Y38" s="91">
        <v>2</v>
      </c>
      <c r="Z38" s="91">
        <v>1</v>
      </c>
      <c r="AA38" s="88" t="s">
        <v>138</v>
      </c>
    </row>
    <row r="39" spans="1:27" ht="210" x14ac:dyDescent="0.25">
      <c r="A39" s="90" t="s">
        <v>150</v>
      </c>
      <c r="B39" s="90" t="s">
        <v>151</v>
      </c>
      <c r="C39" s="90" t="s">
        <v>152</v>
      </c>
      <c r="D39" s="90" t="s">
        <v>130</v>
      </c>
      <c r="E39" s="91">
        <v>2</v>
      </c>
      <c r="F39" s="91">
        <v>2</v>
      </c>
      <c r="G39" s="91">
        <v>1</v>
      </c>
      <c r="H39" s="91">
        <v>2</v>
      </c>
      <c r="I39" s="91">
        <v>2</v>
      </c>
      <c r="J39" s="91">
        <v>2</v>
      </c>
      <c r="K39" s="91">
        <v>2</v>
      </c>
      <c r="L39" s="91">
        <v>2</v>
      </c>
      <c r="M39" s="91">
        <v>1</v>
      </c>
      <c r="N39" s="91">
        <v>2</v>
      </c>
      <c r="O39" s="91">
        <v>2</v>
      </c>
      <c r="P39" s="91">
        <v>2</v>
      </c>
      <c r="Q39" s="91">
        <v>2</v>
      </c>
      <c r="R39" s="91">
        <v>2</v>
      </c>
      <c r="S39" s="91">
        <v>2</v>
      </c>
      <c r="T39" s="91">
        <v>2</v>
      </c>
      <c r="U39" s="91">
        <v>2</v>
      </c>
      <c r="V39" s="91">
        <v>2</v>
      </c>
      <c r="W39" s="91">
        <v>2</v>
      </c>
      <c r="X39" s="91">
        <v>2</v>
      </c>
      <c r="Y39" s="91">
        <v>2</v>
      </c>
      <c r="Z39" s="91">
        <v>1</v>
      </c>
      <c r="AA39" s="88" t="s">
        <v>139</v>
      </c>
    </row>
    <row r="40" spans="1:27" ht="150" x14ac:dyDescent="0.25">
      <c r="A40" s="90" t="s">
        <v>153</v>
      </c>
      <c r="B40" s="90" t="s">
        <v>154</v>
      </c>
      <c r="C40" s="90" t="s">
        <v>156</v>
      </c>
      <c r="D40" s="90" t="s">
        <v>131</v>
      </c>
      <c r="E40" s="91">
        <v>2</v>
      </c>
      <c r="F40" s="91">
        <v>2</v>
      </c>
      <c r="G40" s="91">
        <v>1</v>
      </c>
      <c r="H40" s="91">
        <v>2</v>
      </c>
      <c r="I40" s="91">
        <v>2</v>
      </c>
      <c r="J40" s="91">
        <v>2</v>
      </c>
      <c r="K40" s="91">
        <v>2</v>
      </c>
      <c r="L40" s="91">
        <v>2</v>
      </c>
      <c r="M40" s="91">
        <v>1</v>
      </c>
      <c r="N40" s="91">
        <v>2</v>
      </c>
      <c r="O40" s="91">
        <v>2</v>
      </c>
      <c r="P40" s="91">
        <v>2</v>
      </c>
      <c r="Q40" s="91">
        <v>2</v>
      </c>
      <c r="R40" s="91">
        <v>2</v>
      </c>
      <c r="S40" s="91">
        <v>2</v>
      </c>
      <c r="T40" s="91">
        <v>2</v>
      </c>
      <c r="U40" s="91">
        <v>2</v>
      </c>
      <c r="V40" s="91">
        <v>2</v>
      </c>
      <c r="W40" s="91">
        <v>2</v>
      </c>
      <c r="X40" s="91">
        <v>2</v>
      </c>
      <c r="Y40" s="91">
        <v>2</v>
      </c>
      <c r="Z40" s="91">
        <v>1</v>
      </c>
      <c r="AA40" s="88" t="s">
        <v>137</v>
      </c>
    </row>
    <row r="41" spans="1:27" ht="150" x14ac:dyDescent="0.25">
      <c r="A41" s="90" t="s">
        <v>153</v>
      </c>
      <c r="B41" s="90" t="s">
        <v>155</v>
      </c>
      <c r="C41" s="90" t="s">
        <v>157</v>
      </c>
      <c r="D41" s="90" t="s">
        <v>178</v>
      </c>
      <c r="E41" s="91">
        <v>2</v>
      </c>
      <c r="F41" s="91">
        <v>2</v>
      </c>
      <c r="G41" s="91">
        <v>1</v>
      </c>
      <c r="H41" s="91">
        <v>2</v>
      </c>
      <c r="I41" s="91">
        <v>2</v>
      </c>
      <c r="J41" s="91">
        <v>2</v>
      </c>
      <c r="K41" s="91">
        <v>2</v>
      </c>
      <c r="L41" s="91">
        <v>2</v>
      </c>
      <c r="M41" s="91">
        <v>1</v>
      </c>
      <c r="N41" s="91">
        <v>2</v>
      </c>
      <c r="O41" s="91">
        <v>2</v>
      </c>
      <c r="P41" s="91">
        <v>2</v>
      </c>
      <c r="Q41" s="91">
        <v>2</v>
      </c>
      <c r="R41" s="91">
        <v>2</v>
      </c>
      <c r="S41" s="91">
        <v>2</v>
      </c>
      <c r="T41" s="91">
        <v>2</v>
      </c>
      <c r="U41" s="91">
        <v>2</v>
      </c>
      <c r="V41" s="91">
        <v>2</v>
      </c>
      <c r="W41" s="91">
        <v>2</v>
      </c>
      <c r="X41" s="91">
        <v>2</v>
      </c>
      <c r="Y41" s="91">
        <v>2</v>
      </c>
      <c r="Z41" s="91">
        <v>1</v>
      </c>
      <c r="AA41" s="88" t="s">
        <v>140</v>
      </c>
    </row>
    <row r="42" spans="1:27" ht="300" x14ac:dyDescent="0.25">
      <c r="A42" s="90" t="s">
        <v>172</v>
      </c>
      <c r="B42" s="90" t="s">
        <v>173</v>
      </c>
      <c r="C42" s="90" t="s">
        <v>174</v>
      </c>
      <c r="D42" s="90" t="s">
        <v>133</v>
      </c>
      <c r="E42" s="91">
        <v>2</v>
      </c>
      <c r="F42" s="91">
        <v>2</v>
      </c>
      <c r="G42" s="91">
        <v>2</v>
      </c>
      <c r="H42" s="91">
        <v>2</v>
      </c>
      <c r="I42" s="91">
        <v>2</v>
      </c>
      <c r="J42" s="91">
        <v>1</v>
      </c>
      <c r="K42" s="91">
        <v>1</v>
      </c>
      <c r="L42" s="91">
        <v>2</v>
      </c>
      <c r="M42" s="91">
        <v>2</v>
      </c>
      <c r="N42" s="91">
        <v>2</v>
      </c>
      <c r="O42" s="91">
        <v>2</v>
      </c>
      <c r="P42" s="91">
        <v>1</v>
      </c>
      <c r="Q42" s="91">
        <v>1</v>
      </c>
      <c r="R42" s="91">
        <v>1</v>
      </c>
      <c r="S42" s="91">
        <v>1</v>
      </c>
      <c r="T42" s="91">
        <v>1</v>
      </c>
      <c r="U42" s="91">
        <v>1</v>
      </c>
      <c r="V42" s="91">
        <v>1</v>
      </c>
      <c r="W42" s="91">
        <v>2</v>
      </c>
      <c r="X42" s="91">
        <v>1</v>
      </c>
      <c r="Y42" s="91">
        <v>1</v>
      </c>
      <c r="Z42" s="91">
        <v>2</v>
      </c>
      <c r="AA42" s="88" t="s">
        <v>144</v>
      </c>
    </row>
    <row r="43" spans="1:27" ht="165" x14ac:dyDescent="0.25">
      <c r="A43" s="90" t="s">
        <v>190</v>
      </c>
      <c r="B43" s="90" t="s">
        <v>176</v>
      </c>
      <c r="C43" s="90" t="s">
        <v>177</v>
      </c>
      <c r="D43" s="90" t="s">
        <v>185</v>
      </c>
      <c r="E43" s="91">
        <v>2</v>
      </c>
      <c r="F43" s="91">
        <v>2</v>
      </c>
      <c r="G43" s="91">
        <v>2</v>
      </c>
      <c r="H43" s="91">
        <v>2</v>
      </c>
      <c r="I43" s="91">
        <v>2</v>
      </c>
      <c r="J43" s="91">
        <v>1</v>
      </c>
      <c r="K43" s="91">
        <v>1</v>
      </c>
      <c r="L43" s="91">
        <v>2</v>
      </c>
      <c r="M43" s="91">
        <v>2</v>
      </c>
      <c r="N43" s="91">
        <v>2</v>
      </c>
      <c r="O43" s="91">
        <v>2</v>
      </c>
      <c r="P43" s="91">
        <v>1</v>
      </c>
      <c r="Q43" s="91">
        <v>1</v>
      </c>
      <c r="R43" s="91">
        <v>1</v>
      </c>
      <c r="S43" s="91">
        <v>1</v>
      </c>
      <c r="T43" s="91">
        <v>1</v>
      </c>
      <c r="U43" s="91">
        <v>1</v>
      </c>
      <c r="V43" s="91">
        <v>1</v>
      </c>
      <c r="W43" s="91">
        <v>2</v>
      </c>
      <c r="X43" s="91">
        <v>1</v>
      </c>
      <c r="Y43" s="91">
        <v>1</v>
      </c>
      <c r="Z43" s="91">
        <v>2</v>
      </c>
      <c r="AA43" s="88" t="s">
        <v>186</v>
      </c>
    </row>
  </sheetData>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5" x14ac:dyDescent="0.25"/>
  <cols>
    <col min="1" max="1" width="26.140625" customWidth="1"/>
    <col min="2" max="5" width="16.42578125" customWidth="1"/>
  </cols>
  <sheetData>
    <row r="1" spans="1:5" ht="43.5" thickBot="1" x14ac:dyDescent="0.3">
      <c r="A1" s="114" t="s">
        <v>109</v>
      </c>
      <c r="B1" s="115" t="s">
        <v>198</v>
      </c>
      <c r="C1" s="115" t="s">
        <v>199</v>
      </c>
      <c r="D1" s="115" t="s">
        <v>200</v>
      </c>
      <c r="E1" s="115" t="s">
        <v>201</v>
      </c>
    </row>
    <row r="2" spans="1:5" ht="26.25" thickBot="1" x14ac:dyDescent="0.3">
      <c r="A2" s="116" t="s">
        <v>77</v>
      </c>
      <c r="B2" s="117">
        <v>19</v>
      </c>
      <c r="C2" s="117">
        <v>30</v>
      </c>
      <c r="D2" s="118" t="s">
        <v>23</v>
      </c>
      <c r="E2" s="118" t="s">
        <v>23</v>
      </c>
    </row>
    <row r="3" spans="1:5" ht="26.25" thickBot="1" x14ac:dyDescent="0.3">
      <c r="A3" s="116" t="s">
        <v>53</v>
      </c>
      <c r="B3" s="117">
        <v>20</v>
      </c>
      <c r="C3" s="117">
        <v>31</v>
      </c>
      <c r="D3" s="118" t="s">
        <v>23</v>
      </c>
      <c r="E3" s="118" t="s">
        <v>23</v>
      </c>
    </row>
    <row r="4" spans="1:5" ht="26.25" thickBot="1" x14ac:dyDescent="0.3">
      <c r="A4" s="116" t="s">
        <v>51</v>
      </c>
      <c r="B4" s="117">
        <v>19</v>
      </c>
      <c r="C4" s="117">
        <v>30</v>
      </c>
      <c r="D4" s="118" t="s">
        <v>23</v>
      </c>
      <c r="E4" s="118" t="s">
        <v>23</v>
      </c>
    </row>
    <row r="5" spans="1:5" ht="26.25" thickBot="1" x14ac:dyDescent="0.3">
      <c r="A5" s="116" t="s">
        <v>33</v>
      </c>
      <c r="B5" s="117">
        <v>17</v>
      </c>
      <c r="C5" s="117">
        <v>27</v>
      </c>
      <c r="D5" s="118" t="s">
        <v>23</v>
      </c>
      <c r="E5" s="118" t="s">
        <v>23</v>
      </c>
    </row>
    <row r="6" spans="1:5" ht="26.25" thickBot="1" x14ac:dyDescent="0.3">
      <c r="A6" s="116" t="s">
        <v>81</v>
      </c>
      <c r="B6" s="117">
        <v>17</v>
      </c>
      <c r="C6" s="117">
        <v>27</v>
      </c>
      <c r="D6" s="118" t="s">
        <v>23</v>
      </c>
      <c r="E6" s="118" t="s">
        <v>23</v>
      </c>
    </row>
    <row r="7" spans="1:5" ht="26.25" thickBot="1" x14ac:dyDescent="0.3">
      <c r="A7" s="116" t="s">
        <v>79</v>
      </c>
      <c r="B7" s="117">
        <v>16</v>
      </c>
      <c r="C7" s="117">
        <v>26</v>
      </c>
      <c r="D7" s="118" t="s">
        <v>23</v>
      </c>
      <c r="E7" s="118" t="s">
        <v>23</v>
      </c>
    </row>
    <row r="8" spans="1:5" ht="15.75" thickBot="1" x14ac:dyDescent="0.3">
      <c r="A8" s="116" t="s">
        <v>69</v>
      </c>
      <c r="B8" s="117">
        <v>16</v>
      </c>
      <c r="C8" s="117">
        <v>26</v>
      </c>
      <c r="D8" s="118" t="s">
        <v>23</v>
      </c>
      <c r="E8" s="118" t="s">
        <v>23</v>
      </c>
    </row>
    <row r="9" spans="1:5" ht="26.25" thickBot="1" x14ac:dyDescent="0.3">
      <c r="A9" s="116" t="s">
        <v>71</v>
      </c>
      <c r="B9" s="117">
        <v>16</v>
      </c>
      <c r="C9" s="117">
        <v>25</v>
      </c>
      <c r="D9" s="118" t="s">
        <v>23</v>
      </c>
      <c r="E9" s="118" t="s">
        <v>23</v>
      </c>
    </row>
    <row r="10" spans="1:5" ht="26.25" thickBot="1" x14ac:dyDescent="0.3">
      <c r="A10" s="116" t="s">
        <v>62</v>
      </c>
      <c r="B10" s="117">
        <v>16</v>
      </c>
      <c r="C10" s="117">
        <v>25</v>
      </c>
      <c r="D10" s="118" t="s">
        <v>23</v>
      </c>
      <c r="E10" s="118" t="s">
        <v>23</v>
      </c>
    </row>
    <row r="11" spans="1:5" ht="26.25" thickBot="1" x14ac:dyDescent="0.3">
      <c r="A11" s="116" t="s">
        <v>37</v>
      </c>
      <c r="B11" s="117">
        <v>17</v>
      </c>
      <c r="C11" s="117">
        <v>26</v>
      </c>
      <c r="D11" s="119" t="s">
        <v>23</v>
      </c>
      <c r="E11" s="119" t="s">
        <v>23</v>
      </c>
    </row>
    <row r="12" spans="1:5" ht="15.75" thickBot="1" x14ac:dyDescent="0.3">
      <c r="A12" s="116" t="s">
        <v>67</v>
      </c>
      <c r="B12" s="117">
        <v>16</v>
      </c>
      <c r="C12" s="117">
        <v>26</v>
      </c>
      <c r="D12" s="118" t="s">
        <v>23</v>
      </c>
      <c r="E12" s="118" t="s">
        <v>23</v>
      </c>
    </row>
    <row r="13" spans="1:5" ht="26.25" thickBot="1" x14ac:dyDescent="0.3">
      <c r="A13" s="116" t="s">
        <v>202</v>
      </c>
      <c r="B13" s="117">
        <v>16</v>
      </c>
      <c r="C13" s="117">
        <v>25</v>
      </c>
      <c r="D13" s="119" t="s">
        <v>23</v>
      </c>
      <c r="E13" s="119" t="s">
        <v>23</v>
      </c>
    </row>
    <row r="14" spans="1:5" ht="26.25" thickBot="1" x14ac:dyDescent="0.3">
      <c r="A14" s="116" t="s">
        <v>49</v>
      </c>
      <c r="B14" s="117">
        <v>15</v>
      </c>
      <c r="C14" s="117">
        <v>24</v>
      </c>
      <c r="D14" s="119" t="s">
        <v>23</v>
      </c>
      <c r="E14" s="119" t="s">
        <v>23</v>
      </c>
    </row>
    <row r="15" spans="1:5" ht="26.25" thickBot="1" x14ac:dyDescent="0.3">
      <c r="A15" s="116" t="s">
        <v>203</v>
      </c>
      <c r="B15" s="117">
        <v>15</v>
      </c>
      <c r="C15" s="117">
        <v>24</v>
      </c>
      <c r="D15" s="118" t="s">
        <v>23</v>
      </c>
      <c r="E15" s="118" t="s">
        <v>23</v>
      </c>
    </row>
    <row r="16" spans="1:5" ht="26.25" thickBot="1" x14ac:dyDescent="0.3">
      <c r="A16" s="116" t="s">
        <v>75</v>
      </c>
      <c r="B16" s="117">
        <v>16</v>
      </c>
      <c r="C16" s="117">
        <v>25</v>
      </c>
      <c r="D16" s="118" t="s">
        <v>23</v>
      </c>
      <c r="E16" s="118" t="s">
        <v>23</v>
      </c>
    </row>
    <row r="17" spans="1:5" ht="15.75" thickBot="1" x14ac:dyDescent="0.3">
      <c r="A17" s="116" t="s">
        <v>83</v>
      </c>
      <c r="B17" s="117">
        <v>13</v>
      </c>
      <c r="C17" s="117">
        <v>21</v>
      </c>
      <c r="D17" s="120"/>
      <c r="E17" s="121"/>
    </row>
    <row r="18" spans="1:5" ht="15.75" thickBot="1" x14ac:dyDescent="0.3">
      <c r="A18" s="116" t="s">
        <v>60</v>
      </c>
      <c r="B18" s="117">
        <v>14</v>
      </c>
      <c r="C18" s="117">
        <v>22</v>
      </c>
      <c r="D18" s="120"/>
      <c r="E18" s="120"/>
    </row>
    <row r="19" spans="1:5" ht="15.75" thickBot="1" x14ac:dyDescent="0.3">
      <c r="A19" s="116" t="s">
        <v>29</v>
      </c>
      <c r="B19" s="117">
        <v>13</v>
      </c>
      <c r="C19" s="117">
        <v>21</v>
      </c>
      <c r="D19" s="120"/>
      <c r="E19" s="120"/>
    </row>
    <row r="20" spans="1:5" ht="26.25" thickBot="1" x14ac:dyDescent="0.3">
      <c r="A20" s="116" t="s">
        <v>204</v>
      </c>
      <c r="B20" s="117">
        <v>14</v>
      </c>
      <c r="C20" s="117">
        <v>21</v>
      </c>
      <c r="D20" s="120"/>
      <c r="E20" s="120"/>
    </row>
    <row r="21" spans="1:5" ht="26.25" thickBot="1" x14ac:dyDescent="0.3">
      <c r="A21" s="116" t="s">
        <v>47</v>
      </c>
      <c r="B21" s="117">
        <v>14</v>
      </c>
      <c r="C21" s="117">
        <v>21</v>
      </c>
      <c r="D21" s="120"/>
      <c r="E21" s="120"/>
    </row>
    <row r="22" spans="1:5" ht="15.75" thickBot="1" x14ac:dyDescent="0.3">
      <c r="A22" s="116" t="s">
        <v>41</v>
      </c>
      <c r="B22" s="117">
        <v>12</v>
      </c>
      <c r="C22" s="117">
        <v>18</v>
      </c>
      <c r="D22" s="118"/>
      <c r="E22" s="118"/>
    </row>
    <row r="23" spans="1:5" ht="15.75" thickBot="1" x14ac:dyDescent="0.3">
      <c r="A23" s="116" t="s">
        <v>44</v>
      </c>
      <c r="B23" s="117">
        <v>12</v>
      </c>
      <c r="C23" s="117">
        <v>18</v>
      </c>
      <c r="D23" s="118"/>
      <c r="E23" s="118"/>
    </row>
    <row r="24" spans="1:5" ht="15.75" thickBot="1" x14ac:dyDescent="0.3">
      <c r="A24" s="116" t="s">
        <v>55</v>
      </c>
      <c r="B24" s="117">
        <v>0</v>
      </c>
      <c r="C24" s="117">
        <v>0</v>
      </c>
      <c r="D24" s="118"/>
      <c r="E24" s="118"/>
    </row>
    <row r="25" spans="1:5" ht="15.75" thickBot="1" x14ac:dyDescent="0.3">
      <c r="A25" s="116" t="s">
        <v>58</v>
      </c>
      <c r="B25" s="117">
        <v>0</v>
      </c>
      <c r="C25" s="117">
        <v>0</v>
      </c>
      <c r="D25" s="118"/>
      <c r="E25" s="118"/>
    </row>
  </sheetData>
  <pageMargins left="0.7" right="0.7" top="0.75" bottom="0.75" header="0.3" footer="0.3"/>
  <pageSetup orientation="portrait" horizontalDpi="1200" verticalDpi="1200" r:id="rId1"/>
  <headerFooter>
    <oddHeader>&amp;LAppendix D-3: DER CBI Scoring&amp;RClean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5435B-9AF5-4717-884A-27E3C01028A1}"/>
</file>

<file path=customXml/itemProps2.xml><?xml version="1.0" encoding="utf-8"?>
<ds:datastoreItem xmlns:ds="http://schemas.openxmlformats.org/officeDocument/2006/customXml" ds:itemID="{2699CC80-DECF-42C8-A049-8D25EFBAD9E9}">
  <ds:schemaRefs>
    <ds:schemaRef ds:uri="http://schemas.microsoft.com/office/infopath/2007/PartnerControls"/>
    <ds:schemaRef ds:uri="1fbcb9d6-207f-4e16-a5d1-f89975f2d4d3"/>
    <ds:schemaRef ds:uri="http://purl.org/dc/terms/"/>
    <ds:schemaRef ds:uri="http://schemas.microsoft.com/office/2006/documentManagement/types"/>
    <ds:schemaRef ds:uri="dbe189f2-33cc-49da-83a0-e3adac0b502e"/>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319120B-A217-40E5-9317-81ED5C63C6BB}">
  <ds:schemaRefs>
    <ds:schemaRef ds:uri="http://schemas.microsoft.com/sharepoint/v3/contenttype/forms"/>
  </ds:schemaRefs>
</ds:datastoreItem>
</file>

<file path=customXml/itemProps4.xml><?xml version="1.0" encoding="utf-8"?>
<ds:datastoreItem xmlns:ds="http://schemas.openxmlformats.org/officeDocument/2006/customXml" ds:itemID="{F024D5D3-3925-43E8-ABD3-A046F41B9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DER Concepts</vt:lpstr>
      <vt:lpstr>Total Market Potential</vt:lpstr>
      <vt:lpstr>CBI-Scoring</vt:lpstr>
      <vt:lpstr>CBI-ScoreSummary</vt:lpstr>
      <vt:lpstr>Table 3-22</vt:lpstr>
      <vt:lpstr>Table 3-25</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jdoole</dc:creator>
  <cp:keywords/>
  <dc:description/>
  <cp:lastModifiedBy>Lomax, Zeia</cp:lastModifiedBy>
  <cp:revision/>
  <dcterms:created xsi:type="dcterms:W3CDTF">2021-06-16T19:15:39Z</dcterms:created>
  <dcterms:modified xsi:type="dcterms:W3CDTF">2021-12-17T19:10:35Z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