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20550" windowHeight="6750" activeTab="0"/>
  </bookViews>
  <sheets>
    <sheet name="COS" sheetId="1" r:id="rId1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39217.4058912037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_xlnm.Print_Area" localSheetId="0">'COS'!$B$1:$L$50</definedName>
    <definedName name="SAPBEXdnldView" hidden="1">"46HLPWIQ6J3TDMPT5WG7XVEBI"</definedName>
    <definedName name="SAPBEXrevision" hidden="1">1</definedName>
    <definedName name="SAPBEXsysID" hidden="1">"BWP"</definedName>
    <definedName name="SAPBEXwbID" hidden="1">"3XJ3VOPHHLH2D0QXSYZLUHSMI"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fullCalcOnLoad="1"/>
</workbook>
</file>

<file path=xl/sharedStrings.xml><?xml version="1.0" encoding="utf-8"?>
<sst xmlns="http://schemas.openxmlformats.org/spreadsheetml/2006/main" count="56" uniqueCount="41">
  <si>
    <t>41, 41T</t>
  </si>
  <si>
    <t>86, 86T</t>
  </si>
  <si>
    <t>87, 87T</t>
  </si>
  <si>
    <t>Commercial &amp;</t>
  </si>
  <si>
    <t>Large</t>
  </si>
  <si>
    <t>85, 85T</t>
  </si>
  <si>
    <t>Limited</t>
  </si>
  <si>
    <t>Non-Exclusive</t>
  </si>
  <si>
    <t>Total</t>
  </si>
  <si>
    <t>Residential</t>
  </si>
  <si>
    <t>Industrial</t>
  </si>
  <si>
    <t>Volume</t>
  </si>
  <si>
    <t>Interruptible</t>
  </si>
  <si>
    <t>Contracts</t>
  </si>
  <si>
    <t xml:space="preserve">Gross Plant </t>
  </si>
  <si>
    <t>Accum Depr</t>
  </si>
  <si>
    <t>Ratebase</t>
  </si>
  <si>
    <t xml:space="preserve">Operating Income </t>
  </si>
  <si>
    <t>Conversion Factor</t>
  </si>
  <si>
    <t xml:space="preserve">Plant Revenue Requirement </t>
  </si>
  <si>
    <t>Depreciation</t>
  </si>
  <si>
    <t>Revenue Requirement Before Other Taxes</t>
  </si>
  <si>
    <t>Revenue Taxes</t>
  </si>
  <si>
    <t>Revenue Requirement</t>
  </si>
  <si>
    <t>Services 380</t>
  </si>
  <si>
    <t>Mains 376</t>
  </si>
  <si>
    <t>Deferred Taxes - Allocated</t>
  </si>
  <si>
    <t>Percent of Total</t>
  </si>
  <si>
    <t>Allocation</t>
  </si>
  <si>
    <t>Factor</t>
  </si>
  <si>
    <t>Rate per Therm</t>
  </si>
  <si>
    <t>23, 16</t>
  </si>
  <si>
    <t>Pipeline Integrity Program (PIP)</t>
  </si>
  <si>
    <t>Rate per Mantle</t>
  </si>
  <si>
    <t>31, 31T</t>
  </si>
  <si>
    <t>Rate of Return</t>
  </si>
  <si>
    <t>Equalize Contracts and Schedule 87 Rates</t>
  </si>
  <si>
    <t>Adjusted Rate per Therm</t>
  </si>
  <si>
    <t>Annual Revenue from Rates</t>
  </si>
  <si>
    <t>Projected Therms November 2011 - October 2012</t>
  </si>
  <si>
    <t>Allocated Cost of Service and Rates for November 1, 2011 - October 31, 2012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</si>
</sst>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_);_(@_)"/>
    <numFmt numFmtId="166" formatCode="_(&quot;$&quot;* #,##0.00_);_(&quot;$&quot;* \(#,##0.00\);_(&quot;$&quot;* &quot;-&quot;_);_(@_)"/>
    <numFmt numFmtId="167" formatCode="_(&quot;$&quot;* #,##0.000_);_(&quot;$&quot;* \(#,##0.000\);_(&quot;$&quot;* &quot;-&quot;_);_(@_)"/>
    <numFmt numFmtId="168" formatCode="_(&quot;$&quot;* #,##0.0000_);_(&quot;$&quot;* \(#,##0.0000\);_(&quot;$&quot;* &quot;-&quot;_);_(@_)"/>
    <numFmt numFmtId="169" formatCode="_(&quot;$&quot;* #,##0.00000_);_(&quot;$&quot;* \(#,##0.00000\);_(&quot;$&quot;* &quot;-&quot;_);_(@_)"/>
    <numFmt numFmtId="170" formatCode="_(&quot;$&quot;* #,##0.000000_);_(&quot;$&quot;* \(#,##0.000000\);_(&quot;$&quot;* &quot;-&quot;_);_(@_)"/>
    <numFmt numFmtId="171" formatCode="0.00_);\(0.00\)"/>
    <numFmt numFmtId="172" formatCode="#,##0.000000_);\(#,##0.000000\)"/>
    <numFmt numFmtId="173" formatCode="_(&quot;$&quot;* #,##0.00000_);_(&quot;$&quot;* \(#,##0.00000\);_(&quot;$&quot;* &quot;-&quot;?????_);_(@_)"/>
    <numFmt numFmtId="174" formatCode="_(&quot;$&quot;* #,##0.000000_);_(&quot;$&quot;* \(#,##0.000000\);_(&quot;$&quot;* &quot;-&quot;??????_);_(@_)"/>
    <numFmt numFmtId="175" formatCode="[$-409]mmm\-yy;@"/>
    <numFmt numFmtId="176" formatCode="_(* #,##0_);_(* \(#,##0\);_(* &quot;-&quot;??_);_(@_)"/>
    <numFmt numFmtId="177" formatCode="0.000000"/>
    <numFmt numFmtId="178" formatCode="_(* #,##0.00000_);_(* \(#,##0.00000\);_(* &quot;-&quot;??_);_(@_)"/>
    <numFmt numFmtId="179" formatCode="0.0000000"/>
    <numFmt numFmtId="180" formatCode="d\.mmm\.yy"/>
    <numFmt numFmtId="181" formatCode="0.0\ %;\(0.0\)%;&quot;-   &quot;"/>
    <numFmt numFmtId="182" formatCode="_(* ###0_);_(* \(###0\);_(* &quot;-&quot;_);_(@_)"/>
    <numFmt numFmtId="183" formatCode="mm/dd/yy"/>
    <numFmt numFmtId="184" formatCode="0_);[Red]\(0\)"/>
    <numFmt numFmtId="185" formatCode="_(* #,##0_);_(* \(#,##0\);_(* &quot;&quot;_);_(@_)"/>
    <numFmt numFmtId="186" formatCode="&quot;$&quot;#,##0;\-&quot;$&quot;#,##0"/>
    <numFmt numFmtId="187" formatCode="#,##0\ \ \ ;[Red]\(#,##0\)\ \ ;\—\ \ \ \ "/>
    <numFmt numFmtId="188" formatCode="_(* #,##0.0_);_(* \(#,##0.0\);_(* &quot;-&quot;_);_(@_)"/>
    <numFmt numFmtId="189" formatCode="_(&quot;$&quot;* #,##0.0_);_(&quot;$&quot;* \(#,##0.0\);_(&quot;$&quot;* &quot;-&quot;?_);_(@_)"/>
    <numFmt numFmtId="190" formatCode="_(* #,##0.0_);_(* \(#,##0.0\);_(* &quot;-&quot;??_);_(@_)"/>
    <numFmt numFmtId="191" formatCode="[$-409]dddd\,\ mmmm\ dd\,\ yyyy"/>
    <numFmt numFmtId="192" formatCode="[$-409]h:mm:ss\ AM/P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7"/>
      <name val="Small Fonts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indexed="2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1"/>
      <color rgb="FF009999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" fillId="0" borderId="0">
      <alignment horizontal="left" wrapText="1"/>
      <protection/>
    </xf>
    <xf numFmtId="178" fontId="2" fillId="0" borderId="0">
      <alignment horizontal="left" wrapText="1"/>
      <protection/>
    </xf>
    <xf numFmtId="179" fontId="2" fillId="0" borderId="0">
      <alignment horizontal="left" wrapText="1"/>
      <protection/>
    </xf>
    <xf numFmtId="178" fontId="2" fillId="0" borderId="0">
      <alignment horizontal="left" wrapText="1"/>
      <protection/>
    </xf>
    <xf numFmtId="178" fontId="2" fillId="0" borderId="0">
      <alignment horizontal="left" wrapText="1"/>
      <protection/>
    </xf>
    <xf numFmtId="177" fontId="2" fillId="0" borderId="0">
      <alignment horizontal="left" wrapText="1"/>
      <protection/>
    </xf>
    <xf numFmtId="178" fontId="2" fillId="0" borderId="0">
      <alignment horizontal="left" wrapText="1"/>
      <protection/>
    </xf>
    <xf numFmtId="178" fontId="2" fillId="0" borderId="0">
      <alignment horizontal="left" wrapText="1"/>
      <protection/>
    </xf>
    <xf numFmtId="178" fontId="2" fillId="0" borderId="0">
      <alignment horizontal="left" wrapText="1"/>
      <protection/>
    </xf>
    <xf numFmtId="177" fontId="2" fillId="0" borderId="0">
      <alignment horizontal="left" wrapText="1"/>
      <protection/>
    </xf>
    <xf numFmtId="177" fontId="2" fillId="0" borderId="0">
      <alignment horizontal="left" wrapText="1"/>
      <protection/>
    </xf>
    <xf numFmtId="178" fontId="2" fillId="0" borderId="0">
      <alignment horizontal="left" wrapText="1"/>
      <protection/>
    </xf>
    <xf numFmtId="177" fontId="2" fillId="0" borderId="0">
      <alignment horizontal="left" wrapText="1"/>
      <protection/>
    </xf>
    <xf numFmtId="37" fontId="7" fillId="0" borderId="0">
      <alignment/>
      <protection/>
    </xf>
    <xf numFmtId="178" fontId="2" fillId="0" borderId="0">
      <alignment horizontal="left" wrapText="1"/>
      <protection/>
    </xf>
    <xf numFmtId="177" fontId="2" fillId="0" borderId="0">
      <alignment horizontal="left" wrapText="1"/>
      <protection/>
    </xf>
    <xf numFmtId="177" fontId="2" fillId="0" borderId="0">
      <alignment horizontal="left" wrapText="1"/>
      <protection/>
    </xf>
    <xf numFmtId="178" fontId="2" fillId="0" borderId="0">
      <alignment horizontal="left" wrapText="1"/>
      <protection/>
    </xf>
    <xf numFmtId="178" fontId="2" fillId="0" borderId="0">
      <alignment horizontal="left" wrapText="1"/>
      <protection/>
    </xf>
    <xf numFmtId="178" fontId="2" fillId="0" borderId="0">
      <alignment horizontal="left" wrapText="1"/>
      <protection/>
    </xf>
    <xf numFmtId="178" fontId="2" fillId="0" borderId="0">
      <alignment horizontal="left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0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5" fillId="26" borderId="0" applyNumberFormat="0" applyBorder="0" applyAlignment="0" applyProtection="0"/>
    <xf numFmtId="0" fontId="5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" fillId="23" borderId="0" applyNumberFormat="0" applyBorder="0" applyAlignment="0" applyProtection="0"/>
    <xf numFmtId="0" fontId="5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" fillId="40" borderId="0" applyNumberFormat="0" applyBorder="0" applyAlignment="0" applyProtection="0"/>
    <xf numFmtId="0" fontId="51" fillId="41" borderId="0" applyNumberFormat="0" applyBorder="0" applyAlignment="0" applyProtection="0"/>
    <xf numFmtId="180" fontId="8" fillId="0" borderId="0" applyFill="0" applyBorder="0" applyAlignment="0">
      <protection/>
    </xf>
    <xf numFmtId="0" fontId="52" fillId="42" borderId="1" applyNumberFormat="0" applyAlignment="0" applyProtection="0"/>
    <xf numFmtId="41" fontId="2" fillId="43" borderId="0">
      <alignment/>
      <protection/>
    </xf>
    <xf numFmtId="0" fontId="53" fillId="4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NumberFormat="0" applyAlignment="0">
      <protection/>
    </xf>
    <xf numFmtId="0" fontId="12" fillId="0" borderId="0" applyNumberFormat="0" applyAlignment="0">
      <protection/>
    </xf>
    <xf numFmtId="0" fontId="10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177" fontId="2" fillId="0" borderId="0">
      <alignment/>
      <protection/>
    </xf>
    <xf numFmtId="177" fontId="2" fillId="0" borderId="0">
      <alignment/>
      <protection/>
    </xf>
    <xf numFmtId="0" fontId="54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0" fillId="0" borderId="0">
      <alignment/>
      <protection/>
    </xf>
    <xf numFmtId="0" fontId="55" fillId="48" borderId="0" applyNumberFormat="0" applyBorder="0" applyAlignment="0" applyProtection="0"/>
    <xf numFmtId="185" fontId="13" fillId="0" borderId="0">
      <alignment/>
      <protection/>
    </xf>
    <xf numFmtId="42" fontId="13" fillId="0" borderId="0">
      <alignment/>
      <protection/>
    </xf>
    <xf numFmtId="38" fontId="7" fillId="49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/>
      <protection/>
    </xf>
    <xf numFmtId="0" fontId="56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38" fontId="15" fillId="0" borderId="0">
      <alignment/>
      <protection/>
    </xf>
    <xf numFmtId="40" fontId="15" fillId="0" borderId="0">
      <alignment/>
      <protection/>
    </xf>
    <xf numFmtId="0" fontId="16" fillId="0" borderId="0" applyNumberFormat="0" applyFill="0" applyBorder="0" applyAlignment="0" applyProtection="0"/>
    <xf numFmtId="0" fontId="59" fillId="50" borderId="1" applyNumberFormat="0" applyAlignment="0" applyProtection="0"/>
    <xf numFmtId="10" fontId="7" fillId="43" borderId="8" applyNumberFormat="0" applyBorder="0" applyAlignment="0" applyProtection="0"/>
    <xf numFmtId="41" fontId="4" fillId="51" borderId="9">
      <alignment horizontal="left"/>
      <protection locked="0"/>
    </xf>
    <xf numFmtId="0" fontId="7" fillId="49" borderId="0">
      <alignment/>
      <protection/>
    </xf>
    <xf numFmtId="0" fontId="60" fillId="0" borderId="10" applyNumberFormat="0" applyFill="0" applyAlignment="0" applyProtection="0"/>
    <xf numFmtId="44" fontId="3" fillId="0" borderId="11" applyNumberFormat="0" applyFont="0" applyAlignment="0">
      <protection/>
    </xf>
    <xf numFmtId="44" fontId="3" fillId="0" borderId="12" applyNumberFormat="0" applyFont="0" applyAlignment="0">
      <protection/>
    </xf>
    <xf numFmtId="0" fontId="61" fillId="52" borderId="0" applyNumberFormat="0" applyBorder="0" applyAlignment="0" applyProtection="0"/>
    <xf numFmtId="37" fontId="17" fillId="0" borderId="0">
      <alignment/>
      <protection/>
    </xf>
    <xf numFmtId="18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187" fontId="20" fillId="0" borderId="0" applyFill="0" applyBorder="0" applyAlignment="0" applyProtection="0"/>
    <xf numFmtId="0" fontId="62" fillId="42" borderId="14" applyNumberFormat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2" fillId="0" borderId="15">
      <alignment horizontal="center"/>
      <protection/>
    </xf>
    <xf numFmtId="3" fontId="21" fillId="0" borderId="0" applyFont="0" applyFill="0" applyBorder="0" applyAlignment="0" applyProtection="0"/>
    <xf numFmtId="0" fontId="21" fillId="54" borderId="0" applyNumberFormat="0" applyFont="0" applyBorder="0" applyAlignment="0" applyProtection="0"/>
    <xf numFmtId="14" fontId="23" fillId="0" borderId="0" applyNumberFormat="0" applyFill="0" applyBorder="0" applyAlignment="0" applyProtection="0"/>
    <xf numFmtId="188" fontId="2" fillId="0" borderId="0" applyFont="0" applyFill="0" applyAlignment="0">
      <protection/>
    </xf>
    <xf numFmtId="4" fontId="19" fillId="51" borderId="16" applyNumberFormat="0" applyProtection="0">
      <alignment vertical="center"/>
    </xf>
    <xf numFmtId="4" fontId="24" fillId="51" borderId="16" applyNumberFormat="0" applyProtection="0">
      <alignment vertical="center"/>
    </xf>
    <xf numFmtId="4" fontId="19" fillId="51" borderId="16" applyNumberFormat="0" applyProtection="0">
      <alignment horizontal="left" vertical="center" indent="1"/>
    </xf>
    <xf numFmtId="4" fontId="19" fillId="51" borderId="16" applyNumberFormat="0" applyProtection="0">
      <alignment horizontal="left" vertical="center" indent="1"/>
    </xf>
    <xf numFmtId="0" fontId="2" fillId="25" borderId="0" applyNumberFormat="0" applyProtection="0">
      <alignment horizontal="left" vertical="center" indent="1"/>
    </xf>
    <xf numFmtId="0" fontId="2" fillId="25" borderId="0" applyNumberFormat="0" applyProtection="0">
      <alignment horizontal="left" vertical="center" indent="1"/>
    </xf>
    <xf numFmtId="4" fontId="19" fillId="55" borderId="16" applyNumberFormat="0" applyProtection="0">
      <alignment horizontal="right" vertical="center"/>
    </xf>
    <xf numFmtId="4" fontId="19" fillId="56" borderId="16" applyNumberFormat="0" applyProtection="0">
      <alignment horizontal="right" vertical="center"/>
    </xf>
    <xf numFmtId="4" fontId="19" fillId="57" borderId="16" applyNumberFormat="0" applyProtection="0">
      <alignment horizontal="right" vertical="center"/>
    </xf>
    <xf numFmtId="4" fontId="19" fillId="58" borderId="16" applyNumberFormat="0" applyProtection="0">
      <alignment horizontal="right" vertical="center"/>
    </xf>
    <xf numFmtId="4" fontId="19" fillId="59" borderId="16" applyNumberFormat="0" applyProtection="0">
      <alignment horizontal="right" vertical="center"/>
    </xf>
    <xf numFmtId="4" fontId="19" fillId="60" borderId="16" applyNumberFormat="0" applyProtection="0">
      <alignment horizontal="right" vertical="center"/>
    </xf>
    <xf numFmtId="4" fontId="19" fillId="61" borderId="16" applyNumberFormat="0" applyProtection="0">
      <alignment horizontal="right" vertical="center"/>
    </xf>
    <xf numFmtId="4" fontId="19" fillId="62" borderId="16" applyNumberFormat="0" applyProtection="0">
      <alignment horizontal="right" vertical="center"/>
    </xf>
    <xf numFmtId="4" fontId="19" fillId="63" borderId="16" applyNumberFormat="0" applyProtection="0">
      <alignment horizontal="right" vertical="center"/>
    </xf>
    <xf numFmtId="4" fontId="25" fillId="64" borderId="0" applyNumberFormat="0" applyProtection="0">
      <alignment horizontal="left" vertical="center" indent="1"/>
    </xf>
    <xf numFmtId="4" fontId="19" fillId="65" borderId="0" applyNumberFormat="0" applyProtection="0">
      <alignment horizontal="left" vertical="center" indent="1"/>
    </xf>
    <xf numFmtId="4" fontId="26" fillId="66" borderId="0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2" fillId="68" borderId="16" applyNumberFormat="0" applyProtection="0">
      <alignment horizontal="left" vertical="center" indent="1"/>
    </xf>
    <xf numFmtId="0" fontId="2" fillId="68" borderId="16" applyNumberFormat="0" applyProtection="0">
      <alignment horizontal="left" vertical="center" indent="1"/>
    </xf>
    <xf numFmtId="0" fontId="2" fillId="69" borderId="16" applyNumberFormat="0" applyProtection="0">
      <alignment horizontal="left" vertical="center" indent="1"/>
    </xf>
    <xf numFmtId="0" fontId="2" fillId="69" borderId="16" applyNumberFormat="0" applyProtection="0">
      <alignment horizontal="left" vertical="center" indent="1"/>
    </xf>
    <xf numFmtId="0" fontId="2" fillId="49" borderId="16" applyNumberFormat="0" applyProtection="0">
      <alignment horizontal="left" vertical="center" indent="1"/>
    </xf>
    <xf numFmtId="0" fontId="2" fillId="49" borderId="16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0" fontId="7" fillId="43" borderId="17" applyNumberFormat="0">
      <alignment/>
      <protection locked="0"/>
    </xf>
    <xf numFmtId="0" fontId="15" fillId="66" borderId="18" applyBorder="0">
      <alignment/>
      <protection/>
    </xf>
    <xf numFmtId="4" fontId="19" fillId="70" borderId="16" applyNumberFormat="0" applyProtection="0">
      <alignment vertical="center"/>
    </xf>
    <xf numFmtId="4" fontId="24" fillId="70" borderId="16" applyNumberFormat="0" applyProtection="0">
      <alignment vertical="center"/>
    </xf>
    <xf numFmtId="4" fontId="19" fillId="70" borderId="16" applyNumberFormat="0" applyProtection="0">
      <alignment horizontal="left" vertical="center" indent="1"/>
    </xf>
    <xf numFmtId="4" fontId="19" fillId="70" borderId="16" applyNumberFormat="0" applyProtection="0">
      <alignment horizontal="left" vertical="center" indent="1"/>
    </xf>
    <xf numFmtId="4" fontId="19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7" fillId="71" borderId="19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0" fontId="28" fillId="0" borderId="0" applyNumberFormat="0" applyProtection="0">
      <alignment horizontal="left" indent="5"/>
    </xf>
    <xf numFmtId="0" fontId="7" fillId="72" borderId="8">
      <alignment/>
      <protection/>
    </xf>
    <xf numFmtId="4" fontId="29" fillId="65" borderId="16" applyNumberFormat="0" applyProtection="0">
      <alignment horizontal="right" vertical="center"/>
    </xf>
    <xf numFmtId="39" fontId="2" fillId="73" borderId="0">
      <alignment/>
      <protection/>
    </xf>
    <xf numFmtId="0" fontId="30" fillId="0" borderId="0" applyNumberFormat="0" applyFill="0" applyBorder="0" applyAlignment="0" applyProtection="0"/>
    <xf numFmtId="38" fontId="7" fillId="0" borderId="20">
      <alignment/>
      <protection/>
    </xf>
    <xf numFmtId="38" fontId="15" fillId="0" borderId="21">
      <alignment/>
      <protection/>
    </xf>
    <xf numFmtId="39" fontId="23" fillId="74" borderId="0">
      <alignment/>
      <protection/>
    </xf>
    <xf numFmtId="170" fontId="2" fillId="0" borderId="0">
      <alignment horizontal="left" wrapText="1"/>
      <protection/>
    </xf>
    <xf numFmtId="177" fontId="2" fillId="0" borderId="0">
      <alignment horizontal="left" wrapText="1"/>
      <protection/>
    </xf>
    <xf numFmtId="40" fontId="31" fillId="0" borderId="0" applyBorder="0">
      <alignment horizontal="right"/>
      <protection/>
    </xf>
    <xf numFmtId="49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" fillId="43" borderId="0">
      <alignment horizontal="left" wrapText="1"/>
      <protection/>
    </xf>
    <xf numFmtId="0" fontId="32" fillId="0" borderId="0">
      <alignment horizontal="left" vertical="center"/>
      <protection/>
    </xf>
    <xf numFmtId="0" fontId="64" fillId="0" borderId="22" applyNumberFormat="0" applyFill="0" applyAlignment="0" applyProtection="0"/>
    <xf numFmtId="0" fontId="9" fillId="0" borderId="23" applyNumberFormat="0" applyFont="0" applyFill="0" applyAlignment="0" applyProtection="0"/>
    <xf numFmtId="0" fontId="6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42" fontId="0" fillId="0" borderId="0" xfId="0" applyNumberFormat="1" applyAlignment="1">
      <alignment/>
    </xf>
    <xf numFmtId="3" fontId="0" fillId="0" borderId="0" xfId="0" applyNumberFormat="1" applyAlignment="1">
      <alignment/>
    </xf>
    <xf numFmtId="42" fontId="0" fillId="0" borderId="21" xfId="0" applyNumberFormat="1" applyBorder="1" applyAlignment="1">
      <alignment/>
    </xf>
    <xf numFmtId="164" fontId="0" fillId="0" borderId="0" xfId="161" applyNumberFormat="1" applyFont="1" applyAlignment="1">
      <alignment/>
    </xf>
    <xf numFmtId="16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Continuous"/>
    </xf>
    <xf numFmtId="3" fontId="0" fillId="0" borderId="0" xfId="0" applyNumberFormat="1" applyFill="1" applyAlignment="1">
      <alignment/>
    </xf>
    <xf numFmtId="3" fontId="66" fillId="0" borderId="0" xfId="0" applyNumberFormat="1" applyFont="1" applyFill="1" applyAlignment="1">
      <alignment/>
    </xf>
    <xf numFmtId="10" fontId="66" fillId="0" borderId="0" xfId="161" applyNumberFormat="1" applyFont="1" applyAlignment="1">
      <alignment/>
    </xf>
    <xf numFmtId="42" fontId="0" fillId="0" borderId="21" xfId="0" applyNumberFormat="1" applyFill="1" applyBorder="1" applyAlignment="1">
      <alignment/>
    </xf>
    <xf numFmtId="42" fontId="0" fillId="0" borderId="0" xfId="0" applyNumberFormat="1" applyFill="1" applyAlignment="1">
      <alignment/>
    </xf>
    <xf numFmtId="171" fontId="66" fillId="0" borderId="0" xfId="0" applyNumberFormat="1" applyFont="1" applyFill="1" applyAlignment="1">
      <alignment/>
    </xf>
    <xf numFmtId="172" fontId="66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42" fontId="48" fillId="0" borderId="21" xfId="0" applyNumberFormat="1" applyFont="1" applyFill="1" applyBorder="1" applyAlignment="1">
      <alignment/>
    </xf>
    <xf numFmtId="42" fontId="0" fillId="0" borderId="0" xfId="0" applyNumberFormat="1" applyBorder="1" applyAlignment="1">
      <alignment/>
    </xf>
    <xf numFmtId="42" fontId="67" fillId="0" borderId="0" xfId="0" applyNumberFormat="1" applyFont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centerContinuous"/>
    </xf>
    <xf numFmtId="42" fontId="65" fillId="0" borderId="0" xfId="0" applyNumberFormat="1" applyFont="1" applyBorder="1" applyAlignment="1">
      <alignment/>
    </xf>
    <xf numFmtId="173" fontId="65" fillId="0" borderId="0" xfId="0" applyNumberFormat="1" applyFont="1" applyAlignment="1">
      <alignment/>
    </xf>
    <xf numFmtId="0" fontId="64" fillId="0" borderId="0" xfId="0" applyFont="1" applyAlignment="1">
      <alignment horizontal="right"/>
    </xf>
  </cellXfs>
  <cellStyles count="220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(C) Costs not in AURORA 2006GRC" xfId="26"/>
    <cellStyle name="_Fuel Prices 4-14" xfId="27"/>
    <cellStyle name="_Monthly Capital Spread" xfId="28"/>
    <cellStyle name="_Power Cost Value Copy 11.30.05 gas 1.09.06 AURORA at 1.10.06" xfId="29"/>
    <cellStyle name="_Recon to Darrin's 5.11.05 proforma" xfId="30"/>
    <cellStyle name="_Tenaska Comparison" xfId="31"/>
    <cellStyle name="_Value Copy 11 30 05 gas 12 09 05 AURORA at 12 14 05" xfId="32"/>
    <cellStyle name="_VC 6.15.06 update on 06GRC power costs.xls Chart 1" xfId="33"/>
    <cellStyle name="_VC 6.15.06 update on 06GRC power costs.xls Chart 2" xfId="34"/>
    <cellStyle name="_VC 6.15.06 update on 06GRC power costs.xls Chart 3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Accent1" xfId="54"/>
    <cellStyle name="Accent1 - 20%" xfId="55"/>
    <cellStyle name="Accent1 - 40%" xfId="56"/>
    <cellStyle name="Accent1 - 60%" xfId="57"/>
    <cellStyle name="Accent2" xfId="58"/>
    <cellStyle name="Accent2 - 20%" xfId="59"/>
    <cellStyle name="Accent2 - 40%" xfId="60"/>
    <cellStyle name="Accent2 - 60%" xfId="61"/>
    <cellStyle name="Accent3" xfId="62"/>
    <cellStyle name="Accent3 - 20%" xfId="63"/>
    <cellStyle name="Accent3 - 40%" xfId="64"/>
    <cellStyle name="Accent3 - 60%" xfId="65"/>
    <cellStyle name="Accent4" xfId="66"/>
    <cellStyle name="Accent4 - 20%" xfId="67"/>
    <cellStyle name="Accent4 - 40%" xfId="68"/>
    <cellStyle name="Accent4 - 60%" xfId="69"/>
    <cellStyle name="Accent5" xfId="70"/>
    <cellStyle name="Accent5 - 20%" xfId="71"/>
    <cellStyle name="Accent5 - 40%" xfId="72"/>
    <cellStyle name="Accent5 - 60%" xfId="73"/>
    <cellStyle name="Accent6" xfId="74"/>
    <cellStyle name="Accent6 - 20%" xfId="75"/>
    <cellStyle name="Accent6 - 40%" xfId="76"/>
    <cellStyle name="Accent6 - 60%" xfId="77"/>
    <cellStyle name="Bad" xfId="78"/>
    <cellStyle name="Calc Currency (0)" xfId="79"/>
    <cellStyle name="Calculation" xfId="80"/>
    <cellStyle name="Calculation 2" xfId="81"/>
    <cellStyle name="Check Cell" xfId="82"/>
    <cellStyle name="Comma" xfId="83"/>
    <cellStyle name="Comma [0]" xfId="84"/>
    <cellStyle name="Comma 2" xfId="85"/>
    <cellStyle name="Comma 3" xfId="86"/>
    <cellStyle name="Comma 4" xfId="87"/>
    <cellStyle name="Comma 5" xfId="88"/>
    <cellStyle name="Comma 6" xfId="89"/>
    <cellStyle name="Comma 7" xfId="90"/>
    <cellStyle name="Comma0" xfId="91"/>
    <cellStyle name="Comma0 - Style4" xfId="92"/>
    <cellStyle name="Copied" xfId="93"/>
    <cellStyle name="COST1" xfId="94"/>
    <cellStyle name="Curren - Style1" xfId="95"/>
    <cellStyle name="Curren - Style5" xfId="96"/>
    <cellStyle name="Currency" xfId="97"/>
    <cellStyle name="Currency [0]" xfId="98"/>
    <cellStyle name="Currency 2" xfId="99"/>
    <cellStyle name="Currency 3" xfId="100"/>
    <cellStyle name="Currency0" xfId="101"/>
    <cellStyle name="Date" xfId="102"/>
    <cellStyle name="Date 2" xfId="103"/>
    <cellStyle name="Emphasis 1" xfId="104"/>
    <cellStyle name="Emphasis 2" xfId="105"/>
    <cellStyle name="Emphasis 3" xfId="106"/>
    <cellStyle name="Entered" xfId="107"/>
    <cellStyle name="Entered 2" xfId="108"/>
    <cellStyle name="Explanatory Text" xfId="109"/>
    <cellStyle name="Fixed" xfId="110"/>
    <cellStyle name="Fixed 2" xfId="111"/>
    <cellStyle name="Fixed3 - Style3" xfId="112"/>
    <cellStyle name="Good" xfId="113"/>
    <cellStyle name="graybook" xfId="114"/>
    <cellStyle name="graybook$" xfId="115"/>
    <cellStyle name="Grey" xfId="116"/>
    <cellStyle name="Header1" xfId="117"/>
    <cellStyle name="Header2" xfId="118"/>
    <cellStyle name="Heading 1" xfId="119"/>
    <cellStyle name="Heading 1 2" xfId="120"/>
    <cellStyle name="Heading 2" xfId="121"/>
    <cellStyle name="Heading 2 2" xfId="122"/>
    <cellStyle name="Heading 3" xfId="123"/>
    <cellStyle name="Heading 4" xfId="124"/>
    <cellStyle name="Heading1" xfId="125"/>
    <cellStyle name="Heading2" xfId="126"/>
    <cellStyle name="Hyperlink 2" xfId="127"/>
    <cellStyle name="Input" xfId="128"/>
    <cellStyle name="Input [yellow]" xfId="129"/>
    <cellStyle name="Input Cells" xfId="130"/>
    <cellStyle name="Lines" xfId="131"/>
    <cellStyle name="Linked Cell" xfId="132"/>
    <cellStyle name="modified border" xfId="133"/>
    <cellStyle name="modified border1" xfId="134"/>
    <cellStyle name="Neutral" xfId="135"/>
    <cellStyle name="no dec" xfId="136"/>
    <cellStyle name="Normal - Style1" xfId="137"/>
    <cellStyle name="Normal - Style1 2" xfId="138"/>
    <cellStyle name="Normal 2" xfId="139"/>
    <cellStyle name="Normal 3" xfId="140"/>
    <cellStyle name="Normal 3 2" xfId="141"/>
    <cellStyle name="Normal 3 3" xfId="142"/>
    <cellStyle name="Normal 3 4" xfId="143"/>
    <cellStyle name="Normal 3 5" xfId="144"/>
    <cellStyle name="Normal 3 6" xfId="145"/>
    <cellStyle name="Normal 3 7" xfId="146"/>
    <cellStyle name="Normal 3 8" xfId="147"/>
    <cellStyle name="Normal 3 9" xfId="148"/>
    <cellStyle name="Normal 3_434176_1" xfId="149"/>
    <cellStyle name="Normal 4" xfId="150"/>
    <cellStyle name="Normal 5" xfId="151"/>
    <cellStyle name="Normal 6" xfId="152"/>
    <cellStyle name="Normal 7" xfId="153"/>
    <cellStyle name="Normal 8" xfId="154"/>
    <cellStyle name="Normal 9" xfId="155"/>
    <cellStyle name="Note" xfId="156"/>
    <cellStyle name="Note 2" xfId="157"/>
    <cellStyle name="Number" xfId="158"/>
    <cellStyle name="Output" xfId="159"/>
    <cellStyle name="Percen - Style2" xfId="160"/>
    <cellStyle name="Percent" xfId="161"/>
    <cellStyle name="Percent [2]" xfId="162"/>
    <cellStyle name="Percent [2] 2" xfId="163"/>
    <cellStyle name="Percent 2" xfId="164"/>
    <cellStyle name="Percent 3" xfId="165"/>
    <cellStyle name="Percent 4" xfId="166"/>
    <cellStyle name="Percent 5" xfId="167"/>
    <cellStyle name="Percent 6" xfId="168"/>
    <cellStyle name="PSChar" xfId="169"/>
    <cellStyle name="PSDate" xfId="170"/>
    <cellStyle name="PSDec" xfId="171"/>
    <cellStyle name="PSHeading" xfId="172"/>
    <cellStyle name="PSInt" xfId="173"/>
    <cellStyle name="PSSpacer" xfId="174"/>
    <cellStyle name="RevList" xfId="175"/>
    <cellStyle name="round100" xfId="176"/>
    <cellStyle name="SAPBEXaggData" xfId="177"/>
    <cellStyle name="SAPBEXaggDataEmph" xfId="178"/>
    <cellStyle name="SAPBEXaggItem" xfId="179"/>
    <cellStyle name="SAPBEXaggItemX" xfId="180"/>
    <cellStyle name="SAPBEXchaText" xfId="181"/>
    <cellStyle name="SAPBEXchaText 2" xfId="182"/>
    <cellStyle name="SAPBEXexcBad7" xfId="183"/>
    <cellStyle name="SAPBEXexcBad8" xfId="184"/>
    <cellStyle name="SAPBEXexcBad9" xfId="185"/>
    <cellStyle name="SAPBEXexcCritical4" xfId="186"/>
    <cellStyle name="SAPBEXexcCritical5" xfId="187"/>
    <cellStyle name="SAPBEXexcCritical6" xfId="188"/>
    <cellStyle name="SAPBEXexcGood1" xfId="189"/>
    <cellStyle name="SAPBEXexcGood2" xfId="190"/>
    <cellStyle name="SAPBEXexcGood3" xfId="191"/>
    <cellStyle name="SAPBEXfilterDrill" xfId="192"/>
    <cellStyle name="SAPBEXfilterItem" xfId="193"/>
    <cellStyle name="SAPBEXfilterText" xfId="194"/>
    <cellStyle name="SAPBEXformats" xfId="195"/>
    <cellStyle name="SAPBEXheaderItem" xfId="196"/>
    <cellStyle name="SAPBEXheaderText" xfId="197"/>
    <cellStyle name="SAPBEXHLevel0" xfId="198"/>
    <cellStyle name="SAPBEXHLevel0X" xfId="199"/>
    <cellStyle name="SAPBEXHLevel1" xfId="200"/>
    <cellStyle name="SAPBEXHLevel1X" xfId="201"/>
    <cellStyle name="SAPBEXHLevel2" xfId="202"/>
    <cellStyle name="SAPBEXHLevel2X" xfId="203"/>
    <cellStyle name="SAPBEXHLevel3" xfId="204"/>
    <cellStyle name="SAPBEXHLevel3X" xfId="205"/>
    <cellStyle name="SAPBEXinputData" xfId="206"/>
    <cellStyle name="SAPBEXItemHeader" xfId="207"/>
    <cellStyle name="SAPBEXresData" xfId="208"/>
    <cellStyle name="SAPBEXresDataEmph" xfId="209"/>
    <cellStyle name="SAPBEXresItem" xfId="210"/>
    <cellStyle name="SAPBEXresItemX" xfId="211"/>
    <cellStyle name="SAPBEXstdData" xfId="212"/>
    <cellStyle name="SAPBEXstdDataEmph" xfId="213"/>
    <cellStyle name="SAPBEXstdItem" xfId="214"/>
    <cellStyle name="SAPBEXstdItemX" xfId="215"/>
    <cellStyle name="SAPBEXtitle" xfId="216"/>
    <cellStyle name="SAPBEXunassignedItem" xfId="217"/>
    <cellStyle name="SAPBEXundefined" xfId="218"/>
    <cellStyle name="shade" xfId="219"/>
    <cellStyle name="Sheet Title" xfId="220"/>
    <cellStyle name="StmtTtl1" xfId="221"/>
    <cellStyle name="StmtTtl2" xfId="222"/>
    <cellStyle name="STYL1 - Style1" xfId="223"/>
    <cellStyle name="Style 1" xfId="224"/>
    <cellStyle name="Style 1 2" xfId="225"/>
    <cellStyle name="Subtotal" xfId="226"/>
    <cellStyle name="Text" xfId="227"/>
    <cellStyle name="Title" xfId="228"/>
    <cellStyle name="Title: Minor" xfId="229"/>
    <cellStyle name="Title: Worksheet" xfId="230"/>
    <cellStyle name="Total" xfId="231"/>
    <cellStyle name="Total 2" xfId="232"/>
    <cellStyle name="Warning Text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2"/>
  <sheetViews>
    <sheetView tabSelected="1" zoomScalePageLayoutView="0" workbookViewId="0" topLeftCell="A1">
      <pane ySplit="10" topLeftCell="A24" activePane="bottomLeft" state="frozen"/>
      <selection pane="topLeft" activeCell="A1" sqref="A1"/>
      <selection pane="bottomLeft" activeCell="A52" sqref="A52:IV52"/>
    </sheetView>
  </sheetViews>
  <sheetFormatPr defaultColWidth="9.140625" defaultRowHeight="15"/>
  <cols>
    <col min="1" max="1" width="3.57421875" style="0" customWidth="1"/>
    <col min="2" max="2" width="2.57421875" style="0" customWidth="1"/>
    <col min="3" max="3" width="31.140625" style="0" customWidth="1"/>
    <col min="4" max="4" width="10.140625" style="0" bestFit="1" customWidth="1"/>
    <col min="5" max="5" width="13.7109375" style="0" customWidth="1"/>
    <col min="6" max="6" width="13.421875" style="0" bestFit="1" customWidth="1"/>
    <col min="7" max="7" width="13.7109375" style="0" bestFit="1" customWidth="1"/>
    <col min="8" max="9" width="13.00390625" style="0" bestFit="1" customWidth="1"/>
    <col min="10" max="10" width="12.57421875" style="0" bestFit="1" customWidth="1"/>
    <col min="11" max="11" width="13.8515625" style="0" bestFit="1" customWidth="1"/>
    <col min="12" max="12" width="12.00390625" style="0" bestFit="1" customWidth="1"/>
  </cols>
  <sheetData>
    <row r="1" ht="15">
      <c r="L1" s="28"/>
    </row>
    <row r="2" ht="15">
      <c r="L2" s="28"/>
    </row>
    <row r="3" ht="15">
      <c r="L3" s="28"/>
    </row>
    <row r="4" spans="2:12" ht="15">
      <c r="B4" s="1" t="s">
        <v>32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">
      <c r="B5" s="25" t="s">
        <v>40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ht="15">
      <c r="B6" s="12"/>
      <c r="C6" s="1"/>
      <c r="D6" s="1"/>
      <c r="E6" s="1"/>
      <c r="F6" s="1"/>
      <c r="G6" s="1"/>
      <c r="H6" s="1"/>
      <c r="I6" s="1"/>
      <c r="J6" s="1"/>
      <c r="K6" s="1"/>
      <c r="L6" s="1"/>
    </row>
    <row r="7" ht="15">
      <c r="B7" s="11"/>
    </row>
    <row r="8" spans="6:12" ht="15">
      <c r="F8" s="2"/>
      <c r="G8" s="2" t="s">
        <v>34</v>
      </c>
      <c r="H8" s="2" t="s">
        <v>0</v>
      </c>
      <c r="I8" s="2"/>
      <c r="J8" s="2" t="s">
        <v>1</v>
      </c>
      <c r="K8" s="2" t="s">
        <v>2</v>
      </c>
      <c r="L8" s="2"/>
    </row>
    <row r="9" spans="4:12" ht="15">
      <c r="D9" s="2" t="s">
        <v>28</v>
      </c>
      <c r="F9" s="2" t="s">
        <v>31</v>
      </c>
      <c r="G9" s="2" t="s">
        <v>3</v>
      </c>
      <c r="H9" s="2" t="s">
        <v>4</v>
      </c>
      <c r="I9" s="2" t="s">
        <v>5</v>
      </c>
      <c r="J9" s="2" t="s">
        <v>6</v>
      </c>
      <c r="K9" s="2" t="s">
        <v>7</v>
      </c>
      <c r="L9" s="2"/>
    </row>
    <row r="10" spans="4:12" ht="15">
      <c r="D10" s="3" t="s">
        <v>29</v>
      </c>
      <c r="E10" s="3" t="s">
        <v>8</v>
      </c>
      <c r="F10" s="3" t="s">
        <v>9</v>
      </c>
      <c r="G10" s="3" t="s">
        <v>10</v>
      </c>
      <c r="H10" s="3" t="s">
        <v>11</v>
      </c>
      <c r="I10" s="3" t="s">
        <v>12</v>
      </c>
      <c r="J10" s="3" t="s">
        <v>12</v>
      </c>
      <c r="K10" s="3" t="s">
        <v>12</v>
      </c>
      <c r="L10" s="3" t="s">
        <v>13</v>
      </c>
    </row>
    <row r="11" spans="2:12" ht="15">
      <c r="B11" t="s">
        <v>14</v>
      </c>
      <c r="E11" s="4"/>
      <c r="F11" s="4"/>
      <c r="G11" s="4"/>
      <c r="H11" s="4"/>
      <c r="I11" s="4"/>
      <c r="J11" s="4"/>
      <c r="K11" s="4"/>
      <c r="L11" s="4"/>
    </row>
    <row r="12" spans="3:12" ht="15">
      <c r="C12" t="s">
        <v>25</v>
      </c>
      <c r="D12">
        <v>376</v>
      </c>
      <c r="E12" s="23">
        <v>9693355.229722222</v>
      </c>
      <c r="F12" s="4">
        <v>6297495.665472772</v>
      </c>
      <c r="G12" s="4">
        <v>2165976.512176681</v>
      </c>
      <c r="H12" s="4">
        <v>551587.2881009222</v>
      </c>
      <c r="I12" s="4">
        <v>259311.19507498725</v>
      </c>
      <c r="J12" s="4">
        <v>50709.727794422324</v>
      </c>
      <c r="K12" s="4">
        <v>273818.76044656045</v>
      </c>
      <c r="L12" s="4">
        <v>94456.08065587602</v>
      </c>
    </row>
    <row r="13" spans="3:12" ht="15">
      <c r="C13" t="s">
        <v>24</v>
      </c>
      <c r="D13">
        <v>380</v>
      </c>
      <c r="E13" s="23">
        <v>6745304.456944445</v>
      </c>
      <c r="F13" s="4">
        <v>4974921.7257799655</v>
      </c>
      <c r="G13" s="4">
        <v>1682262.9659408415</v>
      </c>
      <c r="H13" s="4">
        <v>52329.08323184713</v>
      </c>
      <c r="I13" s="4">
        <v>21151.485996305364</v>
      </c>
      <c r="J13" s="4">
        <v>8765.016193781636</v>
      </c>
      <c r="K13" s="4">
        <v>2716.38950754124</v>
      </c>
      <c r="L13" s="4">
        <v>3157.790294163512</v>
      </c>
    </row>
    <row r="14" spans="3:12" ht="15">
      <c r="C14" t="s">
        <v>8</v>
      </c>
      <c r="E14" s="6">
        <f>SUM(E12:E13)</f>
        <v>16438659.686666667</v>
      </c>
      <c r="F14" s="6">
        <f aca="true" t="shared" si="0" ref="F14:L14">SUM(F12:F13)</f>
        <v>11272417.391252737</v>
      </c>
      <c r="G14" s="6">
        <f t="shared" si="0"/>
        <v>3848239.4781175223</v>
      </c>
      <c r="H14" s="6">
        <f t="shared" si="0"/>
        <v>603916.3713327694</v>
      </c>
      <c r="I14" s="6">
        <f t="shared" si="0"/>
        <v>280462.6810712926</v>
      </c>
      <c r="J14" s="6">
        <f t="shared" si="0"/>
        <v>59474.74398820396</v>
      </c>
      <c r="K14" s="6">
        <f t="shared" si="0"/>
        <v>276535.1499541017</v>
      </c>
      <c r="L14" s="6">
        <f t="shared" si="0"/>
        <v>97613.87095003953</v>
      </c>
    </row>
    <row r="15" spans="2:12" ht="15">
      <c r="B15" t="s">
        <v>15</v>
      </c>
      <c r="E15" s="4"/>
      <c r="F15" s="4"/>
      <c r="G15" s="4"/>
      <c r="H15" s="4"/>
      <c r="I15" s="4"/>
      <c r="J15" s="4"/>
      <c r="K15" s="4"/>
      <c r="L15" s="4"/>
    </row>
    <row r="16" spans="3:12" ht="15">
      <c r="C16" t="s">
        <v>25</v>
      </c>
      <c r="D16">
        <v>376</v>
      </c>
      <c r="E16" s="23">
        <v>-227246.26229951132</v>
      </c>
      <c r="F16" s="4">
        <v>-147635.39743576187</v>
      </c>
      <c r="G16" s="4">
        <v>-50778.090243865714</v>
      </c>
      <c r="H16" s="4">
        <v>-12931.141651398066</v>
      </c>
      <c r="I16" s="4">
        <v>-6079.164381856555</v>
      </c>
      <c r="J16" s="4">
        <v>-1188.8139689933082</v>
      </c>
      <c r="K16" s="4">
        <v>-6419.272623804302</v>
      </c>
      <c r="L16" s="4">
        <v>-2214.3819938314696</v>
      </c>
    </row>
    <row r="17" spans="3:12" ht="15">
      <c r="C17" t="s">
        <v>24</v>
      </c>
      <c r="D17">
        <v>380</v>
      </c>
      <c r="E17" s="23">
        <v>-333183.02661547874</v>
      </c>
      <c r="F17" s="4">
        <v>-245735.30940682362</v>
      </c>
      <c r="G17" s="4">
        <v>-83095.05821909232</v>
      </c>
      <c r="H17" s="4">
        <v>-2584.7850816059495</v>
      </c>
      <c r="I17" s="4">
        <v>-1044.773614986135</v>
      </c>
      <c r="J17" s="4">
        <v>-432.9463024862098</v>
      </c>
      <c r="K17" s="4">
        <v>-134.1755414253163</v>
      </c>
      <c r="L17" s="4">
        <v>-155.97844905921156</v>
      </c>
    </row>
    <row r="18" spans="3:12" ht="15">
      <c r="C18" t="s">
        <v>8</v>
      </c>
      <c r="E18" s="6">
        <f>SUM(E16:E17)</f>
        <v>-560429.28891499</v>
      </c>
      <c r="F18" s="6">
        <f aca="true" t="shared" si="1" ref="F18:L18">SUM(F16:F17)</f>
        <v>-393370.70684258547</v>
      </c>
      <c r="G18" s="6">
        <f t="shared" si="1"/>
        <v>-133873.14846295802</v>
      </c>
      <c r="H18" s="6">
        <f t="shared" si="1"/>
        <v>-15515.926733004015</v>
      </c>
      <c r="I18" s="6">
        <f t="shared" si="1"/>
        <v>-7123.93799684269</v>
      </c>
      <c r="J18" s="6">
        <f t="shared" si="1"/>
        <v>-1621.760271479518</v>
      </c>
      <c r="K18" s="6">
        <f t="shared" si="1"/>
        <v>-6553.448165229619</v>
      </c>
      <c r="L18" s="6">
        <f t="shared" si="1"/>
        <v>-2370.360442890681</v>
      </c>
    </row>
    <row r="19" spans="2:12" ht="15">
      <c r="B19" t="s">
        <v>26</v>
      </c>
      <c r="F19" s="4"/>
      <c r="G19" s="4"/>
      <c r="H19" s="4"/>
      <c r="I19" s="4"/>
      <c r="J19" s="4"/>
      <c r="K19" s="4"/>
      <c r="L19" s="4"/>
    </row>
    <row r="20" spans="3:12" ht="15">
      <c r="C20" t="s">
        <v>25</v>
      </c>
      <c r="D20">
        <v>376</v>
      </c>
      <c r="E20" s="23">
        <v>-2514119.3123864587</v>
      </c>
      <c r="F20" s="4">
        <v>-1633351.4141407174</v>
      </c>
      <c r="G20" s="4">
        <v>-561778.9970949931</v>
      </c>
      <c r="H20" s="4">
        <v>-143062.56405720743</v>
      </c>
      <c r="I20" s="4">
        <v>-67256.30785272687</v>
      </c>
      <c r="J20" s="4">
        <v>-13152.34023229653</v>
      </c>
      <c r="K20" s="4">
        <v>-71019.06588768918</v>
      </c>
      <c r="L20" s="4">
        <v>-24498.623120827902</v>
      </c>
    </row>
    <row r="21" spans="3:12" ht="15">
      <c r="C21" t="s">
        <v>24</v>
      </c>
      <c r="D21">
        <v>380</v>
      </c>
      <c r="E21" s="23">
        <v>-1703005.7837741408</v>
      </c>
      <c r="F21" s="4">
        <v>-1256032.329883118</v>
      </c>
      <c r="G21" s="4">
        <v>-424725.61158848944</v>
      </c>
      <c r="H21" s="4">
        <v>-13211.669239286353</v>
      </c>
      <c r="I21" s="4">
        <v>-5340.174519482398</v>
      </c>
      <c r="J21" s="4">
        <v>-2212.928025437988</v>
      </c>
      <c r="K21" s="4">
        <v>-685.8144168071644</v>
      </c>
      <c r="L21" s="4">
        <v>-797.2561015195994</v>
      </c>
    </row>
    <row r="22" spans="3:12" ht="15">
      <c r="C22" t="s">
        <v>8</v>
      </c>
      <c r="E22" s="6">
        <f>SUM(E20:E21)</f>
        <v>-4217125.0961606</v>
      </c>
      <c r="F22" s="6">
        <f>SUM(F20:F21)</f>
        <v>-2889383.7440238353</v>
      </c>
      <c r="G22" s="6">
        <f aca="true" t="shared" si="2" ref="G22:L22">SUM(G20:G21)</f>
        <v>-986504.6086834825</v>
      </c>
      <c r="H22" s="6">
        <f t="shared" si="2"/>
        <v>-156274.2332964938</v>
      </c>
      <c r="I22" s="6">
        <f t="shared" si="2"/>
        <v>-72596.48237220927</v>
      </c>
      <c r="J22" s="6">
        <f t="shared" si="2"/>
        <v>-15365.268257734519</v>
      </c>
      <c r="K22" s="6">
        <f t="shared" si="2"/>
        <v>-71704.88030449634</v>
      </c>
      <c r="L22" s="6">
        <f t="shared" si="2"/>
        <v>-25295.879222347503</v>
      </c>
    </row>
    <row r="23" spans="2:12" ht="15">
      <c r="B23" t="s">
        <v>16</v>
      </c>
      <c r="E23" s="6"/>
      <c r="F23" s="6"/>
      <c r="G23" s="6"/>
      <c r="H23" s="6"/>
      <c r="I23" s="6"/>
      <c r="J23" s="6"/>
      <c r="K23" s="6"/>
      <c r="L23" s="6"/>
    </row>
    <row r="24" spans="3:12" ht="15">
      <c r="C24" t="s">
        <v>25</v>
      </c>
      <c r="E24" s="22">
        <f>E12+E16+E20</f>
        <v>6951989.655036252</v>
      </c>
      <c r="F24" s="22">
        <f aca="true" t="shared" si="3" ref="F24:L24">F12+F16+F20</f>
        <v>4516508.853896293</v>
      </c>
      <c r="G24" s="22">
        <f t="shared" si="3"/>
        <v>1553419.424837822</v>
      </c>
      <c r="H24" s="22">
        <f t="shared" si="3"/>
        <v>395593.5823923168</v>
      </c>
      <c r="I24" s="22">
        <f t="shared" si="3"/>
        <v>185975.72284040382</v>
      </c>
      <c r="J24" s="22">
        <f t="shared" si="3"/>
        <v>36368.57359313249</v>
      </c>
      <c r="K24" s="22">
        <f t="shared" si="3"/>
        <v>196380.421935067</v>
      </c>
      <c r="L24" s="22">
        <f t="shared" si="3"/>
        <v>67743.07554121665</v>
      </c>
    </row>
    <row r="25" spans="3:12" ht="15">
      <c r="C25" t="s">
        <v>24</v>
      </c>
      <c r="E25" s="22">
        <f>E13+E17+E21</f>
        <v>4709115.646554826</v>
      </c>
      <c r="F25" s="22">
        <f aca="true" t="shared" si="4" ref="F25:L25">F13+F17+F21</f>
        <v>3473154.086490024</v>
      </c>
      <c r="G25" s="22">
        <f t="shared" si="4"/>
        <v>1174442.2961332595</v>
      </c>
      <c r="H25" s="22">
        <f t="shared" si="4"/>
        <v>36532.62891095482</v>
      </c>
      <c r="I25" s="22">
        <f t="shared" si="4"/>
        <v>14766.537861836832</v>
      </c>
      <c r="J25" s="22">
        <f t="shared" si="4"/>
        <v>6119.141865857437</v>
      </c>
      <c r="K25" s="22">
        <f t="shared" si="4"/>
        <v>1896.3995493087596</v>
      </c>
      <c r="L25" s="22">
        <f t="shared" si="4"/>
        <v>2204.5557435847013</v>
      </c>
    </row>
    <row r="26" spans="3:12" ht="15">
      <c r="C26" t="s">
        <v>8</v>
      </c>
      <c r="E26" s="6">
        <f>SUM(E24:E25)</f>
        <v>11661105.301591078</v>
      </c>
      <c r="F26" s="6">
        <f aca="true" t="shared" si="5" ref="F26:L26">SUM(F24:F25)</f>
        <v>7989662.940386317</v>
      </c>
      <c r="G26" s="6">
        <f t="shared" si="5"/>
        <v>2727861.7209710814</v>
      </c>
      <c r="H26" s="6">
        <f t="shared" si="5"/>
        <v>432126.2113032716</v>
      </c>
      <c r="I26" s="6">
        <f t="shared" si="5"/>
        <v>200742.26070224066</v>
      </c>
      <c r="J26" s="6">
        <f t="shared" si="5"/>
        <v>42487.71545898993</v>
      </c>
      <c r="K26" s="6">
        <f t="shared" si="5"/>
        <v>198276.82148437575</v>
      </c>
      <c r="L26" s="6">
        <f t="shared" si="5"/>
        <v>69947.63128480135</v>
      </c>
    </row>
    <row r="27" spans="2:14" ht="15">
      <c r="B27" t="s">
        <v>35</v>
      </c>
      <c r="E27" s="15">
        <v>0.069</v>
      </c>
      <c r="F27" s="10"/>
      <c r="G27" s="10"/>
      <c r="H27" s="10"/>
      <c r="I27" s="10"/>
      <c r="N27" s="10"/>
    </row>
    <row r="28" spans="2:12" s="10" customFormat="1" ht="15">
      <c r="B28" s="10" t="s">
        <v>17</v>
      </c>
      <c r="E28" s="16">
        <f>E26*$E$27</f>
        <v>804616.2658097844</v>
      </c>
      <c r="F28" s="16">
        <f aca="true" t="shared" si="6" ref="F28:L28">F26*$E$27</f>
        <v>551286.7428866558</v>
      </c>
      <c r="G28" s="16">
        <f t="shared" si="6"/>
        <v>188222.45874700462</v>
      </c>
      <c r="H28" s="16">
        <f t="shared" si="6"/>
        <v>29816.70857992574</v>
      </c>
      <c r="I28" s="16">
        <f t="shared" si="6"/>
        <v>13851.215988454607</v>
      </c>
      <c r="J28" s="16">
        <f t="shared" si="6"/>
        <v>2931.6523666703056</v>
      </c>
      <c r="K28" s="16">
        <f t="shared" si="6"/>
        <v>13681.100682421928</v>
      </c>
      <c r="L28" s="16">
        <f t="shared" si="6"/>
        <v>4826.386558651293</v>
      </c>
    </row>
    <row r="29" spans="2:5" s="10" customFormat="1" ht="15">
      <c r="B29" s="10" t="s">
        <v>18</v>
      </c>
      <c r="E29" s="18">
        <v>0.65</v>
      </c>
    </row>
    <row r="30" spans="2:12" s="10" customFormat="1" ht="15">
      <c r="B30" s="10" t="s">
        <v>19</v>
      </c>
      <c r="E30" s="16">
        <f>E28/$E$29</f>
        <v>1237871.1781688991</v>
      </c>
      <c r="F30" s="16">
        <f aca="true" t="shared" si="7" ref="F30:L30">F28/$E$29</f>
        <v>848133.4505948551</v>
      </c>
      <c r="G30" s="16">
        <f t="shared" si="7"/>
        <v>289573.0134569302</v>
      </c>
      <c r="H30" s="16">
        <f t="shared" si="7"/>
        <v>45871.8593537319</v>
      </c>
      <c r="I30" s="16">
        <f t="shared" si="7"/>
        <v>21309.563059160933</v>
      </c>
      <c r="J30" s="16">
        <f t="shared" si="7"/>
        <v>4510.234410262008</v>
      </c>
      <c r="K30" s="16">
        <f t="shared" si="7"/>
        <v>21047.84720372604</v>
      </c>
      <c r="L30" s="16">
        <f t="shared" si="7"/>
        <v>7425.210090232758</v>
      </c>
    </row>
    <row r="31" s="10" customFormat="1" ht="15">
      <c r="E31" s="17"/>
    </row>
    <row r="32" spans="2:12" s="10" customFormat="1" ht="15">
      <c r="B32" s="10" t="s">
        <v>20</v>
      </c>
      <c r="E32" s="17"/>
      <c r="F32" s="17"/>
      <c r="G32" s="17"/>
      <c r="H32" s="17"/>
      <c r="I32" s="17"/>
      <c r="J32" s="17"/>
      <c r="K32" s="17"/>
      <c r="L32" s="17"/>
    </row>
    <row r="33" spans="3:12" s="10" customFormat="1" ht="15">
      <c r="C33" s="10" t="s">
        <v>25</v>
      </c>
      <c r="D33" s="10">
        <v>376</v>
      </c>
      <c r="E33" s="23">
        <v>275124.09332276013</v>
      </c>
      <c r="F33" s="17">
        <v>178740.2549588455</v>
      </c>
      <c r="G33" s="17">
        <v>61476.3732421349</v>
      </c>
      <c r="H33" s="17">
        <v>15655.56496493682</v>
      </c>
      <c r="I33" s="17">
        <v>7359.9652280041</v>
      </c>
      <c r="J33" s="17">
        <v>1439.281605950617</v>
      </c>
      <c r="K33" s="17">
        <v>7771.729851767828</v>
      </c>
      <c r="L33" s="17">
        <v>2680.923471120339</v>
      </c>
    </row>
    <row r="34" spans="3:12" s="10" customFormat="1" ht="15">
      <c r="C34" s="10" t="s">
        <v>24</v>
      </c>
      <c r="D34" s="10">
        <v>380</v>
      </c>
      <c r="E34" s="23">
        <v>311413.3705189633</v>
      </c>
      <c r="F34" s="17">
        <v>229679.34992143477</v>
      </c>
      <c r="G34" s="17">
        <v>77665.75751573671</v>
      </c>
      <c r="H34" s="17">
        <v>2415.8992806647593</v>
      </c>
      <c r="I34" s="17">
        <v>976.5097465412089</v>
      </c>
      <c r="J34" s="17">
        <v>404.6582705023354</v>
      </c>
      <c r="K34" s="17">
        <v>125.40872210962553</v>
      </c>
      <c r="L34" s="17">
        <v>145.7870619739214</v>
      </c>
    </row>
    <row r="35" spans="3:12" s="10" customFormat="1" ht="15">
      <c r="C35" s="10" t="s">
        <v>8</v>
      </c>
      <c r="E35" s="16">
        <f>SUM(E33:E34)</f>
        <v>586537.4638417235</v>
      </c>
      <c r="F35" s="16">
        <f aca="true" t="shared" si="8" ref="F35:L35">SUM(F33:F34)</f>
        <v>408419.60488028027</v>
      </c>
      <c r="G35" s="16">
        <f t="shared" si="8"/>
        <v>139142.1307578716</v>
      </c>
      <c r="H35" s="16">
        <f t="shared" si="8"/>
        <v>18071.46424560158</v>
      </c>
      <c r="I35" s="16">
        <f t="shared" si="8"/>
        <v>8336.474974545308</v>
      </c>
      <c r="J35" s="16">
        <f t="shared" si="8"/>
        <v>1843.9398764529524</v>
      </c>
      <c r="K35" s="16">
        <f t="shared" si="8"/>
        <v>7897.138573877453</v>
      </c>
      <c r="L35" s="16">
        <f t="shared" si="8"/>
        <v>2826.7105330942604</v>
      </c>
    </row>
    <row r="36" spans="5:12" s="10" customFormat="1" ht="15">
      <c r="E36" s="17"/>
      <c r="F36" s="17"/>
      <c r="G36" s="17"/>
      <c r="H36" s="17"/>
      <c r="I36" s="17"/>
      <c r="J36" s="17"/>
      <c r="K36" s="17"/>
      <c r="L36" s="17"/>
    </row>
    <row r="37" spans="2:12" s="10" customFormat="1" ht="15">
      <c r="B37" s="10" t="s">
        <v>21</v>
      </c>
      <c r="E37" s="17">
        <f>E30+E35</f>
        <v>1824408.6420106227</v>
      </c>
      <c r="F37" s="17">
        <f aca="true" t="shared" si="9" ref="F37:L37">F30+F35</f>
        <v>1256553.0554751353</v>
      </c>
      <c r="G37" s="17">
        <f t="shared" si="9"/>
        <v>428715.1442148018</v>
      </c>
      <c r="H37" s="17">
        <f t="shared" si="9"/>
        <v>63943.32359933348</v>
      </c>
      <c r="I37" s="17">
        <f t="shared" si="9"/>
        <v>29646.03803370624</v>
      </c>
      <c r="J37" s="17">
        <f t="shared" si="9"/>
        <v>6354.1742867149605</v>
      </c>
      <c r="K37" s="17">
        <f t="shared" si="9"/>
        <v>28944.98577760349</v>
      </c>
      <c r="L37" s="17">
        <f t="shared" si="9"/>
        <v>10251.92062332702</v>
      </c>
    </row>
    <row r="38" spans="2:12" s="10" customFormat="1" ht="15">
      <c r="B38" s="10" t="s">
        <v>22</v>
      </c>
      <c r="E38" s="19">
        <v>0.956756</v>
      </c>
      <c r="F38" s="17"/>
      <c r="G38" s="17"/>
      <c r="H38" s="17"/>
      <c r="I38" s="17"/>
      <c r="J38" s="17"/>
      <c r="K38" s="17"/>
      <c r="L38" s="17"/>
    </row>
    <row r="39" spans="2:12" s="10" customFormat="1" ht="15">
      <c r="B39" s="20" t="s">
        <v>23</v>
      </c>
      <c r="C39" s="20"/>
      <c r="D39" s="20"/>
      <c r="E39" s="21">
        <f>E37/$E$38</f>
        <v>1906869.2979303214</v>
      </c>
      <c r="F39" s="21">
        <f aca="true" t="shared" si="10" ref="F39:L39">F37/$E$38</f>
        <v>1313347.452720584</v>
      </c>
      <c r="G39" s="21">
        <f t="shared" si="10"/>
        <v>448092.4543089375</v>
      </c>
      <c r="H39" s="21">
        <f t="shared" si="10"/>
        <v>66833.47018396904</v>
      </c>
      <c r="I39" s="21">
        <f t="shared" si="10"/>
        <v>30985.99646483141</v>
      </c>
      <c r="J39" s="21">
        <f t="shared" si="10"/>
        <v>6641.373857822643</v>
      </c>
      <c r="K39" s="21">
        <f t="shared" si="10"/>
        <v>30253.257651484277</v>
      </c>
      <c r="L39" s="21">
        <f t="shared" si="10"/>
        <v>10715.292742691992</v>
      </c>
    </row>
    <row r="40" spans="6:12" s="10" customFormat="1" ht="15">
      <c r="F40" s="17"/>
      <c r="G40" s="17"/>
      <c r="H40" s="17"/>
      <c r="I40" s="17"/>
      <c r="J40" s="17"/>
      <c r="K40" s="17"/>
      <c r="L40" s="17"/>
    </row>
    <row r="41" spans="2:12" ht="15">
      <c r="B41" t="s">
        <v>27</v>
      </c>
      <c r="E41" s="8">
        <f>SUM(F41:L41)</f>
        <v>0.9999999999999998</v>
      </c>
      <c r="F41" s="7">
        <f>F39/$E39</f>
        <v>0.6887453975718555</v>
      </c>
      <c r="G41" s="7">
        <f aca="true" t="shared" si="11" ref="G41:L41">G39/$E39</f>
        <v>0.23498855154639506</v>
      </c>
      <c r="H41" s="7">
        <f t="shared" si="11"/>
        <v>0.03504879451177319</v>
      </c>
      <c r="I41" s="7">
        <f t="shared" si="11"/>
        <v>0.016249669811382983</v>
      </c>
      <c r="J41" s="7">
        <f t="shared" si="11"/>
        <v>0.0034828678950524087</v>
      </c>
      <c r="K41" s="7">
        <f t="shared" si="11"/>
        <v>0.015865407075524564</v>
      </c>
      <c r="L41" s="7">
        <f t="shared" si="11"/>
        <v>0.005619311588016106</v>
      </c>
    </row>
    <row r="42" spans="6:12" ht="15">
      <c r="F42" s="4"/>
      <c r="G42" s="4"/>
      <c r="H42" s="4"/>
      <c r="I42" s="4"/>
      <c r="J42" s="4"/>
      <c r="K42" s="4"/>
      <c r="L42" s="4"/>
    </row>
    <row r="43" spans="2:12" s="10" customFormat="1" ht="15">
      <c r="B43" s="10" t="s">
        <v>39</v>
      </c>
      <c r="E43" s="13">
        <f>SUM(F43:L43)</f>
        <v>1100138300.3339818</v>
      </c>
      <c r="F43" s="14">
        <v>549139321.0914679</v>
      </c>
      <c r="G43" s="14">
        <v>212320078.71872863</v>
      </c>
      <c r="H43" s="14">
        <v>64042752.89034261</v>
      </c>
      <c r="I43" s="14">
        <v>92690165.27356246</v>
      </c>
      <c r="J43" s="14">
        <v>12583789.602836546</v>
      </c>
      <c r="K43" s="14">
        <v>132082694.52394226</v>
      </c>
      <c r="L43" s="14">
        <v>37279498.23310148</v>
      </c>
    </row>
    <row r="44" spans="5:12" ht="15">
      <c r="E44" s="5"/>
      <c r="F44" s="5"/>
      <c r="G44" s="5"/>
      <c r="H44" s="5"/>
      <c r="I44" s="5"/>
      <c r="J44" s="5"/>
      <c r="K44" s="5"/>
      <c r="L44" s="5"/>
    </row>
    <row r="45" spans="2:12" ht="15">
      <c r="B45" t="s">
        <v>30</v>
      </c>
      <c r="E45" s="9">
        <f>E39/E43</f>
        <v>0.001733299620012712</v>
      </c>
      <c r="F45" s="9">
        <f aca="true" t="shared" si="12" ref="F45:L45">F39/F43</f>
        <v>0.0023916470780314513</v>
      </c>
      <c r="G45" s="9">
        <f t="shared" si="12"/>
        <v>0.0021104572728731356</v>
      </c>
      <c r="H45" s="9">
        <f t="shared" si="12"/>
        <v>0.0010435758484399452</v>
      </c>
      <c r="I45" s="9">
        <f t="shared" si="12"/>
        <v>0.00033429648521372726</v>
      </c>
      <c r="J45" s="9">
        <f t="shared" si="12"/>
        <v>0.0005277721630315237</v>
      </c>
      <c r="K45" s="9">
        <f t="shared" si="12"/>
        <v>0.00022904785339611885</v>
      </c>
      <c r="L45" s="9">
        <f t="shared" si="12"/>
        <v>0.0002874312490927679</v>
      </c>
    </row>
    <row r="46" spans="2:12" ht="15">
      <c r="B46" t="s">
        <v>36</v>
      </c>
      <c r="E46" s="9">
        <f>SUM(F46:L46)</f>
        <v>0</v>
      </c>
      <c r="F46" s="22">
        <f aca="true" t="shared" si="13" ref="F46:K46">-$L46*(F39/SUM($F39:$K39))</f>
        <v>1507.528174451017</v>
      </c>
      <c r="G46" s="22">
        <f t="shared" si="13"/>
        <v>514.3437086890549</v>
      </c>
      <c r="H46" s="22">
        <f t="shared" si="13"/>
        <v>76.71491583583305</v>
      </c>
      <c r="I46" s="22">
        <f t="shared" si="13"/>
        <v>35.567330326342095</v>
      </c>
      <c r="J46" s="22">
        <f t="shared" si="13"/>
        <v>7.623312617685605</v>
      </c>
      <c r="K46" s="22">
        <f t="shared" si="13"/>
        <v>34.72625479576076</v>
      </c>
      <c r="L46" s="26">
        <f>-(L39-K45*L43)</f>
        <v>-2176.503696715694</v>
      </c>
    </row>
    <row r="47" spans="2:12" ht="15">
      <c r="B47" t="s">
        <v>37</v>
      </c>
      <c r="E47" s="9">
        <f aca="true" t="shared" si="14" ref="E47:K47">ROUND((E39+E46)/E43,5)</f>
        <v>0.00173</v>
      </c>
      <c r="F47" s="9">
        <f t="shared" si="14"/>
        <v>0.00239</v>
      </c>
      <c r="G47" s="9">
        <f t="shared" si="14"/>
        <v>0.00211</v>
      </c>
      <c r="H47" s="9">
        <f t="shared" si="14"/>
        <v>0.00104</v>
      </c>
      <c r="I47" s="9">
        <f t="shared" si="14"/>
        <v>0.00033</v>
      </c>
      <c r="J47" s="9">
        <f t="shared" si="14"/>
        <v>0.00053</v>
      </c>
      <c r="K47" s="9">
        <f t="shared" si="14"/>
        <v>0.00023</v>
      </c>
      <c r="L47" s="27">
        <f>K47</f>
        <v>0.00023</v>
      </c>
    </row>
    <row r="48" spans="1:14" ht="15">
      <c r="A48" s="17"/>
      <c r="B48" t="s">
        <v>33</v>
      </c>
      <c r="C48" s="17"/>
      <c r="D48" s="17"/>
      <c r="E48" s="17"/>
      <c r="F48" s="24">
        <f>ROUND(F47*19,2)</f>
        <v>0.05</v>
      </c>
      <c r="G48" s="17"/>
      <c r="H48" s="17"/>
      <c r="I48" s="17"/>
      <c r="J48" s="17"/>
      <c r="K48" s="17"/>
      <c r="L48" s="17"/>
      <c r="M48" s="17"/>
      <c r="N48" s="17"/>
    </row>
    <row r="49" spans="1:14" ht="15">
      <c r="A49" s="17"/>
      <c r="B49" t="s">
        <v>38</v>
      </c>
      <c r="C49" s="17"/>
      <c r="D49" s="17"/>
      <c r="E49" s="17">
        <f>SUM(F49:L49)</f>
        <v>1903253.2738749809</v>
      </c>
      <c r="F49" s="17">
        <f>F47*F43</f>
        <v>1312442.9774086082</v>
      </c>
      <c r="G49" s="17">
        <f aca="true" t="shared" si="15" ref="G49:L49">G47*G43</f>
        <v>447995.36609651736</v>
      </c>
      <c r="H49" s="17">
        <f t="shared" si="15"/>
        <v>66604.4630059563</v>
      </c>
      <c r="I49" s="17">
        <f t="shared" si="15"/>
        <v>30587.75454027561</v>
      </c>
      <c r="J49" s="17">
        <f t="shared" si="15"/>
        <v>6669.408489503369</v>
      </c>
      <c r="K49" s="17">
        <f t="shared" si="15"/>
        <v>30379.019740506723</v>
      </c>
      <c r="L49" s="17">
        <f t="shared" si="15"/>
        <v>8574.28459361334</v>
      </c>
      <c r="M49" s="17"/>
      <c r="N49" s="17"/>
    </row>
    <row r="50" spans="1:14" ht="15">
      <c r="A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</sheetData>
  <sheetProtection/>
  <printOptions horizontalCentered="1"/>
  <pageMargins left="0.7" right="0.7" top="0.5" bottom="0.5" header="0.3" footer="0.3"/>
  <pageSetup blackAndWhite="1" fitToHeight="1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jphelp</dc:creator>
  <cp:keywords/>
  <dc:description/>
  <cp:lastModifiedBy>rwilli</cp:lastModifiedBy>
  <cp:lastPrinted>2011-08-29T20:49:36Z</cp:lastPrinted>
  <dcterms:created xsi:type="dcterms:W3CDTF">2011-04-08T21:43:07Z</dcterms:created>
  <dcterms:modified xsi:type="dcterms:W3CDTF">2011-08-29T20:51:28Z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110723</vt:lpwstr>
  </property>
  <property fmtid="{D5CDD505-2E9C-101B-9397-08002B2CF9AE}" pid="6" name="IsConfidenti">
    <vt:lpwstr>0</vt:lpwstr>
  </property>
  <property fmtid="{D5CDD505-2E9C-101B-9397-08002B2CF9AE}" pid="7" name="Dat">
    <vt:lpwstr>2011-09-02T00:00:00Z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2011-04-26T00:00:00Z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