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8835" activeTab="0"/>
  </bookViews>
  <sheets>
    <sheet name="Exhibit No SJK-2" sheetId="1" r:id="rId1"/>
    <sheet name="Sheet1" sheetId="2" r:id="rId2"/>
    <sheet name="Sheet2" sheetId="3" r:id="rId3"/>
    <sheet name="Sheet3" sheetId="4" r:id="rId4"/>
  </sheets>
  <definedNames>
    <definedName name="_xlnm.Print_Area" localSheetId="0">'Exhibit No SJK-2'!$A$1:$J$70</definedName>
    <definedName name="_xlnm.Print_Titles" localSheetId="0">'Exhibit No SJK-2'!$1:$8</definedName>
  </definedNames>
  <calcPr fullCalcOnLoad="1"/>
</workbook>
</file>

<file path=xl/sharedStrings.xml><?xml version="1.0" encoding="utf-8"?>
<sst xmlns="http://schemas.openxmlformats.org/spreadsheetml/2006/main" count="73" uniqueCount="55">
  <si>
    <t>Avista Corporation</t>
  </si>
  <si>
    <t xml:space="preserve"> - Energy Delivery - </t>
  </si>
  <si>
    <t>($000s)</t>
  </si>
  <si>
    <t>Line</t>
  </si>
  <si>
    <t>Pro Forma</t>
  </si>
  <si>
    <t>No.</t>
  </si>
  <si>
    <t>Actual</t>
  </si>
  <si>
    <t>Adjusted</t>
  </si>
  <si>
    <t>Period</t>
  </si>
  <si>
    <t>556 OTHER POWER SUPPLY EXPENSES</t>
  </si>
  <si>
    <t>NWPP</t>
  </si>
  <si>
    <t>560-71.4, 935.3-.4 TRANSMISSION O&amp;M EXPENSE</t>
  </si>
  <si>
    <t>Colstrip O&amp;M - 500kV Line</t>
  </si>
  <si>
    <t>ColumbiaGrid Development</t>
  </si>
  <si>
    <t>ColumbiaGrid Planning</t>
  </si>
  <si>
    <t>Grid West (WA direct)</t>
  </si>
  <si>
    <t>Grid West (ID direct)</t>
  </si>
  <si>
    <t>Total Account 560-71.4, 935.3-.4</t>
  </si>
  <si>
    <t>561 TRANSMISSION EXP-LOAD DISPATCHING</t>
  </si>
  <si>
    <t>Elect Sched &amp; Acctg Srv (CASSO/OATI)</t>
  </si>
  <si>
    <t>565 TRANSMISSION BUSINESS RELATED EXPENSES</t>
  </si>
  <si>
    <t>*</t>
  </si>
  <si>
    <t>Grant County Agreement</t>
  </si>
  <si>
    <t>566 TRANSMISSION EXP-OPRN-MISCELLANEOUS</t>
  </si>
  <si>
    <t>OASIS Expenses</t>
  </si>
  <si>
    <t>WECC -  Sys. Security Monitor</t>
  </si>
  <si>
    <t>WECC Admin &amp; Net Oper Comm Sys</t>
  </si>
  <si>
    <t>WECC - Loop Flow</t>
  </si>
  <si>
    <t>Total Account 556</t>
  </si>
  <si>
    <t>TOTAL EXPENSE</t>
  </si>
  <si>
    <t xml:space="preserve"> </t>
  </si>
  <si>
    <t>456 OTHER ELECTRIC REVENUE</t>
  </si>
  <si>
    <t>Borderline Wheeling</t>
  </si>
  <si>
    <t>**</t>
  </si>
  <si>
    <t>Seattle</t>
  </si>
  <si>
    <t>Tacoma</t>
  </si>
  <si>
    <t>Seattle/Tacoma Main Canal</t>
  </si>
  <si>
    <t>Seattle/ Tacoma Summer Falls</t>
  </si>
  <si>
    <t>Grand Coulee Project</t>
  </si>
  <si>
    <t>OASIS nf &amp; stf  Whl (Other Whl)</t>
  </si>
  <si>
    <t>PP&amp;L - Dry Gulch</t>
  </si>
  <si>
    <t>***</t>
  </si>
  <si>
    <t>PP&amp;L Series Cap -1978</t>
  </si>
  <si>
    <t>Spokane Waste to Energy Plant</t>
  </si>
  <si>
    <t>Vaagen Wheeling</t>
  </si>
  <si>
    <t>****</t>
  </si>
  <si>
    <t>Northwestern Energy</t>
  </si>
  <si>
    <t>Total Account 456</t>
  </si>
  <si>
    <t>TOTAL REVENUE</t>
  </si>
  <si>
    <t>TOTAL NET EXPENSE</t>
  </si>
  <si>
    <t>Grant County Agreement - contract ended 10/31/07</t>
  </si>
  <si>
    <t>Seattle and Tacoma - contracts ended 10/31/07</t>
  </si>
  <si>
    <t>PP&amp;L Series Cap - contract ended 6/30/09</t>
  </si>
  <si>
    <t>Northwestern Energy - contract ended 11/30/07</t>
  </si>
  <si>
    <t>Transmission Rev/Exp Pro Forma 2009 Adjustment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</si>
</sst>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</numFmts>
  <fonts count="40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u val="single"/>
      <sz val="10"/>
      <name val="Geneva"/>
      <family val="0"/>
    </font>
    <font>
      <u val="single"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5" applyFont="1" applyAlignment="1">
      <alignment horizontal="centerContinuous"/>
      <protection/>
    </xf>
    <xf numFmtId="14" fontId="1" fillId="0" borderId="0" xfId="55" applyNumberFormat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1" fillId="0" borderId="0" xfId="55">
      <alignment/>
      <protection/>
    </xf>
    <xf numFmtId="14" fontId="1" fillId="0" borderId="0" xfId="55" applyNumberFormat="1" applyAlignment="1">
      <alignment horizontal="center"/>
      <protection/>
    </xf>
    <xf numFmtId="14" fontId="1" fillId="0" borderId="0" xfId="55" applyNumberForma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1" fillId="0" borderId="0" xfId="55" applyAlignment="1">
      <alignment horizontal="center"/>
      <protection/>
    </xf>
    <xf numFmtId="0" fontId="1" fillId="0" borderId="0" xfId="55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3" fontId="1" fillId="0" borderId="0" xfId="55" applyNumberFormat="1" applyBorder="1">
      <alignment/>
      <protection/>
    </xf>
    <xf numFmtId="0" fontId="5" fillId="0" borderId="0" xfId="55" applyFont="1">
      <alignment/>
      <protection/>
    </xf>
    <xf numFmtId="0" fontId="1" fillId="0" borderId="0" xfId="55" applyBorder="1">
      <alignment/>
      <protection/>
    </xf>
    <xf numFmtId="0" fontId="5" fillId="0" borderId="0" xfId="55" applyFont="1" applyAlignment="1">
      <alignment horizontal="left"/>
      <protection/>
    </xf>
    <xf numFmtId="0" fontId="2" fillId="0" borderId="0" xfId="55" applyFont="1">
      <alignment/>
      <protection/>
    </xf>
    <xf numFmtId="3" fontId="1" fillId="0" borderId="10" xfId="55" applyNumberFormat="1" applyBorder="1">
      <alignment/>
      <protection/>
    </xf>
    <xf numFmtId="3" fontId="1" fillId="0" borderId="11" xfId="55" applyNumberFormat="1" applyBorder="1">
      <alignment/>
      <protection/>
    </xf>
    <xf numFmtId="0" fontId="4" fillId="0" borderId="0" xfId="55" applyFont="1">
      <alignment/>
      <protection/>
    </xf>
    <xf numFmtId="0" fontId="1" fillId="0" borderId="0" xfId="55" applyFont="1">
      <alignment/>
      <protection/>
    </xf>
    <xf numFmtId="0" fontId="1" fillId="0" borderId="0" xfId="55" applyAlignment="1">
      <alignment horizontal="left"/>
      <protection/>
    </xf>
    <xf numFmtId="2" fontId="1" fillId="0" borderId="0" xfId="55" applyNumberFormat="1">
      <alignment/>
      <protection/>
    </xf>
    <xf numFmtId="3" fontId="1" fillId="0" borderId="0" xfId="55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WAID CBR Table of Contents-revis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" sqref="H5"/>
    </sheetView>
  </sheetViews>
  <sheetFormatPr defaultColWidth="11.421875" defaultRowHeight="12.75"/>
  <cols>
    <col min="1" max="1" width="4.421875" style="24" customWidth="1"/>
    <col min="2" max="2" width="3.140625" style="24" customWidth="1"/>
    <col min="3" max="3" width="19.00390625" style="4" customWidth="1"/>
    <col min="4" max="4" width="11.00390625" style="4" customWidth="1"/>
    <col min="5" max="5" width="9.00390625" style="4" customWidth="1"/>
    <col min="6" max="6" width="8.7109375" style="4" customWidth="1"/>
    <col min="7" max="7" width="3.7109375" style="4" customWidth="1"/>
    <col min="8" max="8" width="10.57421875" style="26" customWidth="1"/>
    <col min="9" max="9" width="3.7109375" style="4" customWidth="1"/>
    <col min="10" max="10" width="14.8515625" style="4" customWidth="1"/>
    <col min="11" max="16384" width="11.421875" style="4" customWidth="1"/>
  </cols>
  <sheetData>
    <row r="1" spans="1:10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1" t="s">
        <v>54</v>
      </c>
      <c r="B3" s="2"/>
      <c r="C3" s="2"/>
      <c r="D3" s="3"/>
      <c r="E3" s="3"/>
      <c r="F3" s="3"/>
      <c r="G3" s="3"/>
      <c r="H3" s="3"/>
      <c r="I3" s="3"/>
      <c r="J3" s="3"/>
    </row>
    <row r="4" spans="1:10" ht="12" customHeight="1">
      <c r="A4" s="1" t="s">
        <v>2</v>
      </c>
      <c r="B4" s="2"/>
      <c r="C4" s="2"/>
      <c r="D4" s="3"/>
      <c r="E4" s="3"/>
      <c r="F4" s="3"/>
      <c r="G4" s="3"/>
      <c r="H4" s="3"/>
      <c r="I4" s="3"/>
      <c r="J4" s="3"/>
    </row>
    <row r="5" spans="1:10" ht="12" customHeight="1">
      <c r="A5" s="5"/>
      <c r="B5" s="5"/>
      <c r="C5" s="6"/>
      <c r="E5" s="7"/>
      <c r="H5" s="8"/>
      <c r="J5" s="8"/>
    </row>
    <row r="6" spans="1:10" ht="12.75">
      <c r="A6" s="8"/>
      <c r="B6" s="8"/>
      <c r="F6" s="9"/>
      <c r="H6" s="9"/>
      <c r="J6" s="9">
        <v>2009</v>
      </c>
    </row>
    <row r="7" spans="1:10" ht="12.75">
      <c r="A7" s="8" t="s">
        <v>3</v>
      </c>
      <c r="B7" s="8"/>
      <c r="F7" s="9">
        <v>2007</v>
      </c>
      <c r="H7" s="10"/>
      <c r="J7" s="9" t="s">
        <v>4</v>
      </c>
    </row>
    <row r="8" spans="1:10" ht="12.75">
      <c r="A8" s="11" t="s">
        <v>5</v>
      </c>
      <c r="B8" s="12"/>
      <c r="F8" s="13" t="s">
        <v>6</v>
      </c>
      <c r="H8" s="14" t="s">
        <v>7</v>
      </c>
      <c r="J8" s="13" t="s">
        <v>8</v>
      </c>
    </row>
    <row r="9" spans="1:10" ht="12.75">
      <c r="A9" s="12"/>
      <c r="B9" s="12"/>
      <c r="F9" s="9"/>
      <c r="H9" s="15"/>
      <c r="J9" s="9"/>
    </row>
    <row r="10" spans="1:10" ht="12.75">
      <c r="A10" s="8"/>
      <c r="B10" s="8"/>
      <c r="C10" s="16" t="s">
        <v>9</v>
      </c>
      <c r="F10" s="15"/>
      <c r="H10" s="15"/>
      <c r="J10" s="17"/>
    </row>
    <row r="11" spans="1:10" ht="12.75">
      <c r="A11" s="8">
        <v>1</v>
      </c>
      <c r="B11" s="8"/>
      <c r="C11" s="4" t="s">
        <v>10</v>
      </c>
      <c r="F11" s="15">
        <f>30950/1000</f>
        <v>30.95</v>
      </c>
      <c r="H11" s="15">
        <f>J11-F11</f>
        <v>0.2980000000000018</v>
      </c>
      <c r="J11" s="15">
        <f>31248/1000</f>
        <v>31.248</v>
      </c>
    </row>
    <row r="12" spans="1:10" ht="12.75">
      <c r="A12" s="8"/>
      <c r="B12" s="8"/>
      <c r="F12" s="15"/>
      <c r="H12" s="15"/>
      <c r="J12" s="15"/>
    </row>
    <row r="13" spans="1:10" ht="12.75" customHeight="1">
      <c r="A13" s="4"/>
      <c r="B13" s="4"/>
      <c r="C13" s="18" t="s">
        <v>11</v>
      </c>
      <c r="F13" s="15"/>
      <c r="H13" s="15"/>
      <c r="J13" s="15"/>
    </row>
    <row r="14" spans="1:10" ht="12.75" customHeight="1">
      <c r="A14" s="8">
        <f>A11+1</f>
        <v>2</v>
      </c>
      <c r="B14" s="8"/>
      <c r="C14" s="4" t="s">
        <v>12</v>
      </c>
      <c r="F14" s="15">
        <f>459340/1000</f>
        <v>459.34</v>
      </c>
      <c r="H14" s="15">
        <f>J14-F14</f>
        <v>171.66000000000003</v>
      </c>
      <c r="J14" s="15">
        <f>631000/1000</f>
        <v>631</v>
      </c>
    </row>
    <row r="15" spans="1:10" ht="12.75" customHeight="1">
      <c r="A15" s="8">
        <f>A14+1</f>
        <v>3</v>
      </c>
      <c r="B15" s="8"/>
      <c r="C15" s="4" t="s">
        <v>13</v>
      </c>
      <c r="F15" s="15">
        <f>248640/1000</f>
        <v>248.64</v>
      </c>
      <c r="H15" s="15">
        <f>J15-F15</f>
        <v>0</v>
      </c>
      <c r="J15" s="15">
        <f>248640/1000</f>
        <v>248.64</v>
      </c>
    </row>
    <row r="16" spans="1:10" ht="12.75" customHeight="1">
      <c r="A16" s="8">
        <f>A15+1</f>
        <v>4</v>
      </c>
      <c r="B16" s="8"/>
      <c r="C16" s="4" t="s">
        <v>14</v>
      </c>
      <c r="F16" s="15">
        <f>50984/1000</f>
        <v>50.984</v>
      </c>
      <c r="H16" s="15">
        <f>J16-F16</f>
        <v>72.02799999999999</v>
      </c>
      <c r="J16" s="15">
        <f>123012/1000</f>
        <v>123.012</v>
      </c>
    </row>
    <row r="17" spans="1:10" ht="12.75" customHeight="1">
      <c r="A17" s="8">
        <f>A16+1</f>
        <v>5</v>
      </c>
      <c r="B17" s="8"/>
      <c r="C17" s="19" t="s">
        <v>15</v>
      </c>
      <c r="F17" s="15">
        <f>158213/1000</f>
        <v>158.213</v>
      </c>
      <c r="G17" s="17"/>
      <c r="H17" s="15">
        <f>J17-F17</f>
        <v>0</v>
      </c>
      <c r="I17" s="17"/>
      <c r="J17" s="15">
        <f>158213/1000</f>
        <v>158.213</v>
      </c>
    </row>
    <row r="18" spans="1:10" ht="12.75" customHeight="1">
      <c r="A18" s="8">
        <v>5</v>
      </c>
      <c r="B18" s="8"/>
      <c r="C18" s="19" t="s">
        <v>16</v>
      </c>
      <c r="F18" s="20">
        <v>71</v>
      </c>
      <c r="H18" s="20">
        <f>J18-F18</f>
        <v>0</v>
      </c>
      <c r="J18" s="20">
        <v>71</v>
      </c>
    </row>
    <row r="19" spans="1:10" ht="12.75" customHeight="1">
      <c r="A19" s="8">
        <f>A17+1</f>
        <v>6</v>
      </c>
      <c r="B19" s="8"/>
      <c r="C19" s="4" t="s">
        <v>17</v>
      </c>
      <c r="F19" s="15">
        <f>SUM(F14:F18)</f>
        <v>988.177</v>
      </c>
      <c r="H19" s="15">
        <f>SUM(H14:H18)</f>
        <v>243.68800000000002</v>
      </c>
      <c r="J19" s="15">
        <f>SUM(J14:J18)</f>
        <v>1231.865</v>
      </c>
    </row>
    <row r="20" spans="1:10" ht="12.75" customHeight="1">
      <c r="A20" s="8"/>
      <c r="B20" s="8"/>
      <c r="F20" s="15"/>
      <c r="H20" s="15"/>
      <c r="J20" s="15"/>
    </row>
    <row r="21" spans="1:10" ht="12.75" customHeight="1">
      <c r="A21" s="4"/>
      <c r="B21" s="4"/>
      <c r="C21" s="18" t="s">
        <v>18</v>
      </c>
      <c r="F21" s="15"/>
      <c r="H21" s="15"/>
      <c r="J21" s="15"/>
    </row>
    <row r="22" spans="1:10" ht="12.75" customHeight="1">
      <c r="A22" s="8">
        <f>A19+1</f>
        <v>7</v>
      </c>
      <c r="B22" s="8"/>
      <c r="C22" s="4" t="s">
        <v>19</v>
      </c>
      <c r="F22" s="15">
        <f>211797/1000</f>
        <v>211.797</v>
      </c>
      <c r="H22" s="15">
        <f>J22-F22</f>
        <v>-51.376000000000005</v>
      </c>
      <c r="J22" s="15">
        <f>160421/1000</f>
        <v>160.421</v>
      </c>
    </row>
    <row r="23" spans="1:10" ht="12.75" customHeight="1">
      <c r="A23" s="8"/>
      <c r="B23" s="8"/>
      <c r="F23" s="15"/>
      <c r="H23" s="15"/>
      <c r="J23" s="15"/>
    </row>
    <row r="24" spans="1:10" ht="12.75" customHeight="1">
      <c r="A24" s="8"/>
      <c r="B24" s="8"/>
      <c r="C24" s="18" t="s">
        <v>20</v>
      </c>
      <c r="F24" s="15"/>
      <c r="H24" s="15"/>
      <c r="J24" s="15"/>
    </row>
    <row r="25" spans="1:10" ht="12.75" customHeight="1">
      <c r="A25" s="8">
        <f>A22+1</f>
        <v>8</v>
      </c>
      <c r="B25" s="8" t="s">
        <v>21</v>
      </c>
      <c r="C25" s="4" t="s">
        <v>22</v>
      </c>
      <c r="F25" s="15">
        <v>512</v>
      </c>
      <c r="H25" s="15">
        <f>J25-F25</f>
        <v>-512</v>
      </c>
      <c r="J25" s="15">
        <v>0</v>
      </c>
    </row>
    <row r="26" spans="1:10" ht="12.75" customHeight="1">
      <c r="A26" s="8"/>
      <c r="B26" s="8"/>
      <c r="F26" s="15"/>
      <c r="H26" s="15"/>
      <c r="J26" s="15"/>
    </row>
    <row r="27" spans="1:10" ht="12.75" customHeight="1">
      <c r="A27" s="4"/>
      <c r="B27" s="4"/>
      <c r="C27" s="18" t="s">
        <v>23</v>
      </c>
      <c r="F27" s="15"/>
      <c r="H27" s="15"/>
      <c r="J27" s="15"/>
    </row>
    <row r="28" spans="1:10" ht="12.75" customHeight="1">
      <c r="A28" s="8">
        <f>A25+1</f>
        <v>9</v>
      </c>
      <c r="B28" s="8"/>
      <c r="C28" s="4" t="s">
        <v>24</v>
      </c>
      <c r="F28" s="15">
        <f>2496/1000</f>
        <v>2.496</v>
      </c>
      <c r="H28" s="15">
        <f>J28-F28</f>
        <v>3.0799999999999996</v>
      </c>
      <c r="J28" s="15">
        <f>5576/1000</f>
        <v>5.576</v>
      </c>
    </row>
    <row r="29" spans="1:10" ht="12.75" customHeight="1">
      <c r="A29" s="8">
        <f>A28+1</f>
        <v>10</v>
      </c>
      <c r="B29" s="8"/>
      <c r="C29" s="4" t="s">
        <v>25</v>
      </c>
      <c r="F29" s="15">
        <f>98475/1000</f>
        <v>98.475</v>
      </c>
      <c r="H29" s="15">
        <f>J29-F29</f>
        <v>72.375</v>
      </c>
      <c r="J29" s="15">
        <f>170850/1000</f>
        <v>170.85</v>
      </c>
    </row>
    <row r="30" spans="1:10" ht="12.75">
      <c r="A30" s="8">
        <f>A29+1</f>
        <v>11</v>
      </c>
      <c r="B30" s="8"/>
      <c r="C30" s="4" t="s">
        <v>26</v>
      </c>
      <c r="F30" s="15">
        <f>217076/1000</f>
        <v>217.076</v>
      </c>
      <c r="H30" s="15">
        <f>J30-F30</f>
        <v>64.975</v>
      </c>
      <c r="J30" s="15">
        <f>282051/1000</f>
        <v>282.051</v>
      </c>
    </row>
    <row r="31" spans="1:10" ht="12.75">
      <c r="A31" s="8">
        <f>A30+1</f>
        <v>12</v>
      </c>
      <c r="B31" s="8"/>
      <c r="C31" s="4" t="s">
        <v>27</v>
      </c>
      <c r="F31" s="20">
        <f>25449/1000</f>
        <v>25.449</v>
      </c>
      <c r="H31" s="15">
        <f>J31-F31</f>
        <v>1.3066599999999973</v>
      </c>
      <c r="J31" s="20">
        <f>26755.66/1000</f>
        <v>26.75566</v>
      </c>
    </row>
    <row r="32" spans="1:10" ht="12.75">
      <c r="A32" s="8">
        <f>A31+1</f>
        <v>13</v>
      </c>
      <c r="B32" s="8"/>
      <c r="C32" s="4" t="s">
        <v>28</v>
      </c>
      <c r="F32" s="21">
        <f>SUM(F28:F31)</f>
        <v>343.496</v>
      </c>
      <c r="H32" s="21">
        <f>SUM(H28:H31)</f>
        <v>141.73666</v>
      </c>
      <c r="J32" s="21">
        <f>SUM(J28:J31)</f>
        <v>485.23265999999995</v>
      </c>
    </row>
    <row r="33" spans="1:10" ht="12.75">
      <c r="A33" s="8"/>
      <c r="B33" s="8"/>
      <c r="F33" s="15"/>
      <c r="H33" s="15"/>
      <c r="J33" s="15"/>
    </row>
    <row r="34" spans="1:10" ht="12" customHeight="1">
      <c r="A34" s="8"/>
      <c r="B34" s="8"/>
      <c r="F34" s="15"/>
      <c r="H34" s="15"/>
      <c r="J34" s="15"/>
    </row>
    <row r="35" spans="1:10" ht="12" customHeight="1">
      <c r="A35" s="8">
        <f>A32+1</f>
        <v>14</v>
      </c>
      <c r="B35" s="8"/>
      <c r="C35" s="19" t="s">
        <v>29</v>
      </c>
      <c r="F35" s="21">
        <f>SUM(F32,F25,F22,F19,F11)</f>
        <v>2086.4199999999996</v>
      </c>
      <c r="H35" s="21">
        <f>SUM(H32,H25,H22,H19,H11)</f>
        <v>-177.65333999999993</v>
      </c>
      <c r="J35" s="21">
        <f>SUM(J32,J25,J22,J19,J11)</f>
        <v>1908.76666</v>
      </c>
    </row>
    <row r="36" spans="1:10" ht="12" customHeight="1">
      <c r="A36" s="8"/>
      <c r="B36" s="8"/>
      <c r="C36" s="19"/>
      <c r="F36" s="15"/>
      <c r="H36" s="15"/>
      <c r="J36" s="15"/>
    </row>
    <row r="37" spans="1:10" ht="12.75">
      <c r="A37" s="8"/>
      <c r="B37" s="8"/>
      <c r="F37" s="15"/>
      <c r="H37" s="15" t="s">
        <v>30</v>
      </c>
      <c r="J37" s="17"/>
    </row>
    <row r="38" spans="1:10" ht="12.75">
      <c r="A38" s="8"/>
      <c r="B38" s="8"/>
      <c r="C38" s="22" t="s">
        <v>31</v>
      </c>
      <c r="F38" s="15"/>
      <c r="H38" s="15"/>
      <c r="J38" s="17"/>
    </row>
    <row r="39" spans="1:10" ht="12.75">
      <c r="A39" s="8">
        <f>A35+1</f>
        <v>15</v>
      </c>
      <c r="B39" s="8" t="s">
        <v>30</v>
      </c>
      <c r="C39" s="4" t="s">
        <v>32</v>
      </c>
      <c r="F39" s="15">
        <f>5202903/1000</f>
        <v>5202.903</v>
      </c>
      <c r="H39" s="15">
        <f aca="true" t="shared" si="0" ref="H39:H50">J39-F39</f>
        <v>15.519999999999527</v>
      </c>
      <c r="J39" s="15">
        <f>5218423/1000</f>
        <v>5218.423</v>
      </c>
    </row>
    <row r="40" spans="1:10" ht="12.75">
      <c r="A40" s="8">
        <f aca="true" t="shared" si="1" ref="A40:A51">A39+1</f>
        <v>16</v>
      </c>
      <c r="B40" s="8" t="s">
        <v>33</v>
      </c>
      <c r="C40" s="4" t="s">
        <v>34</v>
      </c>
      <c r="F40" s="15">
        <f>640500/1000</f>
        <v>640.5</v>
      </c>
      <c r="H40" s="15">
        <f t="shared" si="0"/>
        <v>-640.499</v>
      </c>
      <c r="J40" s="15">
        <f>1/1000</f>
        <v>0.001</v>
      </c>
    </row>
    <row r="41" spans="1:10" ht="12.75">
      <c r="A41" s="8">
        <f t="shared" si="1"/>
        <v>17</v>
      </c>
      <c r="B41" s="8" t="s">
        <v>33</v>
      </c>
      <c r="C41" s="4" t="s">
        <v>35</v>
      </c>
      <c r="F41" s="15">
        <f>640500/1000</f>
        <v>640.5</v>
      </c>
      <c r="H41" s="15">
        <f t="shared" si="0"/>
        <v>-640.499</v>
      </c>
      <c r="J41" s="15">
        <f>1/1000</f>
        <v>0.001</v>
      </c>
    </row>
    <row r="42" spans="1:10" ht="12.75">
      <c r="A42" s="8">
        <f t="shared" si="1"/>
        <v>18</v>
      </c>
      <c r="B42" s="8" t="s">
        <v>30</v>
      </c>
      <c r="C42" s="4" t="s">
        <v>36</v>
      </c>
      <c r="F42" s="15">
        <f>1/1000</f>
        <v>0.001</v>
      </c>
      <c r="H42" s="15">
        <f t="shared" si="0"/>
        <v>45.893</v>
      </c>
      <c r="J42" s="15">
        <f>45894/1000</f>
        <v>45.894</v>
      </c>
    </row>
    <row r="43" spans="1:10" ht="12.75">
      <c r="A43" s="8">
        <f t="shared" si="1"/>
        <v>19</v>
      </c>
      <c r="B43" s="8" t="s">
        <v>30</v>
      </c>
      <c r="C43" s="4" t="s">
        <v>37</v>
      </c>
      <c r="F43" s="15">
        <f>1/1000</f>
        <v>0.001</v>
      </c>
      <c r="H43" s="15">
        <f t="shared" si="0"/>
        <v>74.22147</v>
      </c>
      <c r="J43" s="15">
        <f>74222.47/1000</f>
        <v>74.22247</v>
      </c>
    </row>
    <row r="44" spans="1:10" ht="12.75">
      <c r="A44" s="8">
        <f t="shared" si="1"/>
        <v>20</v>
      </c>
      <c r="B44" s="8"/>
      <c r="C44" s="4" t="s">
        <v>38</v>
      </c>
      <c r="F44" s="15">
        <f>8081/1000</f>
        <v>8.081</v>
      </c>
      <c r="H44" s="15">
        <f t="shared" si="0"/>
        <v>0</v>
      </c>
      <c r="J44" s="15">
        <f>8081/1000</f>
        <v>8.081</v>
      </c>
    </row>
    <row r="45" spans="1:10" ht="12.75">
      <c r="A45" s="8">
        <f t="shared" si="1"/>
        <v>21</v>
      </c>
      <c r="B45" s="8" t="s">
        <v>30</v>
      </c>
      <c r="C45" s="4" t="s">
        <v>39</v>
      </c>
      <c r="F45" s="15">
        <f>3335975/1000</f>
        <v>3335.975</v>
      </c>
      <c r="H45" s="15">
        <f t="shared" si="0"/>
        <v>17.673999999999978</v>
      </c>
      <c r="J45" s="15">
        <f>3353649/1000</f>
        <v>3353.649</v>
      </c>
    </row>
    <row r="46" spans="1:10" ht="12.75">
      <c r="A46" s="8">
        <f t="shared" si="1"/>
        <v>22</v>
      </c>
      <c r="B46" s="8" t="s">
        <v>30</v>
      </c>
      <c r="C46" s="4" t="s">
        <v>40</v>
      </c>
      <c r="F46" s="15">
        <f>252340/1000</f>
        <v>252.34</v>
      </c>
      <c r="H46" s="15">
        <f t="shared" si="0"/>
        <v>23.89500000000001</v>
      </c>
      <c r="J46" s="15">
        <f>276235/1000</f>
        <v>276.235</v>
      </c>
    </row>
    <row r="47" spans="1:10" ht="12.75">
      <c r="A47" s="8">
        <f t="shared" si="1"/>
        <v>23</v>
      </c>
      <c r="B47" s="8" t="s">
        <v>41</v>
      </c>
      <c r="C47" s="4" t="s">
        <v>42</v>
      </c>
      <c r="F47" s="15">
        <f>9372/1000</f>
        <v>9.372</v>
      </c>
      <c r="H47" s="15">
        <f t="shared" si="0"/>
        <v>-4.686</v>
      </c>
      <c r="J47" s="15">
        <f>4686/1000</f>
        <v>4.686</v>
      </c>
    </row>
    <row r="48" spans="1:10" ht="12.75">
      <c r="A48" s="8">
        <f t="shared" si="1"/>
        <v>24</v>
      </c>
      <c r="B48" s="8"/>
      <c r="C48" s="4" t="s">
        <v>43</v>
      </c>
      <c r="F48" s="15">
        <f>159594/1000</f>
        <v>159.594</v>
      </c>
      <c r="H48" s="15">
        <f t="shared" si="0"/>
        <v>0</v>
      </c>
      <c r="J48" s="15">
        <f>159594/1000</f>
        <v>159.594</v>
      </c>
    </row>
    <row r="49" spans="1:10" ht="12.75">
      <c r="A49" s="8">
        <f t="shared" si="1"/>
        <v>25</v>
      </c>
      <c r="B49" s="8" t="s">
        <v>30</v>
      </c>
      <c r="C49" s="4" t="s">
        <v>44</v>
      </c>
      <c r="F49" s="15">
        <f>110304/1000</f>
        <v>110.304</v>
      </c>
      <c r="H49" s="15">
        <f t="shared" si="0"/>
        <v>1.301000000000002</v>
      </c>
      <c r="J49" s="15">
        <f>111605/1000</f>
        <v>111.605</v>
      </c>
    </row>
    <row r="50" spans="1:10" ht="12.75">
      <c r="A50" s="8">
        <f t="shared" si="1"/>
        <v>26</v>
      </c>
      <c r="B50" s="8" t="s">
        <v>45</v>
      </c>
      <c r="C50" s="4" t="s">
        <v>46</v>
      </c>
      <c r="F50" s="20">
        <f>231000/1000</f>
        <v>231</v>
      </c>
      <c r="H50" s="15">
        <f t="shared" si="0"/>
        <v>-230.999</v>
      </c>
      <c r="J50" s="20">
        <f>1/1000</f>
        <v>0.001</v>
      </c>
    </row>
    <row r="51" spans="1:10" ht="12.75">
      <c r="A51" s="8">
        <f t="shared" si="1"/>
        <v>27</v>
      </c>
      <c r="B51" s="8"/>
      <c r="C51" s="4" t="s">
        <v>47</v>
      </c>
      <c r="F51" s="21">
        <f>SUM(F39:F50)</f>
        <v>10590.571</v>
      </c>
      <c r="H51" s="21">
        <f>SUM(H39:H50)</f>
        <v>-1338.1785300000006</v>
      </c>
      <c r="J51" s="21">
        <f>SUM(J39:J50)</f>
        <v>9252.392469999999</v>
      </c>
    </row>
    <row r="52" spans="1:10" ht="12.75">
      <c r="A52" s="8"/>
      <c r="B52" s="8"/>
      <c r="F52" s="15"/>
      <c r="H52" s="15"/>
      <c r="J52" s="15"/>
    </row>
    <row r="53" spans="1:10" ht="12.75">
      <c r="A53" s="8"/>
      <c r="B53" s="8"/>
      <c r="F53" s="15"/>
      <c r="H53" s="15"/>
      <c r="J53" s="15"/>
    </row>
    <row r="54" spans="1:10" ht="12.75">
      <c r="A54" s="8">
        <f>A51+1</f>
        <v>28</v>
      </c>
      <c r="B54" s="8"/>
      <c r="C54" s="19" t="s">
        <v>48</v>
      </c>
      <c r="F54" s="21">
        <f>SUM(F51)</f>
        <v>10590.571</v>
      </c>
      <c r="H54" s="21">
        <f>H51</f>
        <v>-1338.1785300000006</v>
      </c>
      <c r="J54" s="21">
        <f>SUM(J51)</f>
        <v>9252.392469999999</v>
      </c>
    </row>
    <row r="55" spans="1:10" ht="12.75">
      <c r="A55" s="8"/>
      <c r="B55" s="8"/>
      <c r="C55" s="19"/>
      <c r="F55" s="15"/>
      <c r="H55" s="15"/>
      <c r="J55" s="15"/>
    </row>
    <row r="56" spans="1:10" ht="12.75">
      <c r="A56" s="8"/>
      <c r="B56" s="8"/>
      <c r="F56" s="15"/>
      <c r="H56" s="15"/>
      <c r="J56" s="15"/>
    </row>
    <row r="57" spans="1:10" ht="12.75">
      <c r="A57" s="8">
        <f>A54+1</f>
        <v>29</v>
      </c>
      <c r="B57" s="8"/>
      <c r="C57" s="19" t="s">
        <v>49</v>
      </c>
      <c r="F57" s="21">
        <f>F35-F54</f>
        <v>-8504.151</v>
      </c>
      <c r="H57" s="21">
        <f>H35-H54</f>
        <v>1160.5251900000007</v>
      </c>
      <c r="J57" s="21">
        <f>J35-J54</f>
        <v>-7343.625809999999</v>
      </c>
    </row>
    <row r="58" spans="1:10" ht="12.75">
      <c r="A58" s="8"/>
      <c r="B58" s="8"/>
      <c r="C58" s="19"/>
      <c r="F58" s="15"/>
      <c r="H58" s="15"/>
      <c r="J58" s="15"/>
    </row>
    <row r="59" spans="1:10" ht="12.75">
      <c r="A59" s="8"/>
      <c r="B59" s="8"/>
      <c r="C59" s="19"/>
      <c r="F59" s="15"/>
      <c r="H59" s="15"/>
      <c r="J59" s="15"/>
    </row>
    <row r="60" spans="1:10" ht="12.75">
      <c r="A60" s="8"/>
      <c r="B60" s="8" t="s">
        <v>21</v>
      </c>
      <c r="C60" s="23" t="s">
        <v>50</v>
      </c>
      <c r="F60" s="15"/>
      <c r="H60" s="15"/>
      <c r="J60" s="15"/>
    </row>
    <row r="61" spans="1:10" ht="12.75">
      <c r="A61" s="8" t="s">
        <v>30</v>
      </c>
      <c r="B61" s="8" t="s">
        <v>33</v>
      </c>
      <c r="C61" s="23" t="s">
        <v>51</v>
      </c>
      <c r="F61" s="15"/>
      <c r="H61" s="15"/>
      <c r="J61" s="15"/>
    </row>
    <row r="62" spans="1:10" ht="12.75">
      <c r="A62" s="8"/>
      <c r="B62" s="8" t="s">
        <v>41</v>
      </c>
      <c r="C62" s="23" t="s">
        <v>52</v>
      </c>
      <c r="F62" s="15"/>
      <c r="H62" s="15"/>
      <c r="J62" s="15"/>
    </row>
    <row r="63" spans="1:10" ht="12.75">
      <c r="A63" s="8"/>
      <c r="B63" s="8" t="s">
        <v>45</v>
      </c>
      <c r="C63" s="23" t="s">
        <v>53</v>
      </c>
      <c r="F63" s="15"/>
      <c r="G63" s="15"/>
      <c r="H63" s="15"/>
      <c r="J63" s="15"/>
    </row>
    <row r="64" spans="1:10" ht="12.75" customHeight="1">
      <c r="A64" s="8"/>
      <c r="B64" s="8" t="s">
        <v>30</v>
      </c>
      <c r="C64" s="23" t="s">
        <v>30</v>
      </c>
      <c r="F64" s="15"/>
      <c r="G64" s="17"/>
      <c r="H64" s="15"/>
      <c r="J64" s="17"/>
    </row>
    <row r="65" spans="1:8" ht="12.75">
      <c r="A65" s="8" t="s">
        <v>30</v>
      </c>
      <c r="H65" s="4"/>
    </row>
    <row r="66" spans="1:8" ht="12.75">
      <c r="A66" s="8"/>
      <c r="H66" s="4"/>
    </row>
    <row r="67" spans="1:8" ht="12.75">
      <c r="A67" s="8"/>
      <c r="D67" s="25" t="s">
        <v>30</v>
      </c>
      <c r="E67" s="25"/>
      <c r="H67" s="4"/>
    </row>
    <row r="68" spans="1:8" ht="12.75">
      <c r="A68" s="8"/>
      <c r="D68" s="4" t="s">
        <v>30</v>
      </c>
      <c r="H68" s="4"/>
    </row>
    <row r="69" spans="1:8" ht="12.75">
      <c r="A69" s="8"/>
      <c r="D69" s="4" t="s">
        <v>30</v>
      </c>
      <c r="H69" s="4"/>
    </row>
    <row r="70" spans="1:8" ht="12.75">
      <c r="A70" s="8"/>
      <c r="H70" s="4"/>
    </row>
  </sheetData>
  <sheetProtection/>
  <printOptions/>
  <pageMargins left="1" right="0" top="0.5" bottom="0" header="0.5" footer="0.25"/>
  <pageSetup orientation="portrait" scale="85" r:id="rId1"/>
  <headerFooter alignWithMargins="0">
    <oddHeader>&amp;R&amp;12Exhibit No.__(SJK-2)</oddHeader>
    <oddFooter>&amp;RPage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Kinney</dc:creator>
  <cp:keywords/>
  <dc:description/>
  <cp:lastModifiedBy>jocarlson</cp:lastModifiedBy>
  <cp:lastPrinted>2008-02-26T20:08:32Z</cp:lastPrinted>
  <dcterms:created xsi:type="dcterms:W3CDTF">2008-02-21T15:25:00Z</dcterms:created>
  <dcterms:modified xsi:type="dcterms:W3CDTF">2008-03-05T18:20:15Z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2008-03-04T00:00:00Z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