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"/>
    </mc:Choice>
  </mc:AlternateContent>
  <bookViews>
    <workbookView xWindow="28680" yWindow="-120" windowWidth="29040" windowHeight="15840" tabRatio="796"/>
  </bookViews>
  <sheets>
    <sheet name="WA Summary " sheetId="10" r:id="rId1"/>
    <sheet name="WA Monthly" sheetId="6" r:id="rId2"/>
    <sheet name="WA RRC" sheetId="24" r:id="rId3"/>
    <sheet name="Solar Select" sheetId="28" r:id="rId4"/>
  </sheets>
  <definedNames>
    <definedName name="_xlnm._FilterDatabase" localSheetId="1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1">'WA Monthly'!$A$1:$R$141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Monthly'!$A$6:$P$139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8" l="1"/>
  <c r="G6" i="28"/>
  <c r="F11" i="28" l="1"/>
  <c r="F6" i="28"/>
  <c r="E11" i="28"/>
  <c r="E6" i="28"/>
  <c r="D11" i="28"/>
  <c r="D6" i="28"/>
  <c r="C11" i="28"/>
  <c r="C6" i="28"/>
  <c r="N12" i="28" l="1"/>
  <c r="M12" i="28"/>
  <c r="L12" i="28"/>
  <c r="K12" i="28"/>
  <c r="J12" i="28"/>
  <c r="I12" i="28"/>
  <c r="H12" i="28"/>
  <c r="G12" i="28"/>
  <c r="F12" i="28"/>
  <c r="E12" i="28"/>
  <c r="D12" i="28"/>
  <c r="C12" i="28"/>
  <c r="N8" i="28"/>
  <c r="M8" i="28"/>
  <c r="L8" i="28"/>
  <c r="K8" i="28"/>
  <c r="J8" i="28"/>
  <c r="I8" i="28"/>
  <c r="H8" i="28"/>
  <c r="G8" i="28"/>
  <c r="F8" i="28"/>
  <c r="E8" i="28"/>
  <c r="D8" i="28"/>
  <c r="C8" i="28"/>
  <c r="N7" i="28"/>
  <c r="M7" i="28"/>
  <c r="L7" i="28"/>
  <c r="K7" i="28"/>
  <c r="J7" i="28"/>
  <c r="I7" i="28"/>
  <c r="H7" i="28"/>
  <c r="G7" i="28"/>
  <c r="F7" i="28"/>
  <c r="E7" i="28"/>
  <c r="D7" i="28"/>
  <c r="C7" i="28" l="1"/>
  <c r="M31" i="28" l="1"/>
  <c r="N31" i="28"/>
  <c r="N39" i="28"/>
  <c r="N32" i="28"/>
  <c r="N37" i="28"/>
  <c r="M37" i="28"/>
  <c r="M39" i="28"/>
  <c r="L39" i="28"/>
  <c r="K39" i="28"/>
  <c r="J39" i="28"/>
  <c r="I39" i="28"/>
  <c r="H39" i="28"/>
  <c r="G39" i="28"/>
  <c r="F39" i="28"/>
  <c r="E39" i="28"/>
  <c r="D39" i="28"/>
  <c r="C39" i="28"/>
  <c r="M32" i="28"/>
  <c r="L32" i="28"/>
  <c r="K32" i="28"/>
  <c r="J32" i="28"/>
  <c r="I32" i="28"/>
  <c r="H32" i="28"/>
  <c r="G32" i="28"/>
  <c r="F32" i="28"/>
  <c r="E32" i="28"/>
  <c r="D32" i="28"/>
  <c r="C32" i="28"/>
  <c r="M33" i="28" l="1"/>
  <c r="N33" i="28"/>
  <c r="N26" i="28" l="1"/>
  <c r="M26" i="28"/>
  <c r="L26" i="28"/>
  <c r="K26" i="28"/>
  <c r="J26" i="28"/>
  <c r="I26" i="28"/>
  <c r="H26" i="28"/>
  <c r="G26" i="28"/>
  <c r="F26" i="28"/>
  <c r="E26" i="28"/>
  <c r="D26" i="28"/>
  <c r="C26" i="28"/>
  <c r="I5" i="28" l="1"/>
  <c r="I38" i="28" s="1"/>
  <c r="J5" i="28"/>
  <c r="J38" i="28" s="1"/>
  <c r="H5" i="28"/>
  <c r="H38" i="28" s="1"/>
  <c r="K5" i="28"/>
  <c r="K38" i="28" s="1"/>
  <c r="G5" i="28"/>
  <c r="G38" i="28" s="1"/>
  <c r="D5" i="28"/>
  <c r="D38" i="28" s="1"/>
  <c r="L5" i="28"/>
  <c r="L38" i="28" s="1"/>
  <c r="E5" i="28"/>
  <c r="E38" i="28" s="1"/>
  <c r="M5" i="28"/>
  <c r="M38" i="28" s="1"/>
  <c r="F5" i="28"/>
  <c r="F38" i="28" s="1"/>
  <c r="N5" i="28"/>
  <c r="N38" i="28" s="1"/>
  <c r="C5" i="28"/>
  <c r="C38" i="28" s="1"/>
  <c r="L31" i="28"/>
  <c r="L33" i="28" s="1"/>
  <c r="L37" i="28"/>
  <c r="J31" i="28" l="1"/>
  <c r="J33" i="28" s="1"/>
  <c r="K31" i="28"/>
  <c r="K33" i="28" s="1"/>
  <c r="K37" i="28"/>
  <c r="J37" i="28"/>
  <c r="I31" i="28" l="1"/>
  <c r="I33" i="28" s="1"/>
  <c r="H31" i="28"/>
  <c r="H33" i="28" s="1"/>
  <c r="G31" i="28"/>
  <c r="G33" i="28" s="1"/>
  <c r="F31" i="28"/>
  <c r="F33" i="28" s="1"/>
  <c r="E31" i="28"/>
  <c r="E33" i="28" s="1"/>
  <c r="D31" i="28"/>
  <c r="D33" i="28" s="1"/>
  <c r="C31" i="28"/>
  <c r="C33" i="28" s="1"/>
  <c r="N40" i="28"/>
  <c r="N41" i="28" s="1"/>
  <c r="N43" i="28" s="1"/>
  <c r="M40" i="28"/>
  <c r="M41" i="28" s="1"/>
  <c r="M43" i="28" s="1"/>
  <c r="L40" i="28"/>
  <c r="L41" i="28" s="1"/>
  <c r="L43" i="28" s="1"/>
  <c r="K40" i="28"/>
  <c r="K41" i="28" s="1"/>
  <c r="K43" i="28" s="1"/>
  <c r="J40" i="28"/>
  <c r="J41" i="28" s="1"/>
  <c r="J43" i="28" s="1"/>
  <c r="I40" i="28"/>
  <c r="H40" i="28"/>
  <c r="G40" i="28"/>
  <c r="F40" i="28"/>
  <c r="E40" i="28"/>
  <c r="D40" i="28"/>
  <c r="C40" i="28"/>
  <c r="I37" i="28"/>
  <c r="H37" i="28"/>
  <c r="G37" i="28"/>
  <c r="F37" i="28"/>
  <c r="E37" i="28"/>
  <c r="E41" i="28" s="1"/>
  <c r="D37" i="28"/>
  <c r="D41" i="28" s="1"/>
  <c r="C37" i="28"/>
  <c r="H41" i="28" l="1"/>
  <c r="F41" i="28"/>
  <c r="F43" i="28" s="1"/>
  <c r="I41" i="28"/>
  <c r="I43" i="28" s="1"/>
  <c r="G41" i="28"/>
  <c r="G43" i="28" s="1"/>
  <c r="C41" i="28"/>
  <c r="C43" i="28" s="1"/>
  <c r="B33" i="28"/>
  <c r="D43" i="28"/>
  <c r="E43" i="28"/>
  <c r="H43" i="28"/>
  <c r="B41" i="28" l="1"/>
  <c r="B43" i="28"/>
</calcChain>
</file>

<file path=xl/comments1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3.xml><?xml version="1.0" encoding="utf-8"?>
<comments xmlns="http://schemas.openxmlformats.org/spreadsheetml/2006/main">
  <authors>
    <author>Kettner, Cheryl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Rate changes yearly.  See Levelized Cost of Power tab of Solar Select 1 WP 05-11-18.xlsx workbook. Row 5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Proforma page, line 12 on the Solar Select 1 WP 05-11-18.xlsx workbook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From row 36 of WA Monthly tab in this workbook.  Reversed sign.
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Changes yearly.  Check line 27 on the Proforma tab of the Solar Select 1 WP 05-11-18.xlsx workbook.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$52.71 comes from Proforma tab of the Solar Select 1 WP 05-11-18.xlsx workbook.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Actual Volumes of Adams Nielson Solar, LLC per PTR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Line 51 On WA Monthly tab.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See line 20 on the Proforma tab of the Solar Select 1 WP 05-11-18.xlsx workbook.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Oracle PA Reports &amp; Inquiry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Per Monthly Power Transaction Register in Nucleus</t>
        </r>
      </text>
    </comment>
  </commentList>
</comments>
</file>

<file path=xl/sharedStrings.xml><?xml version="1.0" encoding="utf-8"?>
<sst xmlns="http://schemas.openxmlformats.org/spreadsheetml/2006/main" count="379" uniqueCount="197">
  <si>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</si>
  <si>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</si>
  <si>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</si>
  <si>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</si>
  <si>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</si>
  <si>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</si>
  <si>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</si>
  <si>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</si>
  <si>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</si>
  <si>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</si>
  <si>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</si>
  <si>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</si>
  <si>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</si>
  <si>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</si>
  <si>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</si>
  <si>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</si>
  <si>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</si>
  <si>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</si>
  <si>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</si>
  <si>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</si>
  <si>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</si>
  <si>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</si>
  <si>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</si>
  <si>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</si>
  <si>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</si>
  <si>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</si>
  <si>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</si>
  <si>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</si>
  <si>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</si>
  <si>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</si>
  <si>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</si>
  <si>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</si>
  <si>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</si>
  <si>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</si>
  <si>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</si>
  <si>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</si>
  <si>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</si>
  <si>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</si>
  <si>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</si>
  <si>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</si>
  <si>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</si>
  <si>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</si>
  <si>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</si>
  <si>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</si>
  <si>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</si>
  <si>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</si>
  <si>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</si>
  <si>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</si>
  <si>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</si>
  <si>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</si>
  <si>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</si>
  <si>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</si>
  <si>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</si>
  <si>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</si>
  <si>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</si>
  <si>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</si>
  <si>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</si>
  <si>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</si>
  <si>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</si>
  <si>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</si>
  <si>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</si>
  <si>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</si>
  <si>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</si>
  <si>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</si>
  <si>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</si>
  <si>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</si>
  <si>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</si>
  <si>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</si>
  <si>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</si>
  <si>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</si>
  <si>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</si>
  <si>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</si>
  <si>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</si>
  <si>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</si>
  <si>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</si>
  <si>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</si>
  <si>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</si>
  <si>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</si>
  <si>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</si>
  <si>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</si>
  <si>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</si>
  <si>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</si>
  <si>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</si>
  <si>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</si>
  <si>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</si>
  <si>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</si>
  <si>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</si>
  <si>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</si>
  <si>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</si>
  <si>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</si>
  <si>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</si>
  <si>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</si>
  <si>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</si>
  <si>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</si>
  <si>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</si>
  <si>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</si>
  <si>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</si>
  <si>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</si>
  <si>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</si>
  <si>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</si>
  <si>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</si>
  <si>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</si>
  <si>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</si>
  <si>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</si>
  <si>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</si>
  <si>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</si>
  <si>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</si>
  <si>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</si>
  <si>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</si>
  <si>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</si>
  <si>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</si>
  <si>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</si>
  <si>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</si>
  <si>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</si>
  <si>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</si>
  <si>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</si>
  <si>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</si>
  <si>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</si>
  <si>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</si>
  <si>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</si>
  <si>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</si>
  <si>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</si>
  <si>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</si>
  <si>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</si>
  <si>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</si>
  <si>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</si>
  <si>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</si>
  <si>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</si>
  <si>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</si>
  <si>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</si>
  <si>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</si>
  <si>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</si>
  <si>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</si>
  <si>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</si>
  <si>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</si>
  <si>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</si>
  <si>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</si>
  <si>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</si>
  <si>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</si>
  <si>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</si>
  <si>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</si>
  <si>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</si>
  <si>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</si>
  <si>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</si>
  <si>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</si>
  <si>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</si>
  <si>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</si>
  <si>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</si>
  <si>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</si>
  <si>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</si>
  <si>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</si>
  <si>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</si>
  <si>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</si>
  <si>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</si>
  <si>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Sovereign Power/Kaiser Load Following</t>
  </si>
  <si>
    <t>456700 ED WA - Low Voltage</t>
  </si>
  <si>
    <t>Settlement Adjustment</t>
  </si>
  <si>
    <t>557165 ED AN</t>
  </si>
  <si>
    <t>CAISO</t>
  </si>
  <si>
    <t>557018 ED AN</t>
  </si>
  <si>
    <t>Merchandise Processing Fee</t>
  </si>
  <si>
    <t>Clearwater Power Company</t>
  </si>
  <si>
    <t>Other Elec Rev - Extraction Plant Cr - 456018</t>
  </si>
  <si>
    <t>Deduct Revenue From Solar Select</t>
  </si>
  <si>
    <t>Solar Select Adjustment</t>
  </si>
  <si>
    <t>456030 ED AN - Clearwater Trans</t>
  </si>
  <si>
    <t>Expenses</t>
  </si>
  <si>
    <t>=Intergration &amp; Reserves (Calculation on WA Monthly tab) Needs to be a positive number for this tab</t>
  </si>
  <si>
    <t>Revenue</t>
  </si>
  <si>
    <t>=Mwh X Customer Sales Amt ($52.71)</t>
  </si>
  <si>
    <t>=Value of Power (Powerdex Price)</t>
  </si>
  <si>
    <t>Project Costs:</t>
  </si>
  <si>
    <t>02806528 - Lind Interconnect Solar Transmission</t>
  </si>
  <si>
    <t>02806529 - Lind Interconnect Solar Distribution</t>
  </si>
  <si>
    <t>02806530 - Lind Interconnect Solar Communication</t>
  </si>
  <si>
    <t>Other Purchases and Sales</t>
  </si>
  <si>
    <t xml:space="preserve"> Other Purchases and Sales Subtotal</t>
  </si>
  <si>
    <t>Other Elec Rev - Specified Source - 456019</t>
  </si>
  <si>
    <t>Customer Sales</t>
  </si>
  <si>
    <t>Market Value</t>
  </si>
  <si>
    <t>Expense</t>
  </si>
  <si>
    <t>PPA Purchase</t>
  </si>
  <si>
    <t>Power Supply Rate Credit</t>
  </si>
  <si>
    <t>Interconnection &amp; Integration</t>
  </si>
  <si>
    <t>Integration</t>
  </si>
  <si>
    <t>Program Administration</t>
  </si>
  <si>
    <t>Net Margin</t>
  </si>
  <si>
    <t>Solar Select Generation Priced at Powerdex</t>
  </si>
  <si>
    <t>Energy Recovery Mechanism (ERM) Retail Revenue Credit Calculation - 2020</t>
  </si>
  <si>
    <r>
      <t>=Power Supply Credit X Mwh</t>
    </r>
    <r>
      <rPr>
        <sz val="10"/>
        <color rgb="FFFF0000"/>
        <rFont val="Arial"/>
        <family val="2"/>
      </rPr>
      <t xml:space="preserve"> (28.27 for 2020)</t>
    </r>
  </si>
  <si>
    <t>=Program Administration Charge ($30,000 /12)</t>
  </si>
  <si>
    <t>=REC Sales ($0) for 2020</t>
  </si>
  <si>
    <t>=Capital X11.92%/12 (Updated for 2020)</t>
  </si>
  <si>
    <t>Total through May</t>
  </si>
  <si>
    <t>to $10M</t>
  </si>
  <si>
    <t>to $4M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</si>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</sst>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0" formatCode="0_);\(0\)"/>
    <numFmt numFmtId="171" formatCode="mmmm\ yyyy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29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1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1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6" fillId="0" borderId="4" xfId="3" applyNumberFormat="1" applyFont="1" applyFill="1" applyBorder="1" applyAlignment="1">
      <alignment vertical="center"/>
    </xf>
    <xf numFmtId="5" fontId="32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0" fillId="0" borderId="0" xfId="3" applyFont="1" applyFill="1"/>
    <xf numFmtId="5" fontId="2" fillId="0" borderId="2" xfId="6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2" fillId="0" borderId="0" xfId="3" applyNumberFormat="1" applyFont="1" applyFill="1" applyBorder="1"/>
    <xf numFmtId="5" fontId="32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2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5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vertical="center"/>
    </xf>
    <xf numFmtId="165" fontId="3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2" fillId="0" borderId="0" xfId="3" applyNumberFormat="1" applyFont="1" applyFill="1"/>
    <xf numFmtId="5" fontId="32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2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2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0" fontId="3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2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2" fillId="0" borderId="0" xfId="6" applyNumberFormat="1" applyFont="1" applyFill="1" applyBorder="1" applyAlignment="1">
      <alignment horizontal="right"/>
    </xf>
    <xf numFmtId="164" fontId="34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5" fontId="4" fillId="0" borderId="4" xfId="6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1" fontId="35" fillId="0" borderId="0" xfId="0" applyNumberFormat="1" applyFont="1" applyFill="1" applyAlignment="1">
      <alignment horizontal="center"/>
    </xf>
    <xf numFmtId="0" fontId="0" fillId="0" borderId="0" xfId="0" applyFill="1" applyAlignment="1">
      <alignment wrapText="1"/>
    </xf>
    <xf numFmtId="17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quotePrefix="1" applyFill="1"/>
    <xf numFmtId="0" fontId="2" fillId="0" borderId="0" xfId="0" quotePrefix="1" applyFont="1" applyFill="1" applyAlignment="1">
      <alignment wrapText="1"/>
    </xf>
    <xf numFmtId="44" fontId="2" fillId="0" borderId="0" xfId="6" quotePrefix="1" applyFont="1" applyFill="1" applyBorder="1"/>
    <xf numFmtId="44" fontId="0" fillId="0" borderId="0" xfId="6" applyFont="1" applyFill="1" applyBorder="1"/>
    <xf numFmtId="4" fontId="0" fillId="0" borderId="0" xfId="0" applyNumberFormat="1" applyFill="1"/>
    <xf numFmtId="44" fontId="0" fillId="0" borderId="0" xfId="0" applyNumberFormat="1" applyFill="1" applyBorder="1"/>
    <xf numFmtId="43" fontId="0" fillId="0" borderId="5" xfId="0" applyNumberFormat="1" applyFill="1" applyBorder="1"/>
    <xf numFmtId="43" fontId="0" fillId="0" borderId="0" xfId="0" applyNumberFormat="1" applyFill="1"/>
    <xf numFmtId="0" fontId="2" fillId="0" borderId="0" xfId="0" applyFont="1" applyFill="1" applyAlignment="1">
      <alignment wrapText="1"/>
    </xf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8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92" t="s">
        <v>73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9" ht="15">
      <c r="A2" s="193" t="s">
        <v>30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19">
      <c r="A3" s="61" t="s">
        <v>0</v>
      </c>
    </row>
    <row r="4" spans="1:19" ht="13.15">
      <c r="A4" s="8" t="s">
        <v>1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9" ht="13.15">
      <c r="B5" s="77" t="s">
        <v>74</v>
      </c>
      <c r="C5" s="60"/>
      <c r="D5" s="195" t="s">
        <v>9</v>
      </c>
      <c r="E5" s="195"/>
      <c r="F5" s="84">
        <v>43861</v>
      </c>
      <c r="G5" s="84">
        <v>43890</v>
      </c>
      <c r="H5" s="84">
        <v>43921</v>
      </c>
      <c r="I5" s="84">
        <v>43951</v>
      </c>
      <c r="J5" s="84">
        <v>43982</v>
      </c>
      <c r="K5" s="84">
        <v>44012</v>
      </c>
      <c r="L5" s="84">
        <v>44043</v>
      </c>
      <c r="M5" s="84">
        <v>44074</v>
      </c>
      <c r="N5" s="84">
        <v>44104</v>
      </c>
      <c r="O5" s="84">
        <v>44135</v>
      </c>
      <c r="P5" s="84">
        <v>44165</v>
      </c>
      <c r="Q5" s="84">
        <v>44196</v>
      </c>
    </row>
    <row r="6" spans="1:19" ht="15.95" customHeight="1">
      <c r="A6" s="8">
        <v>1</v>
      </c>
      <c r="B6" s="2" t="s">
        <v>3</v>
      </c>
      <c r="D6" s="196">
        <v>51913053</v>
      </c>
      <c r="E6" s="196"/>
      <c r="F6" s="14">
        <v>13017722</v>
      </c>
      <c r="G6" s="14">
        <v>11062158</v>
      </c>
      <c r="H6" s="14">
        <v>9087202</v>
      </c>
      <c r="I6" s="14">
        <v>9946840</v>
      </c>
      <c r="J6" s="14">
        <v>8799131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</row>
    <row r="7" spans="1:19" ht="15.95" customHeight="1">
      <c r="A7" s="8">
        <v>2</v>
      </c>
      <c r="B7" s="2" t="s">
        <v>6</v>
      </c>
      <c r="D7" s="197">
        <v>-37277546</v>
      </c>
      <c r="E7" s="197"/>
      <c r="F7" s="14">
        <v>-7818222</v>
      </c>
      <c r="G7" s="14">
        <v>-6959624</v>
      </c>
      <c r="H7" s="14">
        <v>-7153299</v>
      </c>
      <c r="I7" s="14">
        <v>-8911921</v>
      </c>
      <c r="J7" s="14">
        <v>-6434480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  <row r="8" spans="1:19" ht="15.95" customHeight="1">
      <c r="A8" s="8">
        <v>3</v>
      </c>
      <c r="B8" s="2" t="s">
        <v>4</v>
      </c>
      <c r="D8" s="194">
        <v>13059393</v>
      </c>
      <c r="E8" s="194"/>
      <c r="F8" s="14">
        <v>3239078</v>
      </c>
      <c r="G8" s="14">
        <v>3399540</v>
      </c>
      <c r="H8" s="14">
        <v>2878210</v>
      </c>
      <c r="I8" s="14">
        <v>2804144</v>
      </c>
      <c r="J8" s="14">
        <v>738421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</row>
    <row r="9" spans="1:19" ht="15.95" customHeight="1">
      <c r="A9" s="8">
        <v>4</v>
      </c>
      <c r="B9" s="2" t="s">
        <v>5</v>
      </c>
      <c r="D9" s="194">
        <v>20089255</v>
      </c>
      <c r="E9" s="194"/>
      <c r="F9" s="14">
        <v>4925752</v>
      </c>
      <c r="G9" s="14">
        <v>4098939</v>
      </c>
      <c r="H9" s="14">
        <v>5475241</v>
      </c>
      <c r="I9" s="14">
        <v>4372539</v>
      </c>
      <c r="J9" s="14">
        <v>1216784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spans="1:19" ht="15.95" customHeight="1">
      <c r="A10" s="8">
        <v>5</v>
      </c>
      <c r="B10" s="2" t="s">
        <v>42</v>
      </c>
      <c r="C10" s="1"/>
      <c r="D10" s="197">
        <v>-7093505</v>
      </c>
      <c r="E10" s="197"/>
      <c r="F10" s="14">
        <v>-1243451</v>
      </c>
      <c r="G10" s="14">
        <v>-1543693</v>
      </c>
      <c r="H10" s="14">
        <v>-1301455</v>
      </c>
      <c r="I10" s="14">
        <v>-1234355</v>
      </c>
      <c r="J10" s="14">
        <v>-1770551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spans="1:19" ht="15.95" customHeight="1">
      <c r="A11" s="8">
        <v>6</v>
      </c>
      <c r="B11" s="2" t="s">
        <v>36</v>
      </c>
      <c r="C11" s="1"/>
      <c r="D11" s="194">
        <v>6871542</v>
      </c>
      <c r="E11" s="194"/>
      <c r="F11" s="14">
        <v>1402067</v>
      </c>
      <c r="G11" s="14">
        <v>1376344</v>
      </c>
      <c r="H11" s="14">
        <v>1401845</v>
      </c>
      <c r="I11" s="14">
        <v>1362596</v>
      </c>
      <c r="J11" s="14">
        <v>1328690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</row>
    <row r="12" spans="1:19" ht="15.95" customHeight="1">
      <c r="A12" s="8">
        <v>7</v>
      </c>
      <c r="B12" s="2" t="s">
        <v>37</v>
      </c>
      <c r="C12" s="1"/>
      <c r="D12" s="194">
        <v>215297</v>
      </c>
      <c r="E12" s="194"/>
      <c r="F12" s="14">
        <v>38542</v>
      </c>
      <c r="G12" s="14">
        <v>36423</v>
      </c>
      <c r="H12" s="14">
        <v>45505</v>
      </c>
      <c r="I12" s="14">
        <v>50069</v>
      </c>
      <c r="J12" s="14">
        <v>44758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</row>
    <row r="13" spans="1:19" ht="15.95" customHeight="1">
      <c r="A13" s="8">
        <v>8</v>
      </c>
      <c r="B13" s="85" t="s">
        <v>10</v>
      </c>
      <c r="C13" s="85"/>
      <c r="D13" s="198">
        <v>47777489</v>
      </c>
      <c r="E13" s="198"/>
      <c r="F13" s="86">
        <v>13561488</v>
      </c>
      <c r="G13" s="86">
        <v>11470087</v>
      </c>
      <c r="H13" s="86">
        <v>10433249</v>
      </c>
      <c r="I13" s="86">
        <v>8389912</v>
      </c>
      <c r="J13" s="86">
        <v>3922753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</row>
    <row r="14" spans="1:19" ht="37.5" customHeight="1">
      <c r="B14" s="77" t="s">
        <v>11</v>
      </c>
      <c r="C14" s="60"/>
      <c r="D14" s="200" t="s">
        <v>193</v>
      </c>
      <c r="E14" s="201"/>
      <c r="F14" s="87">
        <v>43861</v>
      </c>
      <c r="G14" s="87">
        <v>43890</v>
      </c>
      <c r="H14" s="87">
        <v>43921</v>
      </c>
      <c r="I14" s="87">
        <v>43951</v>
      </c>
      <c r="J14" s="87">
        <v>43982</v>
      </c>
      <c r="K14" s="87">
        <v>44012</v>
      </c>
      <c r="L14" s="87">
        <v>44043</v>
      </c>
      <c r="M14" s="87">
        <v>44074</v>
      </c>
      <c r="N14" s="87">
        <v>44104</v>
      </c>
      <c r="O14" s="87">
        <v>44135</v>
      </c>
      <c r="P14" s="87">
        <v>44165</v>
      </c>
      <c r="Q14" s="87">
        <v>44196</v>
      </c>
    </row>
    <row r="15" spans="1:19" ht="15.95" customHeight="1">
      <c r="A15" s="8">
        <v>9</v>
      </c>
      <c r="B15" s="2" t="s">
        <v>3</v>
      </c>
      <c r="C15" s="1"/>
      <c r="D15" s="199">
        <v>49926818</v>
      </c>
      <c r="E15" s="199"/>
      <c r="F15" s="46">
        <v>11810646</v>
      </c>
      <c r="G15" s="46">
        <v>10948943</v>
      </c>
      <c r="H15" s="46">
        <v>10208756</v>
      </c>
      <c r="I15" s="46">
        <v>9754466</v>
      </c>
      <c r="J15" s="46">
        <v>7204007</v>
      </c>
      <c r="K15" s="46">
        <v>6832768</v>
      </c>
      <c r="L15" s="46">
        <v>7367141</v>
      </c>
      <c r="M15" s="46">
        <v>8064916</v>
      </c>
      <c r="N15" s="46">
        <v>7448796</v>
      </c>
      <c r="O15" s="46">
        <v>7999787</v>
      </c>
      <c r="P15" s="46">
        <v>11642227</v>
      </c>
      <c r="Q15" s="46">
        <v>12112599</v>
      </c>
      <c r="R15" s="42"/>
      <c r="S15" s="6"/>
    </row>
    <row r="16" spans="1:19" ht="15.95" customHeight="1">
      <c r="A16" s="8">
        <v>10</v>
      </c>
      <c r="B16" s="2" t="s">
        <v>6</v>
      </c>
      <c r="C16" s="1"/>
      <c r="D16" s="199">
        <v>-23671671</v>
      </c>
      <c r="E16" s="199"/>
      <c r="F16" s="88">
        <v>-5410854</v>
      </c>
      <c r="G16" s="88">
        <v>-3688134</v>
      </c>
      <c r="H16" s="88">
        <v>-4363041</v>
      </c>
      <c r="I16" s="88">
        <v>-6216672</v>
      </c>
      <c r="J16" s="88">
        <v>-3992970</v>
      </c>
      <c r="K16" s="88">
        <v>-3782256</v>
      </c>
      <c r="L16" s="88">
        <v>-5325599</v>
      </c>
      <c r="M16" s="88">
        <v>-3215251</v>
      </c>
      <c r="N16" s="88">
        <v>-4016772</v>
      </c>
      <c r="O16" s="88">
        <v>-3304259</v>
      </c>
      <c r="P16" s="88">
        <v>-4468025</v>
      </c>
      <c r="Q16" s="88">
        <v>-6320023</v>
      </c>
      <c r="R16" s="42"/>
      <c r="S16" s="6"/>
    </row>
    <row r="17" spans="1:19" ht="15.95" customHeight="1">
      <c r="A17" s="8">
        <v>11</v>
      </c>
      <c r="B17" s="2" t="s">
        <v>4</v>
      </c>
      <c r="C17" s="1"/>
      <c r="D17" s="199">
        <v>12375554</v>
      </c>
      <c r="E17" s="199"/>
      <c r="F17" s="46">
        <v>2892906</v>
      </c>
      <c r="G17" s="46">
        <v>2671552</v>
      </c>
      <c r="H17" s="46">
        <v>2768328</v>
      </c>
      <c r="I17" s="46">
        <v>2491505</v>
      </c>
      <c r="J17" s="46">
        <v>1551263</v>
      </c>
      <c r="K17" s="46">
        <v>1358751</v>
      </c>
      <c r="L17" s="46">
        <v>2219592</v>
      </c>
      <c r="M17" s="46">
        <v>2478125</v>
      </c>
      <c r="N17" s="46">
        <v>2578207</v>
      </c>
      <c r="O17" s="46">
        <v>2592987</v>
      </c>
      <c r="P17" s="46">
        <v>2566833</v>
      </c>
      <c r="Q17" s="46">
        <v>2703884</v>
      </c>
      <c r="R17" s="42"/>
      <c r="S17" s="6"/>
    </row>
    <row r="18" spans="1:19" ht="15.95" customHeight="1">
      <c r="A18" s="8">
        <v>12</v>
      </c>
      <c r="B18" s="2" t="s">
        <v>5</v>
      </c>
      <c r="C18" s="1"/>
      <c r="D18" s="199">
        <v>27817751</v>
      </c>
      <c r="E18" s="199"/>
      <c r="F18" s="46">
        <v>8800467</v>
      </c>
      <c r="G18" s="46">
        <v>7046200</v>
      </c>
      <c r="H18" s="46">
        <v>6405717</v>
      </c>
      <c r="I18" s="46">
        <v>4139185</v>
      </c>
      <c r="J18" s="46">
        <v>1426182</v>
      </c>
      <c r="K18" s="46">
        <v>1698327</v>
      </c>
      <c r="L18" s="46">
        <v>5653252</v>
      </c>
      <c r="M18" s="46">
        <v>7341418</v>
      </c>
      <c r="N18" s="46">
        <v>6493558</v>
      </c>
      <c r="O18" s="46">
        <v>6103470</v>
      </c>
      <c r="P18" s="46">
        <v>6561954</v>
      </c>
      <c r="Q18" s="46">
        <v>8397561</v>
      </c>
      <c r="R18" s="42"/>
    </row>
    <row r="19" spans="1:19" ht="15.95" customHeight="1">
      <c r="A19" s="8">
        <v>13</v>
      </c>
      <c r="B19" s="2" t="s">
        <v>42</v>
      </c>
      <c r="C19" s="1"/>
      <c r="D19" s="199">
        <v>-5813083</v>
      </c>
      <c r="E19" s="199"/>
      <c r="F19" s="88">
        <v>-1062694</v>
      </c>
      <c r="G19" s="88">
        <v>-1178481</v>
      </c>
      <c r="H19" s="88">
        <v>-1177115</v>
      </c>
      <c r="I19" s="88">
        <v>-1141305</v>
      </c>
      <c r="J19" s="88">
        <v>-1253488</v>
      </c>
      <c r="K19" s="88">
        <v>-1398529</v>
      </c>
      <c r="L19" s="88">
        <v>-1450378</v>
      </c>
      <c r="M19" s="88">
        <v>-1346819</v>
      </c>
      <c r="N19" s="88">
        <v>-1372213</v>
      </c>
      <c r="O19" s="88">
        <v>-1319316</v>
      </c>
      <c r="P19" s="88">
        <v>-1257650</v>
      </c>
      <c r="Q19" s="88">
        <v>-1191496</v>
      </c>
      <c r="R19" s="42"/>
    </row>
    <row r="20" spans="1:19" ht="15.95" customHeight="1">
      <c r="A20" s="8">
        <v>14</v>
      </c>
      <c r="B20" s="2" t="s">
        <v>36</v>
      </c>
      <c r="C20" s="1"/>
      <c r="D20" s="199">
        <v>7279982</v>
      </c>
      <c r="E20" s="199"/>
      <c r="F20" s="89">
        <v>1386858</v>
      </c>
      <c r="G20" s="89">
        <v>1618473</v>
      </c>
      <c r="H20" s="89">
        <v>1456728</v>
      </c>
      <c r="I20" s="89">
        <v>1423781</v>
      </c>
      <c r="J20" s="89">
        <v>1394142</v>
      </c>
      <c r="K20" s="89">
        <v>1391308</v>
      </c>
      <c r="L20" s="89">
        <v>1452951</v>
      </c>
      <c r="M20" s="89">
        <v>1443202</v>
      </c>
      <c r="N20" s="89">
        <v>1567441</v>
      </c>
      <c r="O20" s="89">
        <v>1406861</v>
      </c>
      <c r="P20" s="89">
        <v>1416449</v>
      </c>
      <c r="Q20" s="89">
        <v>1446134</v>
      </c>
      <c r="R20" s="42"/>
    </row>
    <row r="21" spans="1:19" ht="15.95" customHeight="1">
      <c r="A21" s="8">
        <v>15</v>
      </c>
      <c r="B21" s="2" t="s">
        <v>37</v>
      </c>
      <c r="D21" s="199">
        <v>171250</v>
      </c>
      <c r="E21" s="199"/>
      <c r="F21" s="46">
        <v>34250</v>
      </c>
      <c r="G21" s="46">
        <v>34250</v>
      </c>
      <c r="H21" s="46">
        <v>34250</v>
      </c>
      <c r="I21" s="46">
        <v>34250</v>
      </c>
      <c r="J21" s="46">
        <v>34250</v>
      </c>
      <c r="K21" s="46">
        <v>34250</v>
      </c>
      <c r="L21" s="46">
        <v>34250</v>
      </c>
      <c r="M21" s="46">
        <v>34250</v>
      </c>
      <c r="N21" s="46">
        <v>34250</v>
      </c>
      <c r="O21" s="46">
        <v>34250</v>
      </c>
      <c r="P21" s="46">
        <v>34250</v>
      </c>
      <c r="Q21" s="46">
        <v>34250</v>
      </c>
      <c r="R21" s="42"/>
    </row>
    <row r="22" spans="1:19" ht="15.95" customHeight="1">
      <c r="A22" s="8">
        <v>16</v>
      </c>
      <c r="B22" s="2" t="s">
        <v>156</v>
      </c>
      <c r="D22" s="199">
        <v>-1259570</v>
      </c>
      <c r="E22" s="199"/>
      <c r="F22" s="46">
        <v>-251914</v>
      </c>
      <c r="G22" s="46">
        <v>-251914</v>
      </c>
      <c r="H22" s="46">
        <v>-251914</v>
      </c>
      <c r="I22" s="46">
        <v>-251914</v>
      </c>
      <c r="J22" s="46">
        <v>-251914</v>
      </c>
      <c r="K22" s="46">
        <v>-251914</v>
      </c>
      <c r="L22" s="46">
        <v>-251914</v>
      </c>
      <c r="M22" s="46">
        <v>-251914</v>
      </c>
      <c r="N22" s="46">
        <v>-251914</v>
      </c>
      <c r="O22" s="46">
        <v>-251914</v>
      </c>
      <c r="P22" s="46">
        <v>-251914</v>
      </c>
      <c r="Q22" s="46">
        <v>-251914</v>
      </c>
      <c r="R22" s="42"/>
    </row>
    <row r="23" spans="1:19" ht="20.25" customHeight="1">
      <c r="A23" s="8">
        <v>17</v>
      </c>
      <c r="B23" s="85" t="s">
        <v>7</v>
      </c>
      <c r="C23" s="85"/>
      <c r="D23" s="198">
        <v>66827031</v>
      </c>
      <c r="E23" s="198"/>
      <c r="F23" s="90">
        <v>18199665</v>
      </c>
      <c r="G23" s="90">
        <v>17200889</v>
      </c>
      <c r="H23" s="90">
        <v>15081709</v>
      </c>
      <c r="I23" s="90">
        <v>10233296</v>
      </c>
      <c r="J23" s="90">
        <v>6111472</v>
      </c>
      <c r="K23" s="90">
        <v>5882705</v>
      </c>
      <c r="L23" s="90">
        <v>9699295</v>
      </c>
      <c r="M23" s="90">
        <v>14547927</v>
      </c>
      <c r="N23" s="90">
        <v>12481353</v>
      </c>
      <c r="O23" s="90">
        <v>13261866</v>
      </c>
      <c r="P23" s="90">
        <v>16244124</v>
      </c>
      <c r="Q23" s="90">
        <v>16930995</v>
      </c>
      <c r="R23" s="42"/>
    </row>
    <row r="24" spans="1:19" ht="28.5" customHeight="1">
      <c r="A24" s="8">
        <v>18</v>
      </c>
      <c r="B24" s="85" t="s">
        <v>8</v>
      </c>
      <c r="C24" s="85"/>
      <c r="D24" s="210">
        <v>-19049542</v>
      </c>
      <c r="E24" s="210" t="s">
        <v>24</v>
      </c>
      <c r="F24" s="90">
        <v>-4638177</v>
      </c>
      <c r="G24" s="90">
        <v>-5730802</v>
      </c>
      <c r="H24" s="90">
        <v>-4648460</v>
      </c>
      <c r="I24" s="90">
        <v>-1843384</v>
      </c>
      <c r="J24" s="90">
        <v>-2188719</v>
      </c>
      <c r="K24" s="90" t="s">
        <v>24</v>
      </c>
      <c r="L24" s="90" t="s">
        <v>24</v>
      </c>
      <c r="M24" s="90" t="s">
        <v>24</v>
      </c>
      <c r="N24" s="90" t="s">
        <v>24</v>
      </c>
      <c r="O24" s="90" t="s">
        <v>24</v>
      </c>
      <c r="P24" s="90" t="s">
        <v>24</v>
      </c>
      <c r="Q24" s="90" t="s">
        <v>24</v>
      </c>
    </row>
    <row r="25" spans="1:19" ht="26.25" customHeight="1">
      <c r="A25" s="8">
        <v>19</v>
      </c>
      <c r="B25" s="28" t="s">
        <v>123</v>
      </c>
      <c r="C25" s="28"/>
      <c r="D25" s="206">
        <v>954851</v>
      </c>
      <c r="E25" s="206"/>
      <c r="F25" s="29">
        <v>490080</v>
      </c>
      <c r="G25" s="29">
        <v>92925</v>
      </c>
      <c r="H25" s="29">
        <v>148644</v>
      </c>
      <c r="I25" s="29">
        <v>236539</v>
      </c>
      <c r="J25" s="29">
        <v>-13337</v>
      </c>
      <c r="K25" s="29" t="s">
        <v>24</v>
      </c>
      <c r="L25" s="29" t="s">
        <v>24</v>
      </c>
      <c r="M25" s="29" t="s">
        <v>24</v>
      </c>
      <c r="N25" s="29" t="s">
        <v>24</v>
      </c>
      <c r="O25" s="29" t="s">
        <v>24</v>
      </c>
      <c r="P25" s="29" t="s">
        <v>24</v>
      </c>
      <c r="Q25" s="29" t="s">
        <v>24</v>
      </c>
      <c r="S25" s="9"/>
    </row>
    <row r="26" spans="1:19" ht="19.5" customHeight="1">
      <c r="A26" s="8">
        <v>20</v>
      </c>
      <c r="B26" s="28" t="s">
        <v>39</v>
      </c>
      <c r="C26" s="28"/>
      <c r="D26" s="206">
        <v>-18094691</v>
      </c>
      <c r="E26" s="206"/>
      <c r="F26" s="29">
        <v>-4148097</v>
      </c>
      <c r="G26" s="29">
        <v>-5637877</v>
      </c>
      <c r="H26" s="29">
        <v>-4499816</v>
      </c>
      <c r="I26" s="29">
        <v>-1606845</v>
      </c>
      <c r="J26" s="29">
        <v>-2202056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</row>
    <row r="27" spans="1:19" ht="18.75" customHeight="1">
      <c r="A27" s="8">
        <v>21</v>
      </c>
      <c r="B27" s="2" t="s">
        <v>71</v>
      </c>
      <c r="D27" s="13"/>
      <c r="E27" s="13"/>
      <c r="F27" s="91">
        <v>0.6573</v>
      </c>
      <c r="G27" s="91">
        <v>0.6573</v>
      </c>
      <c r="H27" s="91">
        <v>0.6573</v>
      </c>
      <c r="I27" s="91">
        <v>0.6573</v>
      </c>
      <c r="J27" s="91">
        <v>0.6573</v>
      </c>
      <c r="K27" s="91">
        <v>0.6573</v>
      </c>
      <c r="L27" s="91">
        <v>0.6573</v>
      </c>
      <c r="M27" s="91">
        <v>0.6573</v>
      </c>
      <c r="N27" s="91">
        <v>0.6573</v>
      </c>
      <c r="O27" s="91">
        <v>0.6573</v>
      </c>
      <c r="P27" s="91">
        <v>0.6573</v>
      </c>
      <c r="Q27" s="91">
        <v>0.6573</v>
      </c>
    </row>
    <row r="28" spans="1:19" ht="20.25" customHeight="1">
      <c r="A28" s="8">
        <v>22</v>
      </c>
      <c r="B28" s="2" t="s">
        <v>72</v>
      </c>
      <c r="D28" s="202">
        <v>-11893640</v>
      </c>
      <c r="E28" s="202"/>
      <c r="F28" s="92">
        <v>-2726544</v>
      </c>
      <c r="G28" s="92">
        <v>-3705777</v>
      </c>
      <c r="H28" s="92">
        <v>-2957729</v>
      </c>
      <c r="I28" s="92">
        <v>-1056179</v>
      </c>
      <c r="J28" s="92">
        <v>-1447411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</row>
    <row r="29" spans="1:19" ht="20.25" customHeight="1">
      <c r="A29" s="8">
        <v>23</v>
      </c>
      <c r="B29" s="2" t="s">
        <v>150</v>
      </c>
      <c r="D29" s="202">
        <v>0</v>
      </c>
      <c r="E29" s="202"/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</row>
    <row r="30" spans="1:19" ht="29.25" customHeight="1">
      <c r="A30" s="8">
        <v>24</v>
      </c>
      <c r="B30" s="204" t="s">
        <v>99</v>
      </c>
      <c r="C30" s="204"/>
      <c r="D30" s="208">
        <v>2067945</v>
      </c>
      <c r="E30" s="208"/>
      <c r="F30" s="93">
        <v>369390</v>
      </c>
      <c r="G30" s="93">
        <v>199735</v>
      </c>
      <c r="H30" s="93">
        <v>142381</v>
      </c>
      <c r="I30" s="93">
        <v>515338</v>
      </c>
      <c r="J30" s="93">
        <v>841101</v>
      </c>
      <c r="K30" s="93" t="s">
        <v>24</v>
      </c>
      <c r="L30" s="93" t="s">
        <v>24</v>
      </c>
      <c r="M30" s="93" t="s">
        <v>24</v>
      </c>
      <c r="N30" s="93" t="s">
        <v>24</v>
      </c>
      <c r="O30" s="93" t="s">
        <v>24</v>
      </c>
      <c r="P30" s="93" t="s">
        <v>24</v>
      </c>
      <c r="Q30" s="93" t="s">
        <v>24</v>
      </c>
    </row>
    <row r="31" spans="1:19" ht="27" customHeight="1">
      <c r="A31" s="8">
        <v>25</v>
      </c>
      <c r="B31" s="207" t="s">
        <v>62</v>
      </c>
      <c r="C31" s="207"/>
      <c r="D31" s="209">
        <v>-9219385</v>
      </c>
      <c r="E31" s="209"/>
      <c r="F31" s="26">
        <v>-2357154</v>
      </c>
      <c r="G31" s="26">
        <v>-3506042</v>
      </c>
      <c r="H31" s="26">
        <v>-2815348</v>
      </c>
      <c r="I31" s="26">
        <v>-540841</v>
      </c>
      <c r="J31" s="26">
        <v>-606310</v>
      </c>
      <c r="K31" s="26" t="s">
        <v>24</v>
      </c>
      <c r="L31" s="26" t="s">
        <v>24</v>
      </c>
      <c r="M31" s="26" t="s">
        <v>24</v>
      </c>
      <c r="N31" s="26" t="s">
        <v>24</v>
      </c>
      <c r="O31" s="26" t="s">
        <v>24</v>
      </c>
      <c r="P31" s="26" t="s">
        <v>24</v>
      </c>
      <c r="Q31" s="26" t="s">
        <v>24</v>
      </c>
    </row>
    <row r="32" spans="1:19" ht="21" hidden="1" customHeight="1">
      <c r="A32" s="8">
        <v>26</v>
      </c>
      <c r="B32" s="205" t="s">
        <v>122</v>
      </c>
      <c r="C32" s="205"/>
      <c r="D32" s="40"/>
      <c r="E32" s="40"/>
      <c r="F32" s="26"/>
      <c r="G32" s="26"/>
      <c r="H32" s="26"/>
      <c r="I32" s="26"/>
      <c r="J32" s="26"/>
      <c r="K32" s="26"/>
      <c r="L32" s="94">
        <v>0</v>
      </c>
      <c r="M32" s="26"/>
      <c r="N32" s="26"/>
      <c r="O32" s="26"/>
      <c r="P32" s="26"/>
      <c r="Q32" s="26"/>
    </row>
    <row r="33" spans="1:19" ht="28.5" customHeight="1">
      <c r="A33" s="8">
        <v>27</v>
      </c>
      <c r="B33" s="85" t="s">
        <v>115</v>
      </c>
      <c r="C33" s="85"/>
      <c r="D33" s="69"/>
      <c r="E33" s="69"/>
      <c r="F33" s="12">
        <v>-2357154</v>
      </c>
      <c r="G33" s="12">
        <v>-5863196</v>
      </c>
      <c r="H33" s="12">
        <v>-8678544</v>
      </c>
      <c r="I33" s="12">
        <v>-9219385</v>
      </c>
      <c r="J33" s="12">
        <v>-9825695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9"/>
    </row>
    <row r="34" spans="1:19" ht="30.75" customHeight="1" outlineLevel="1">
      <c r="A34" s="2" t="s">
        <v>33</v>
      </c>
      <c r="B34" s="95">
        <v>10000000</v>
      </c>
      <c r="C34" s="96" t="s">
        <v>34</v>
      </c>
      <c r="D34" s="70">
        <v>0.9</v>
      </c>
      <c r="E34" s="70">
        <v>0.9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 t="s">
        <v>24</v>
      </c>
      <c r="L34" s="13" t="s">
        <v>24</v>
      </c>
      <c r="M34" s="13" t="s">
        <v>24</v>
      </c>
      <c r="N34" s="13" t="s">
        <v>24</v>
      </c>
      <c r="O34" s="13" t="s">
        <v>24</v>
      </c>
      <c r="P34" s="13" t="s">
        <v>24</v>
      </c>
      <c r="Q34" s="13" t="s">
        <v>24</v>
      </c>
      <c r="R34" s="10"/>
      <c r="S34" s="97"/>
    </row>
    <row r="35" spans="1:19" ht="19.5" customHeight="1" outlineLevel="1">
      <c r="A35" s="2" t="s">
        <v>33</v>
      </c>
      <c r="B35" s="95">
        <v>4000000</v>
      </c>
      <c r="C35" s="96" t="s">
        <v>194</v>
      </c>
      <c r="D35" s="70">
        <v>0.5</v>
      </c>
      <c r="E35" s="70">
        <v>0.75</v>
      </c>
      <c r="F35" s="13">
        <v>0</v>
      </c>
      <c r="G35" s="13">
        <v>-1863196</v>
      </c>
      <c r="H35" s="13">
        <v>-4678544</v>
      </c>
      <c r="I35" s="13">
        <v>-5219385</v>
      </c>
      <c r="J35" s="13">
        <v>-5825695</v>
      </c>
      <c r="K35" s="13" t="s">
        <v>24</v>
      </c>
      <c r="L35" s="13" t="s">
        <v>24</v>
      </c>
      <c r="M35" s="13" t="s">
        <v>24</v>
      </c>
      <c r="N35" s="13" t="s">
        <v>24</v>
      </c>
      <c r="O35" s="13" t="s">
        <v>24</v>
      </c>
      <c r="P35" s="13" t="s">
        <v>24</v>
      </c>
      <c r="Q35" s="13" t="s">
        <v>24</v>
      </c>
      <c r="R35" s="10"/>
      <c r="S35" s="97"/>
    </row>
    <row r="36" spans="1:19" ht="21.75" customHeight="1" outlineLevel="1">
      <c r="A36" s="2" t="s">
        <v>33</v>
      </c>
      <c r="B36" s="95">
        <v>0</v>
      </c>
      <c r="C36" s="96" t="s">
        <v>195</v>
      </c>
      <c r="D36" s="70">
        <v>0</v>
      </c>
      <c r="E36" s="70">
        <v>0</v>
      </c>
      <c r="F36" s="13">
        <v>-2357154</v>
      </c>
      <c r="G36" s="13">
        <v>-4000000</v>
      </c>
      <c r="H36" s="13">
        <v>-4000000</v>
      </c>
      <c r="I36" s="13">
        <v>-4000000</v>
      </c>
      <c r="J36" s="13">
        <v>-4000000</v>
      </c>
      <c r="K36" s="13" t="s">
        <v>24</v>
      </c>
      <c r="L36" s="13" t="s">
        <v>24</v>
      </c>
      <c r="M36" s="13" t="s">
        <v>24</v>
      </c>
      <c r="N36" s="13" t="s">
        <v>24</v>
      </c>
      <c r="O36" s="13" t="s">
        <v>24</v>
      </c>
      <c r="P36" s="13" t="s">
        <v>24</v>
      </c>
      <c r="Q36" s="13" t="s">
        <v>24</v>
      </c>
      <c r="R36" s="10"/>
    </row>
    <row r="37" spans="1:19" ht="15.95" customHeight="1" outlineLevel="1">
      <c r="A37" s="2"/>
      <c r="B37" s="98"/>
      <c r="C37" s="2" t="s">
        <v>35</v>
      </c>
      <c r="D37" s="71"/>
      <c r="E37" s="71"/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 t="s">
        <v>24</v>
      </c>
      <c r="L37" s="72" t="s">
        <v>24</v>
      </c>
      <c r="M37" s="72" t="s">
        <v>24</v>
      </c>
      <c r="N37" s="72" t="s">
        <v>24</v>
      </c>
      <c r="O37" s="72" t="s">
        <v>24</v>
      </c>
      <c r="P37" s="72" t="s">
        <v>24</v>
      </c>
      <c r="Q37" s="72" t="s">
        <v>24</v>
      </c>
      <c r="R37" s="11"/>
    </row>
    <row r="38" spans="1:19" ht="23.25" customHeight="1">
      <c r="A38" s="2" t="s">
        <v>100</v>
      </c>
      <c r="D38" s="73"/>
      <c r="E38" s="73"/>
      <c r="F38" s="13">
        <v>0</v>
      </c>
      <c r="G38" s="13">
        <v>-1397397</v>
      </c>
      <c r="H38" s="13">
        <v>-3508908</v>
      </c>
      <c r="I38" s="13">
        <v>-3914539</v>
      </c>
      <c r="J38" s="13">
        <v>-4369271</v>
      </c>
      <c r="K38" s="13" t="s">
        <v>24</v>
      </c>
      <c r="L38" s="13" t="s">
        <v>24</v>
      </c>
      <c r="M38" s="13" t="s">
        <v>24</v>
      </c>
      <c r="N38" s="13" t="s">
        <v>24</v>
      </c>
      <c r="O38" s="13" t="s">
        <v>24</v>
      </c>
      <c r="P38" s="13" t="s">
        <v>24</v>
      </c>
      <c r="Q38" s="13" t="s">
        <v>24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v>0</v>
      </c>
      <c r="G39" s="13">
        <v>-1397397</v>
      </c>
      <c r="H39" s="13">
        <v>-2111511</v>
      </c>
      <c r="I39" s="13">
        <v>-405631</v>
      </c>
      <c r="J39" s="13">
        <v>-454732</v>
      </c>
      <c r="K39" s="13" t="s">
        <v>24</v>
      </c>
      <c r="L39" s="13" t="s">
        <v>24</v>
      </c>
      <c r="M39" s="13" t="s">
        <v>24</v>
      </c>
      <c r="N39" s="13" t="s">
        <v>24</v>
      </c>
      <c r="O39" s="13" t="s">
        <v>24</v>
      </c>
      <c r="P39" s="13" t="s">
        <v>24</v>
      </c>
      <c r="Q39" s="13" t="s">
        <v>24</v>
      </c>
      <c r="R39" s="11"/>
    </row>
    <row r="40" spans="1:19" ht="24.75" customHeight="1">
      <c r="A40" s="205" t="s">
        <v>103</v>
      </c>
      <c r="B40" s="205"/>
      <c r="C40" s="205"/>
      <c r="D40" s="209">
        <v>4369271</v>
      </c>
      <c r="E40" s="209"/>
      <c r="F40" s="15">
        <v>0</v>
      </c>
      <c r="G40" s="15">
        <v>1397397</v>
      </c>
      <c r="H40" s="15">
        <v>2111511</v>
      </c>
      <c r="I40" s="15">
        <v>405631</v>
      </c>
      <c r="J40" s="15">
        <v>454732</v>
      </c>
      <c r="K40" s="15" t="s">
        <v>24</v>
      </c>
      <c r="L40" s="15" t="s">
        <v>24</v>
      </c>
      <c r="M40" s="15" t="s">
        <v>24</v>
      </c>
      <c r="N40" s="15" t="s">
        <v>24</v>
      </c>
      <c r="O40" s="15" t="s">
        <v>24</v>
      </c>
      <c r="P40" s="15" t="s">
        <v>24</v>
      </c>
      <c r="Q40" s="15" t="s">
        <v>24</v>
      </c>
      <c r="R40" s="10"/>
    </row>
    <row r="41" spans="1:19" ht="26.25" customHeight="1" thickBot="1">
      <c r="A41" s="203" t="s">
        <v>38</v>
      </c>
      <c r="B41" s="203"/>
      <c r="C41" s="203"/>
      <c r="D41" s="75"/>
      <c r="E41" s="75"/>
      <c r="F41" s="17">
        <v>-2357154</v>
      </c>
      <c r="G41" s="17">
        <v>-4465799</v>
      </c>
      <c r="H41" s="17">
        <v>-5169636</v>
      </c>
      <c r="I41" s="17">
        <v>-5304846</v>
      </c>
      <c r="J41" s="17">
        <v>-5456424</v>
      </c>
      <c r="K41" s="17" t="s">
        <v>24</v>
      </c>
      <c r="L41" s="17" t="s">
        <v>24</v>
      </c>
      <c r="M41" s="17" t="s">
        <v>24</v>
      </c>
      <c r="N41" s="17" t="s">
        <v>24</v>
      </c>
      <c r="O41" s="17" t="s">
        <v>24</v>
      </c>
      <c r="P41" s="17" t="s">
        <v>24</v>
      </c>
      <c r="Q41" s="17" t="s">
        <v>24</v>
      </c>
      <c r="R41" s="2" t="s">
        <v>41</v>
      </c>
    </row>
    <row r="42" spans="1:19" ht="13.5" thickTop="1">
      <c r="A42" s="99"/>
    </row>
    <row r="43" spans="1:19">
      <c r="E43" s="100"/>
      <c r="F43" s="101"/>
      <c r="Q43" s="13"/>
      <c r="R43" s="9"/>
    </row>
    <row r="44" spans="1:19" ht="13.15">
      <c r="E44" s="49"/>
      <c r="F44" s="4"/>
      <c r="H44" s="102"/>
      <c r="I44" s="102"/>
      <c r="J44" s="102"/>
      <c r="K44" s="102"/>
      <c r="Q44" s="38"/>
      <c r="R44" s="9"/>
    </row>
    <row r="45" spans="1:19" ht="13.15">
      <c r="E45" s="100"/>
      <c r="F45" s="103"/>
      <c r="H45" s="102"/>
      <c r="I45" s="102"/>
      <c r="J45" s="102"/>
      <c r="K45" s="102"/>
      <c r="Q45" s="38"/>
      <c r="R45" s="9"/>
    </row>
    <row r="46" spans="1:19">
      <c r="H46" s="102"/>
      <c r="I46" s="102"/>
      <c r="J46" s="102"/>
      <c r="K46" s="102"/>
    </row>
    <row r="47" spans="1:19">
      <c r="F47" s="104"/>
      <c r="H47" s="102"/>
      <c r="I47" s="102"/>
      <c r="J47" s="102"/>
      <c r="K47" s="102"/>
    </row>
    <row r="48" spans="1:19">
      <c r="F48" s="104"/>
      <c r="H48" s="102"/>
      <c r="I48" s="102"/>
      <c r="J48" s="102"/>
      <c r="K48" s="102"/>
      <c r="Q48" s="9"/>
    </row>
    <row r="49" spans="8:11">
      <c r="H49" s="102"/>
      <c r="I49" s="102"/>
      <c r="J49" s="102"/>
      <c r="K49" s="102"/>
    </row>
    <row r="50" spans="8:11">
      <c r="H50" s="102"/>
      <c r="I50" s="102"/>
      <c r="J50" s="102"/>
      <c r="K50" s="102"/>
    </row>
    <row r="51" spans="8:11">
      <c r="H51" s="102"/>
      <c r="I51" s="102"/>
      <c r="J51" s="102"/>
      <c r="K51" s="102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500"/>
  <sheetViews>
    <sheetView zoomScaleNormal="100" zoomScaleSheetLayoutView="100" workbookViewId="0">
      <pane xSplit="4" ySplit="5" topLeftCell="E8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78" customWidth="1"/>
    <col min="2" max="2" width="46.1328125" style="4" customWidth="1"/>
    <col min="3" max="3" width="33.59765625" style="4" hidden="1" customWidth="1" outlineLevel="1"/>
    <col min="4" max="4" width="13.3984375" style="4" bestFit="1" customWidth="1" collapsed="1"/>
    <col min="5" max="5" width="13.73046875" style="4" customWidth="1"/>
    <col min="6" max="6" width="12.73046875" style="4" customWidth="1"/>
    <col min="7" max="7" width="12.3984375" style="4" customWidth="1"/>
    <col min="8" max="8" width="12.59765625" style="4" customWidth="1"/>
    <col min="9" max="9" width="12.1328125" style="4" customWidth="1"/>
    <col min="10" max="10" width="12.59765625" style="4" customWidth="1"/>
    <col min="11" max="16" width="12.73046875" style="4" customWidth="1"/>
    <col min="17" max="17" width="2.73046875" style="5" hidden="1" customWidth="1" outlineLevel="1"/>
    <col min="18" max="18" width="14.265625" style="4" hidden="1" customWidth="1" outlineLevel="1"/>
    <col min="19" max="19" width="11.3984375" style="4" collapsed="1"/>
    <col min="20" max="20" width="13.265625" style="4" bestFit="1" customWidth="1"/>
    <col min="21" max="16384" width="11.3984375" style="4"/>
  </cols>
  <sheetData>
    <row r="1" spans="1:18" ht="13.15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ht="13.15">
      <c r="A2" s="211" t="s">
        <v>86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8" ht="38.25" customHeight="1">
      <c r="A3" s="4"/>
    </row>
    <row r="4" spans="1:18">
      <c r="A4" s="67" t="s">
        <v>0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8" ht="13.15">
      <c r="A5" s="138" t="s">
        <v>1</v>
      </c>
      <c r="C5" s="4" t="s">
        <v>90</v>
      </c>
      <c r="D5" s="139" t="s">
        <v>9</v>
      </c>
      <c r="E5" s="84">
        <v>43861</v>
      </c>
      <c r="F5" s="84">
        <v>43890</v>
      </c>
      <c r="G5" s="84">
        <v>43921</v>
      </c>
      <c r="H5" s="84">
        <v>43951</v>
      </c>
      <c r="I5" s="84">
        <v>43982</v>
      </c>
      <c r="J5" s="84">
        <v>44012</v>
      </c>
      <c r="K5" s="84">
        <v>44043</v>
      </c>
      <c r="L5" s="84">
        <v>44074</v>
      </c>
      <c r="M5" s="84">
        <v>44104</v>
      </c>
      <c r="N5" s="84">
        <v>44135</v>
      </c>
      <c r="O5" s="84">
        <v>44165</v>
      </c>
      <c r="P5" s="84">
        <v>44196</v>
      </c>
      <c r="Q5" s="140"/>
      <c r="R5" s="84" t="s">
        <v>67</v>
      </c>
    </row>
    <row r="6" spans="1:18" ht="13.15">
      <c r="A6" s="67"/>
      <c r="B6" s="51" t="s">
        <v>12</v>
      </c>
      <c r="C6" s="57"/>
    </row>
    <row r="7" spans="1:18">
      <c r="A7" s="67">
        <v>1</v>
      </c>
      <c r="B7" s="3" t="s">
        <v>102</v>
      </c>
      <c r="C7" s="27"/>
      <c r="D7" s="18">
        <v>10215354</v>
      </c>
      <c r="E7" s="18">
        <v>3386200</v>
      </c>
      <c r="F7" s="18">
        <v>2505205</v>
      </c>
      <c r="G7" s="18">
        <v>663858</v>
      </c>
      <c r="H7" s="18">
        <v>2142585</v>
      </c>
      <c r="I7" s="18">
        <v>1517506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43"/>
      <c r="R7" s="83">
        <v>10215354</v>
      </c>
    </row>
    <row r="8" spans="1:18">
      <c r="A8" s="67">
        <v>2</v>
      </c>
      <c r="B8" s="141" t="s">
        <v>107</v>
      </c>
      <c r="C8" s="142">
        <v>100096</v>
      </c>
      <c r="D8" s="18">
        <v>6997394</v>
      </c>
      <c r="E8" s="143">
        <v>1399478</v>
      </c>
      <c r="F8" s="143">
        <v>1399479</v>
      </c>
      <c r="G8" s="143">
        <v>1399479</v>
      </c>
      <c r="H8" s="143">
        <v>1399479</v>
      </c>
      <c r="I8" s="143">
        <v>1399479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43"/>
      <c r="R8" s="83">
        <v>6997394</v>
      </c>
    </row>
    <row r="9" spans="1:18">
      <c r="A9" s="67">
        <v>3</v>
      </c>
      <c r="B9" s="141" t="s">
        <v>108</v>
      </c>
      <c r="C9" s="142">
        <v>107240</v>
      </c>
      <c r="D9" s="18">
        <v>582327</v>
      </c>
      <c r="E9" s="143">
        <v>128412</v>
      </c>
      <c r="F9" s="143">
        <v>137331</v>
      </c>
      <c r="G9" s="143">
        <v>81844</v>
      </c>
      <c r="H9" s="143">
        <v>100046</v>
      </c>
      <c r="I9" s="143">
        <v>134694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43"/>
      <c r="R9" s="83">
        <v>582327</v>
      </c>
    </row>
    <row r="10" spans="1:18">
      <c r="A10" s="67">
        <v>4</v>
      </c>
      <c r="B10" s="3" t="s">
        <v>111</v>
      </c>
      <c r="C10" s="27">
        <v>100131</v>
      </c>
      <c r="D10" s="18">
        <v>1035000</v>
      </c>
      <c r="E10" s="143">
        <v>207000</v>
      </c>
      <c r="F10" s="143">
        <v>207000</v>
      </c>
      <c r="G10" s="143">
        <v>207000</v>
      </c>
      <c r="H10" s="143">
        <v>207000</v>
      </c>
      <c r="I10" s="143">
        <v>207000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43"/>
      <c r="R10" s="83">
        <v>1035000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v>4061410</v>
      </c>
      <c r="E11" s="144">
        <v>845499</v>
      </c>
      <c r="F11" s="144">
        <v>845499</v>
      </c>
      <c r="G11" s="144">
        <v>845499</v>
      </c>
      <c r="H11" s="144">
        <v>679414</v>
      </c>
      <c r="I11" s="144">
        <v>845499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43"/>
      <c r="R11" s="83">
        <v>4061410</v>
      </c>
    </row>
    <row r="12" spans="1:18" ht="14.25">
      <c r="A12" s="67">
        <v>6</v>
      </c>
      <c r="B12" s="3" t="s">
        <v>110</v>
      </c>
      <c r="C12" s="78" t="s">
        <v>91</v>
      </c>
      <c r="D12" s="18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3">
        <v>0</v>
      </c>
      <c r="N12" s="143">
        <v>0</v>
      </c>
      <c r="O12" s="144">
        <v>0</v>
      </c>
      <c r="P12" s="144">
        <v>0</v>
      </c>
      <c r="Q12" s="43"/>
      <c r="R12" s="83">
        <v>0</v>
      </c>
    </row>
    <row r="13" spans="1:18">
      <c r="A13" s="67">
        <v>7</v>
      </c>
      <c r="B13" s="4" t="s">
        <v>104</v>
      </c>
      <c r="C13" s="78">
        <v>100137</v>
      </c>
      <c r="D13" s="18">
        <v>5497</v>
      </c>
      <c r="E13" s="144">
        <v>969</v>
      </c>
      <c r="F13" s="144">
        <v>1162</v>
      </c>
      <c r="G13" s="144">
        <v>1170</v>
      </c>
      <c r="H13" s="144">
        <v>1075</v>
      </c>
      <c r="I13" s="144">
        <v>1121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43"/>
      <c r="R13" s="83">
        <v>5497</v>
      </c>
    </row>
    <row r="14" spans="1:18">
      <c r="A14" s="67">
        <v>8</v>
      </c>
      <c r="B14" s="4" t="s">
        <v>13</v>
      </c>
      <c r="C14" s="27" t="s">
        <v>148</v>
      </c>
      <c r="D14" s="18">
        <v>727204</v>
      </c>
      <c r="E14" s="144">
        <v>135481</v>
      </c>
      <c r="F14" s="144">
        <v>178168</v>
      </c>
      <c r="G14" s="144">
        <v>136054</v>
      </c>
      <c r="H14" s="144">
        <v>148758</v>
      </c>
      <c r="I14" s="144">
        <v>128743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43"/>
      <c r="R14" s="83">
        <v>727204</v>
      </c>
    </row>
    <row r="15" spans="1:18">
      <c r="A15" s="67">
        <v>9</v>
      </c>
      <c r="B15" s="3" t="s">
        <v>40</v>
      </c>
      <c r="C15" s="27">
        <v>185895</v>
      </c>
      <c r="D15" s="18">
        <v>626389</v>
      </c>
      <c r="E15" s="144">
        <v>160536</v>
      </c>
      <c r="F15" s="144">
        <v>132054</v>
      </c>
      <c r="G15" s="144">
        <v>109083</v>
      </c>
      <c r="H15" s="144">
        <v>75549</v>
      </c>
      <c r="I15" s="144">
        <v>149167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43"/>
      <c r="R15" s="83">
        <v>626389</v>
      </c>
    </row>
    <row r="16" spans="1:18" ht="12.75" customHeight="1">
      <c r="A16" s="67">
        <v>10</v>
      </c>
      <c r="B16" s="4" t="s">
        <v>89</v>
      </c>
      <c r="C16" s="27">
        <v>186298</v>
      </c>
      <c r="D16" s="18">
        <v>1193308</v>
      </c>
      <c r="E16" s="144">
        <v>220402</v>
      </c>
      <c r="F16" s="144">
        <v>348737</v>
      </c>
      <c r="G16" s="144">
        <v>173787</v>
      </c>
      <c r="H16" s="144">
        <v>254261</v>
      </c>
      <c r="I16" s="144">
        <v>196121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43"/>
      <c r="R16" s="83">
        <v>1193308</v>
      </c>
    </row>
    <row r="17" spans="1:20">
      <c r="A17" s="67">
        <v>11</v>
      </c>
      <c r="B17" s="3" t="s">
        <v>117</v>
      </c>
      <c r="C17" s="27">
        <v>223063</v>
      </c>
      <c r="D17" s="18">
        <v>2269811</v>
      </c>
      <c r="E17" s="144">
        <v>539216</v>
      </c>
      <c r="F17" s="144">
        <v>522867</v>
      </c>
      <c r="G17" s="144">
        <v>444785</v>
      </c>
      <c r="H17" s="144">
        <v>423831</v>
      </c>
      <c r="I17" s="144">
        <v>339112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43"/>
      <c r="R17" s="83">
        <v>2269811</v>
      </c>
    </row>
    <row r="18" spans="1:20">
      <c r="A18" s="67">
        <v>12</v>
      </c>
      <c r="B18" s="82" t="s">
        <v>161</v>
      </c>
      <c r="C18" s="27">
        <v>102475</v>
      </c>
      <c r="D18" s="18">
        <v>5886</v>
      </c>
      <c r="E18" s="143">
        <v>-311</v>
      </c>
      <c r="F18" s="143">
        <v>1667</v>
      </c>
      <c r="G18" s="143">
        <v>1579</v>
      </c>
      <c r="H18" s="143">
        <v>1431</v>
      </c>
      <c r="I18" s="143">
        <v>1520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43"/>
      <c r="R18" s="83">
        <v>5886</v>
      </c>
    </row>
    <row r="19" spans="1:20">
      <c r="A19" s="67">
        <v>13</v>
      </c>
      <c r="B19" s="3" t="s">
        <v>105</v>
      </c>
      <c r="C19" s="27" t="s">
        <v>106</v>
      </c>
      <c r="D19" s="18">
        <v>11682294</v>
      </c>
      <c r="E19" s="143">
        <v>2414741</v>
      </c>
      <c r="F19" s="143">
        <v>2327885</v>
      </c>
      <c r="G19" s="143">
        <v>2427120</v>
      </c>
      <c r="H19" s="143">
        <v>2402620</v>
      </c>
      <c r="I19" s="143">
        <v>2109928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43"/>
      <c r="R19" s="83">
        <v>11682294</v>
      </c>
    </row>
    <row r="20" spans="1:20">
      <c r="A20" s="67">
        <v>14</v>
      </c>
      <c r="B20" s="3" t="s">
        <v>116</v>
      </c>
      <c r="C20" s="27">
        <v>181462</v>
      </c>
      <c r="D20" s="18">
        <v>11398607</v>
      </c>
      <c r="E20" s="143">
        <v>3334132</v>
      </c>
      <c r="F20" s="143">
        <v>2160328</v>
      </c>
      <c r="G20" s="143">
        <v>2406190</v>
      </c>
      <c r="H20" s="143">
        <v>1890255</v>
      </c>
      <c r="I20" s="143">
        <v>1607702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43"/>
      <c r="R20" s="83">
        <v>11398607</v>
      </c>
    </row>
    <row r="21" spans="1:20">
      <c r="A21" s="67">
        <v>15</v>
      </c>
      <c r="B21" s="4" t="s">
        <v>28</v>
      </c>
      <c r="C21" s="78"/>
      <c r="D21" s="18">
        <v>1099785</v>
      </c>
      <c r="E21" s="20">
        <v>230471</v>
      </c>
      <c r="F21" s="20">
        <v>284988</v>
      </c>
      <c r="G21" s="20">
        <v>217561</v>
      </c>
      <c r="H21" s="20">
        <v>192205</v>
      </c>
      <c r="I21" s="20">
        <v>174560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/>
      <c r="R21" s="83">
        <v>1099785</v>
      </c>
    </row>
    <row r="22" spans="1:20">
      <c r="A22" s="67">
        <v>16</v>
      </c>
      <c r="B22" s="82" t="s">
        <v>14</v>
      </c>
      <c r="C22" s="145"/>
      <c r="D22" s="18">
        <v>12787</v>
      </c>
      <c r="E22" s="21">
        <v>15496</v>
      </c>
      <c r="F22" s="21">
        <v>9788</v>
      </c>
      <c r="G22" s="21">
        <v>-27807</v>
      </c>
      <c r="H22" s="21">
        <v>28331</v>
      </c>
      <c r="I22" s="21">
        <v>-13021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/>
      <c r="R22" s="83">
        <v>12787</v>
      </c>
    </row>
    <row r="23" spans="1:20" s="25" customFormat="1" ht="13.5" thickBot="1">
      <c r="A23" s="146">
        <v>17</v>
      </c>
      <c r="B23" s="52" t="s">
        <v>80</v>
      </c>
      <c r="C23" s="52"/>
      <c r="D23" s="33">
        <v>51913053</v>
      </c>
      <c r="E23" s="147">
        <v>13017722</v>
      </c>
      <c r="F23" s="147">
        <v>11062158</v>
      </c>
      <c r="G23" s="147">
        <v>9087202</v>
      </c>
      <c r="H23" s="147">
        <v>9946840</v>
      </c>
      <c r="I23" s="147">
        <v>8799131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22"/>
      <c r="R23" s="148">
        <v>51900266</v>
      </c>
    </row>
    <row r="24" spans="1:20" ht="13.15" thickTop="1">
      <c r="A24" s="67"/>
      <c r="E24" s="32" t="s">
        <v>24</v>
      </c>
      <c r="F24" s="149" t="s">
        <v>24</v>
      </c>
      <c r="G24" s="149"/>
      <c r="H24" s="149"/>
      <c r="I24" s="149"/>
      <c r="J24" s="149"/>
      <c r="K24" s="149"/>
      <c r="L24" s="149"/>
      <c r="M24" s="149"/>
      <c r="N24" s="149"/>
      <c r="O24" s="149"/>
      <c r="P24" s="149"/>
    </row>
    <row r="25" spans="1:20">
      <c r="A25" s="67"/>
      <c r="B25" s="3" t="s">
        <v>81</v>
      </c>
      <c r="C25" s="3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T25" s="150"/>
    </row>
    <row r="26" spans="1:20" outlineLevel="1">
      <c r="A26" s="67"/>
      <c r="B26" s="48" t="s">
        <v>12</v>
      </c>
      <c r="C26" s="48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</row>
    <row r="27" spans="1:20" outlineLevel="1">
      <c r="A27" s="67"/>
      <c r="B27" s="4">
        <v>555000</v>
      </c>
      <c r="D27" s="149">
        <v>47455869</v>
      </c>
      <c r="E27" s="13">
        <v>11300933</v>
      </c>
      <c r="F27" s="13">
        <v>9783421</v>
      </c>
      <c r="G27" s="13">
        <v>9368374</v>
      </c>
      <c r="H27" s="13">
        <v>8891163</v>
      </c>
      <c r="I27" s="13">
        <v>8111978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43"/>
      <c r="R27" s="83">
        <v>47455869</v>
      </c>
    </row>
    <row r="28" spans="1:20" outlineLevel="1">
      <c r="A28" s="67"/>
      <c r="B28" s="4">
        <v>555030</v>
      </c>
      <c r="D28" s="149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43"/>
      <c r="R28" s="83"/>
    </row>
    <row r="29" spans="1:20" outlineLevel="1">
      <c r="A29" s="67"/>
      <c r="B29" s="4">
        <v>555100</v>
      </c>
      <c r="C29" s="4" t="s">
        <v>92</v>
      </c>
      <c r="D29" s="149">
        <v>2130488</v>
      </c>
      <c r="E29" s="13">
        <v>1256392</v>
      </c>
      <c r="F29" s="13">
        <v>900700</v>
      </c>
      <c r="G29" s="13">
        <v>-662984</v>
      </c>
      <c r="H29" s="13">
        <v>191488</v>
      </c>
      <c r="I29" s="13">
        <v>444892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43"/>
      <c r="R29" s="83">
        <v>2130488</v>
      </c>
    </row>
    <row r="30" spans="1:20" outlineLevel="1">
      <c r="A30" s="67"/>
      <c r="B30" s="3">
        <v>555312</v>
      </c>
      <c r="C30" s="3" t="s">
        <v>60</v>
      </c>
      <c r="D30" s="149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43"/>
      <c r="R30" s="83">
        <v>0</v>
      </c>
    </row>
    <row r="31" spans="1:20" outlineLevel="1">
      <c r="A31" s="67"/>
      <c r="B31" s="4">
        <v>555313</v>
      </c>
      <c r="C31" s="4" t="s">
        <v>60</v>
      </c>
      <c r="D31" s="149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43"/>
      <c r="R31" s="83">
        <v>0</v>
      </c>
    </row>
    <row r="32" spans="1:20" outlineLevel="1">
      <c r="A32" s="67"/>
      <c r="B32" s="4">
        <v>555380</v>
      </c>
      <c r="C32" s="4" t="s">
        <v>93</v>
      </c>
      <c r="D32" s="149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43"/>
      <c r="R32" s="83">
        <v>0</v>
      </c>
    </row>
    <row r="33" spans="1:18" outlineLevel="1">
      <c r="A33" s="67"/>
      <c r="B33" s="4">
        <v>555550</v>
      </c>
      <c r="C33" s="4" t="s">
        <v>94</v>
      </c>
      <c r="D33" s="149">
        <v>12787</v>
      </c>
      <c r="E33" s="13">
        <v>15496</v>
      </c>
      <c r="F33" s="13">
        <v>9788</v>
      </c>
      <c r="G33" s="13">
        <v>-27807</v>
      </c>
      <c r="H33" s="13">
        <v>28331</v>
      </c>
      <c r="I33" s="13">
        <v>-13021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43"/>
      <c r="R33" s="83">
        <v>12787</v>
      </c>
    </row>
    <row r="34" spans="1:18" outlineLevel="1">
      <c r="A34" s="67"/>
      <c r="B34" s="4">
        <v>555700</v>
      </c>
      <c r="C34" s="4" t="s">
        <v>95</v>
      </c>
      <c r="D34" s="149">
        <v>1251681</v>
      </c>
      <c r="E34" s="13">
        <v>218942</v>
      </c>
      <c r="F34" s="13">
        <v>89780</v>
      </c>
      <c r="G34" s="13">
        <v>199854</v>
      </c>
      <c r="H34" s="13">
        <v>652725</v>
      </c>
      <c r="I34" s="13">
        <v>90380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43"/>
      <c r="R34" s="83">
        <v>1251681</v>
      </c>
    </row>
    <row r="35" spans="1:18" outlineLevel="1">
      <c r="A35" s="67"/>
      <c r="B35" s="4">
        <v>555710</v>
      </c>
      <c r="C35" s="4" t="s">
        <v>96</v>
      </c>
      <c r="D35" s="149">
        <v>1099785</v>
      </c>
      <c r="E35" s="13">
        <v>230471</v>
      </c>
      <c r="F35" s="13">
        <v>284988</v>
      </c>
      <c r="G35" s="13">
        <v>217561</v>
      </c>
      <c r="H35" s="13">
        <v>192205</v>
      </c>
      <c r="I35" s="13">
        <v>174560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43"/>
      <c r="R35" s="83">
        <v>1099785</v>
      </c>
    </row>
    <row r="36" spans="1:18" outlineLevel="1">
      <c r="A36" s="67"/>
      <c r="C36" s="66" t="s">
        <v>164</v>
      </c>
      <c r="D36" s="149">
        <v>-37557</v>
      </c>
      <c r="E36" s="13">
        <v>-4512</v>
      </c>
      <c r="F36" s="13">
        <v>-6519</v>
      </c>
      <c r="G36" s="13">
        <v>-7796</v>
      </c>
      <c r="H36" s="13">
        <v>-9072</v>
      </c>
      <c r="I36" s="13">
        <v>-9658</v>
      </c>
      <c r="J36" s="13"/>
      <c r="K36" s="13"/>
      <c r="L36" s="13"/>
      <c r="M36" s="13"/>
      <c r="N36" s="13"/>
      <c r="O36" s="13"/>
      <c r="P36" s="13"/>
      <c r="Q36" s="43"/>
      <c r="R36" s="83"/>
    </row>
    <row r="37" spans="1:18" outlineLevel="1">
      <c r="A37" s="67"/>
      <c r="B37" s="49" t="s">
        <v>48</v>
      </c>
      <c r="C37" s="27" t="s">
        <v>139</v>
      </c>
      <c r="D37" s="151">
        <v>0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88"/>
      <c r="R37" s="83">
        <v>0</v>
      </c>
    </row>
    <row r="38" spans="1:18" s="25" customFormat="1" ht="13.15" outlineLevel="1">
      <c r="A38" s="153"/>
      <c r="B38" s="50"/>
      <c r="C38" s="50"/>
      <c r="D38" s="34">
        <v>51913053</v>
      </c>
      <c r="E38" s="34">
        <v>13017722</v>
      </c>
      <c r="F38" s="34">
        <v>11062158</v>
      </c>
      <c r="G38" s="34">
        <v>9087202</v>
      </c>
      <c r="H38" s="34">
        <v>9946840</v>
      </c>
      <c r="I38" s="34">
        <v>8799131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41"/>
      <c r="R38" s="34">
        <v>51950610</v>
      </c>
    </row>
    <row r="39" spans="1:18" ht="13.15">
      <c r="A39" s="67"/>
      <c r="B39" s="50"/>
      <c r="C39" s="50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18" ht="19.5" customHeight="1">
      <c r="A40" s="67"/>
      <c r="B40" s="51" t="s">
        <v>21</v>
      </c>
      <c r="C40" s="51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18" ht="12.95" customHeight="1">
      <c r="A41" s="67">
        <v>18</v>
      </c>
      <c r="B41" s="4" t="s">
        <v>22</v>
      </c>
      <c r="C41" s="78"/>
      <c r="D41" s="149">
        <v>-29350260</v>
      </c>
      <c r="E41" s="21">
        <v>-6410216</v>
      </c>
      <c r="F41" s="21">
        <v>-5567362</v>
      </c>
      <c r="G41" s="21">
        <v>-5771825</v>
      </c>
      <c r="H41" s="21">
        <v>-6957136</v>
      </c>
      <c r="I41" s="21">
        <v>-4643721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154"/>
      <c r="R41" s="149">
        <v>-29350260</v>
      </c>
    </row>
    <row r="42" spans="1:18">
      <c r="A42" s="67">
        <v>19</v>
      </c>
      <c r="B42" s="4" t="s">
        <v>27</v>
      </c>
      <c r="C42" s="78" t="s">
        <v>97</v>
      </c>
      <c r="D42" s="149">
        <v>-349121</v>
      </c>
      <c r="E42" s="144">
        <v>-114196</v>
      </c>
      <c r="F42" s="144">
        <v>-57978</v>
      </c>
      <c r="G42" s="144">
        <v>-77242</v>
      </c>
      <c r="H42" s="144">
        <v>-67204</v>
      </c>
      <c r="I42" s="144">
        <v>-32501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154"/>
      <c r="R42" s="149">
        <v>-349121</v>
      </c>
    </row>
    <row r="43" spans="1:18">
      <c r="A43" s="67">
        <v>20</v>
      </c>
      <c r="B43" s="3" t="s">
        <v>154</v>
      </c>
      <c r="C43" s="27" t="s">
        <v>138</v>
      </c>
      <c r="D43" s="149">
        <v>-62107</v>
      </c>
      <c r="E43" s="144">
        <v>-12942</v>
      </c>
      <c r="F43" s="144">
        <v>-12179</v>
      </c>
      <c r="G43" s="144">
        <v>-12626</v>
      </c>
      <c r="H43" s="144">
        <v>-12124</v>
      </c>
      <c r="I43" s="144">
        <v>-12236</v>
      </c>
      <c r="J43" s="144">
        <v>0</v>
      </c>
      <c r="K43" s="144">
        <v>0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154"/>
      <c r="R43" s="149">
        <v>-62107</v>
      </c>
    </row>
    <row r="44" spans="1:18">
      <c r="A44" s="67">
        <v>21</v>
      </c>
      <c r="B44" s="4" t="s">
        <v>31</v>
      </c>
      <c r="C44" s="155" t="s">
        <v>137</v>
      </c>
      <c r="D44" s="149">
        <v>-252720</v>
      </c>
      <c r="E44" s="144">
        <v>-57587</v>
      </c>
      <c r="F44" s="144">
        <v>-47591</v>
      </c>
      <c r="G44" s="144">
        <v>-55025</v>
      </c>
      <c r="H44" s="144">
        <v>-52181</v>
      </c>
      <c r="I44" s="144">
        <v>-40336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54"/>
      <c r="R44" s="149">
        <v>-252720</v>
      </c>
    </row>
    <row r="45" spans="1:18">
      <c r="A45" s="67">
        <v>22</v>
      </c>
      <c r="B45" s="4" t="s">
        <v>29</v>
      </c>
      <c r="C45" s="78"/>
      <c r="D45" s="149">
        <v>-7263338</v>
      </c>
      <c r="E45" s="19">
        <v>-1223281</v>
      </c>
      <c r="F45" s="19">
        <v>-1274514</v>
      </c>
      <c r="G45" s="19">
        <v>-1236581</v>
      </c>
      <c r="H45" s="19">
        <v>-1823276</v>
      </c>
      <c r="I45" s="19">
        <v>-1705686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54"/>
      <c r="R45" s="149">
        <v>-7263338</v>
      </c>
    </row>
    <row r="46" spans="1:18" s="25" customFormat="1" ht="24.75" customHeight="1" thickBot="1">
      <c r="A46" s="146">
        <v>23</v>
      </c>
      <c r="B46" s="52" t="s">
        <v>79</v>
      </c>
      <c r="C46" s="52"/>
      <c r="D46" s="33">
        <v>-37277546</v>
      </c>
      <c r="E46" s="147">
        <v>-7818222</v>
      </c>
      <c r="F46" s="147">
        <v>-6959624</v>
      </c>
      <c r="G46" s="147">
        <v>-7153299</v>
      </c>
      <c r="H46" s="147">
        <v>-8911921</v>
      </c>
      <c r="I46" s="147">
        <v>-6434480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0</v>
      </c>
      <c r="P46" s="147">
        <v>0</v>
      </c>
      <c r="Q46" s="156"/>
      <c r="R46" s="148">
        <v>-37277546</v>
      </c>
    </row>
    <row r="47" spans="1:18" ht="13.15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57"/>
    </row>
    <row r="48" spans="1:18" outlineLevel="2">
      <c r="A48" s="67"/>
      <c r="E48" s="149"/>
      <c r="F48" s="149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57"/>
    </row>
    <row r="49" spans="1:18" outlineLevel="2">
      <c r="A49" s="67"/>
      <c r="B49" s="53" t="s">
        <v>21</v>
      </c>
      <c r="C49" s="53"/>
      <c r="E49" s="149"/>
      <c r="F49" s="149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57"/>
    </row>
    <row r="50" spans="1:18" outlineLevel="2">
      <c r="A50" s="67"/>
      <c r="B50" s="4">
        <v>447000</v>
      </c>
      <c r="D50" s="149">
        <v>-16279870</v>
      </c>
      <c r="E50" s="13">
        <v>-3835467</v>
      </c>
      <c r="F50" s="13">
        <v>-2627687</v>
      </c>
      <c r="G50" s="13">
        <v>-3877053</v>
      </c>
      <c r="H50" s="13">
        <v>-4628479</v>
      </c>
      <c r="I50" s="13">
        <v>-1311184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58"/>
      <c r="R50" s="83">
        <v>-16279870</v>
      </c>
    </row>
    <row r="51" spans="1:18" ht="13.15" outlineLevel="2">
      <c r="A51" s="67"/>
      <c r="B51" s="4" t="s">
        <v>187</v>
      </c>
      <c r="C51" s="25" t="s">
        <v>163</v>
      </c>
      <c r="D51" s="149">
        <v>281068</v>
      </c>
      <c r="E51" s="13">
        <v>19928</v>
      </c>
      <c r="F51" s="13">
        <v>44560</v>
      </c>
      <c r="G51" s="13">
        <v>91436</v>
      </c>
      <c r="H51" s="13">
        <v>78930</v>
      </c>
      <c r="I51" s="13">
        <v>46214</v>
      </c>
      <c r="J51" s="13"/>
      <c r="K51" s="13"/>
      <c r="L51" s="13"/>
      <c r="M51" s="13"/>
      <c r="N51" s="13"/>
      <c r="O51" s="13"/>
      <c r="P51" s="13"/>
      <c r="Q51" s="158"/>
      <c r="R51" s="83"/>
    </row>
    <row r="52" spans="1:18" outlineLevel="2">
      <c r="A52" s="67"/>
      <c r="B52" s="4">
        <v>447100</v>
      </c>
      <c r="D52" s="149">
        <v>-5635237</v>
      </c>
      <c r="E52" s="13">
        <v>-1028302</v>
      </c>
      <c r="F52" s="13">
        <v>-1145634</v>
      </c>
      <c r="G52" s="13">
        <v>-328879</v>
      </c>
      <c r="H52" s="13">
        <v>-737252</v>
      </c>
      <c r="I52" s="13">
        <v>-2395170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58"/>
      <c r="R52" s="83">
        <v>-5635237</v>
      </c>
    </row>
    <row r="53" spans="1:18" outlineLevel="2">
      <c r="A53" s="67"/>
      <c r="B53" s="4">
        <v>447150</v>
      </c>
      <c r="D53" s="149">
        <v>-5712069</v>
      </c>
      <c r="E53" s="13">
        <v>-1265005</v>
      </c>
      <c r="F53" s="13">
        <v>-1503561</v>
      </c>
      <c r="G53" s="13">
        <v>-1358611</v>
      </c>
      <c r="H53" s="13">
        <v>-884798</v>
      </c>
      <c r="I53" s="13">
        <v>-700094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58"/>
      <c r="R53" s="83">
        <v>-5712069</v>
      </c>
    </row>
    <row r="54" spans="1:18" outlineLevel="2">
      <c r="A54" s="67"/>
      <c r="B54" s="4">
        <v>447700</v>
      </c>
      <c r="D54" s="149">
        <v>-1568315</v>
      </c>
      <c r="E54" s="13">
        <v>-255624</v>
      </c>
      <c r="F54" s="13">
        <v>-167800</v>
      </c>
      <c r="G54" s="13">
        <v>-226050</v>
      </c>
      <c r="H54" s="13">
        <v>-724841</v>
      </c>
      <c r="I54" s="13">
        <v>-194000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58"/>
      <c r="R54" s="83">
        <v>-1568315</v>
      </c>
    </row>
    <row r="55" spans="1:18" outlineLevel="2">
      <c r="A55" s="67"/>
      <c r="B55" s="4">
        <v>447710</v>
      </c>
      <c r="D55" s="149">
        <v>-1099785</v>
      </c>
      <c r="E55" s="13">
        <v>-230471</v>
      </c>
      <c r="F55" s="13">
        <v>-284988</v>
      </c>
      <c r="G55" s="13">
        <v>-217561</v>
      </c>
      <c r="H55" s="13">
        <v>-192205</v>
      </c>
      <c r="I55" s="13">
        <v>-174560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58"/>
      <c r="R55" s="83">
        <v>-1099785</v>
      </c>
    </row>
    <row r="56" spans="1:18" outlineLevel="2">
      <c r="A56" s="67"/>
      <c r="B56" s="4">
        <v>447720</v>
      </c>
      <c r="C56" s="3" t="s">
        <v>149</v>
      </c>
      <c r="D56" s="151">
        <v>-7263338</v>
      </c>
      <c r="E56" s="23">
        <v>-1223281</v>
      </c>
      <c r="F56" s="23">
        <v>-1274514</v>
      </c>
      <c r="G56" s="23">
        <v>-1236581</v>
      </c>
      <c r="H56" s="23">
        <v>-1823276</v>
      </c>
      <c r="I56" s="23">
        <v>-1705686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158"/>
      <c r="R56" s="159">
        <v>-7263338</v>
      </c>
    </row>
    <row r="57" spans="1:18" s="25" customFormat="1" ht="13.15" outlineLevel="2">
      <c r="A57" s="153"/>
      <c r="D57" s="34">
        <v>-37277546</v>
      </c>
      <c r="E57" s="24">
        <v>-7818222</v>
      </c>
      <c r="F57" s="24">
        <v>-6959624</v>
      </c>
      <c r="G57" s="24">
        <v>-7153299</v>
      </c>
      <c r="H57" s="24">
        <v>-8911921</v>
      </c>
      <c r="I57" s="24">
        <v>-6434480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160"/>
      <c r="R57" s="34">
        <v>-37558614</v>
      </c>
    </row>
    <row r="58" spans="1:18" outlineLevel="2">
      <c r="A58" s="67"/>
      <c r="E58" s="149"/>
      <c r="F58" s="149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58"/>
      <c r="R58" s="149"/>
    </row>
    <row r="59" spans="1:18" ht="13.15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58"/>
      <c r="R59" s="149"/>
    </row>
    <row r="60" spans="1:18">
      <c r="A60" s="67">
        <v>24</v>
      </c>
      <c r="B60" s="3" t="s">
        <v>88</v>
      </c>
      <c r="C60" s="3"/>
      <c r="D60" s="149">
        <v>2362969</v>
      </c>
      <c r="E60" s="13">
        <v>669436</v>
      </c>
      <c r="F60" s="13">
        <v>586372</v>
      </c>
      <c r="G60" s="13">
        <v>520044</v>
      </c>
      <c r="H60" s="13">
        <v>588601</v>
      </c>
      <c r="I60" s="13">
        <v>-1484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61"/>
      <c r="R60" s="35">
        <v>2362969</v>
      </c>
    </row>
    <row r="61" spans="1:18">
      <c r="A61" s="67">
        <v>25</v>
      </c>
      <c r="B61" s="3" t="s">
        <v>87</v>
      </c>
      <c r="C61" s="3"/>
      <c r="D61" s="149">
        <v>4128</v>
      </c>
      <c r="E61" s="13">
        <v>466</v>
      </c>
      <c r="F61" s="13">
        <v>2150</v>
      </c>
      <c r="G61" s="13">
        <v>602</v>
      </c>
      <c r="H61" s="13">
        <v>929</v>
      </c>
      <c r="I61" s="13">
        <v>-19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61"/>
      <c r="R61" s="35">
        <v>4128</v>
      </c>
    </row>
    <row r="62" spans="1:18">
      <c r="A62" s="67">
        <v>26</v>
      </c>
      <c r="B62" s="5" t="s">
        <v>47</v>
      </c>
      <c r="C62" s="5"/>
      <c r="D62" s="149">
        <v>10626356</v>
      </c>
      <c r="E62" s="13">
        <v>2514090</v>
      </c>
      <c r="F62" s="13">
        <v>2811018</v>
      </c>
      <c r="G62" s="13">
        <v>2357564</v>
      </c>
      <c r="H62" s="13">
        <v>2203760</v>
      </c>
      <c r="I62" s="13">
        <v>739924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61"/>
      <c r="R62" s="162">
        <v>10626356</v>
      </c>
    </row>
    <row r="63" spans="1:18">
      <c r="A63" s="67">
        <v>27</v>
      </c>
      <c r="B63" s="5" t="s">
        <v>46</v>
      </c>
      <c r="C63" s="5"/>
      <c r="D63" s="149">
        <v>65940</v>
      </c>
      <c r="E63" s="13">
        <v>55086</v>
      </c>
      <c r="F63" s="13">
        <v>0</v>
      </c>
      <c r="G63" s="13">
        <v>0</v>
      </c>
      <c r="H63" s="13">
        <v>10854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61"/>
      <c r="R63" s="162">
        <v>65940</v>
      </c>
    </row>
    <row r="64" spans="1:18" s="25" customFormat="1" ht="27.75" customHeight="1" thickBot="1">
      <c r="A64" s="146">
        <v>28</v>
      </c>
      <c r="B64" s="52" t="s">
        <v>78</v>
      </c>
      <c r="C64" s="52"/>
      <c r="D64" s="33">
        <v>13059393</v>
      </c>
      <c r="E64" s="15">
        <v>3239078</v>
      </c>
      <c r="F64" s="15">
        <v>3399540</v>
      </c>
      <c r="G64" s="15">
        <v>2878210</v>
      </c>
      <c r="H64" s="15">
        <v>2804144</v>
      </c>
      <c r="I64" s="15">
        <v>738421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63"/>
      <c r="R64" s="148">
        <v>13059393</v>
      </c>
    </row>
    <row r="65" spans="1:18" ht="13.15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57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7"/>
    </row>
    <row r="67" spans="1:18">
      <c r="A67" s="67">
        <v>29</v>
      </c>
      <c r="B67" s="4" t="s">
        <v>16</v>
      </c>
      <c r="C67" s="3" t="s">
        <v>113</v>
      </c>
      <c r="D67" s="122">
        <v>194604</v>
      </c>
      <c r="E67" s="164">
        <v>53540</v>
      </c>
      <c r="F67" s="164">
        <v>47910</v>
      </c>
      <c r="G67" s="164">
        <v>43672</v>
      </c>
      <c r="H67" s="164">
        <v>49482</v>
      </c>
      <c r="I67" s="164">
        <v>0</v>
      </c>
      <c r="J67" s="164">
        <v>0</v>
      </c>
      <c r="K67" s="164">
        <v>0</v>
      </c>
      <c r="L67" s="164">
        <v>0</v>
      </c>
      <c r="M67" s="164">
        <v>0</v>
      </c>
      <c r="N67" s="164">
        <v>0</v>
      </c>
      <c r="O67" s="164">
        <v>0</v>
      </c>
      <c r="P67" s="164">
        <v>0</v>
      </c>
      <c r="Q67" s="157"/>
      <c r="R67" s="165">
        <v>194604</v>
      </c>
    </row>
    <row r="68" spans="1:18">
      <c r="A68" s="67">
        <v>30</v>
      </c>
      <c r="B68" s="4" t="s">
        <v>25</v>
      </c>
      <c r="C68" s="3" t="s">
        <v>112</v>
      </c>
      <c r="D68" s="122">
        <v>352950</v>
      </c>
      <c r="E68" s="164">
        <v>94106</v>
      </c>
      <c r="F68" s="164">
        <v>71708</v>
      </c>
      <c r="G68" s="164">
        <v>82836</v>
      </c>
      <c r="H68" s="164">
        <v>78696</v>
      </c>
      <c r="I68" s="164">
        <v>25604</v>
      </c>
      <c r="J68" s="164">
        <v>0</v>
      </c>
      <c r="K68" s="164">
        <v>0</v>
      </c>
      <c r="L68" s="164">
        <v>0</v>
      </c>
      <c r="M68" s="164">
        <v>0</v>
      </c>
      <c r="N68" s="164">
        <v>0</v>
      </c>
      <c r="O68" s="164">
        <v>0</v>
      </c>
      <c r="P68" s="164">
        <v>0</v>
      </c>
      <c r="Q68" s="157"/>
      <c r="R68" s="165">
        <v>352950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57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57"/>
    </row>
    <row r="71" spans="1:18">
      <c r="A71" s="67">
        <v>31</v>
      </c>
      <c r="B71" s="4" t="s">
        <v>16</v>
      </c>
      <c r="D71" s="166" t="s">
        <v>17</v>
      </c>
      <c r="E71" s="167">
        <v>12.5</v>
      </c>
      <c r="F71" s="167">
        <v>12.24</v>
      </c>
      <c r="G71" s="167">
        <v>11.91</v>
      </c>
      <c r="H71" s="167">
        <v>11.9</v>
      </c>
      <c r="I71" s="167" t="s">
        <v>24</v>
      </c>
      <c r="J71" s="167" t="s">
        <v>24</v>
      </c>
      <c r="K71" s="167" t="s">
        <v>24</v>
      </c>
      <c r="L71" s="167" t="s">
        <v>24</v>
      </c>
      <c r="M71" s="167" t="s">
        <v>24</v>
      </c>
      <c r="N71" s="167" t="s">
        <v>24</v>
      </c>
      <c r="O71" s="167" t="s">
        <v>24</v>
      </c>
      <c r="P71" s="167" t="s">
        <v>24</v>
      </c>
      <c r="Q71" s="168"/>
      <c r="R71" s="169">
        <v>12.14</v>
      </c>
    </row>
    <row r="72" spans="1:18">
      <c r="A72" s="67">
        <v>32</v>
      </c>
      <c r="B72" s="4" t="s">
        <v>19</v>
      </c>
      <c r="D72" s="67" t="s">
        <v>18</v>
      </c>
      <c r="E72" s="167">
        <v>26.72</v>
      </c>
      <c r="F72" s="167">
        <v>39.200000000000003</v>
      </c>
      <c r="G72" s="167">
        <v>28.46</v>
      </c>
      <c r="H72" s="167">
        <v>28</v>
      </c>
      <c r="I72" s="167">
        <v>28.9</v>
      </c>
      <c r="J72" s="167" t="s">
        <v>24</v>
      </c>
      <c r="K72" s="167" t="s">
        <v>24</v>
      </c>
      <c r="L72" s="167" t="s">
        <v>24</v>
      </c>
      <c r="M72" s="167" t="s">
        <v>24</v>
      </c>
      <c r="N72" s="167" t="s">
        <v>24</v>
      </c>
      <c r="O72" s="167" t="s">
        <v>24</v>
      </c>
      <c r="P72" s="167" t="s">
        <v>24</v>
      </c>
      <c r="Q72" s="168"/>
      <c r="R72" s="169">
        <v>30.11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57"/>
    </row>
    <row r="74" spans="1:18" ht="13.15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57"/>
    </row>
    <row r="75" spans="1:18">
      <c r="A75" s="67">
        <v>33</v>
      </c>
      <c r="B75" s="4" t="s">
        <v>57</v>
      </c>
      <c r="D75" s="149">
        <v>-1716</v>
      </c>
      <c r="E75" s="13">
        <v>-1839</v>
      </c>
      <c r="F75" s="13">
        <v>35</v>
      </c>
      <c r="G75" s="13">
        <v>-23</v>
      </c>
      <c r="H75" s="13">
        <v>82</v>
      </c>
      <c r="I75" s="13">
        <v>29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70"/>
      <c r="R75" s="171">
        <v>-1716</v>
      </c>
    </row>
    <row r="76" spans="1:18">
      <c r="A76" s="67">
        <v>34</v>
      </c>
      <c r="B76" s="4" t="s">
        <v>50</v>
      </c>
      <c r="D76" s="149">
        <v>221032</v>
      </c>
      <c r="E76" s="13">
        <v>20130</v>
      </c>
      <c r="F76" s="13">
        <v>11475</v>
      </c>
      <c r="G76" s="13">
        <v>80312</v>
      </c>
      <c r="H76" s="13">
        <v>98567</v>
      </c>
      <c r="I76" s="13">
        <v>10548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70"/>
      <c r="R76" s="171">
        <v>221032</v>
      </c>
    </row>
    <row r="77" spans="1:18">
      <c r="A77" s="67">
        <v>35</v>
      </c>
      <c r="B77" s="4" t="s">
        <v>49</v>
      </c>
      <c r="D77" s="149">
        <v>12130</v>
      </c>
      <c r="E77" s="13">
        <v>2625</v>
      </c>
      <c r="F77" s="13">
        <v>3871</v>
      </c>
      <c r="G77" s="13">
        <v>2594</v>
      </c>
      <c r="H77" s="13">
        <v>1268</v>
      </c>
      <c r="I77" s="13">
        <v>1772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70"/>
      <c r="R77" s="171">
        <v>12130</v>
      </c>
    </row>
    <row r="78" spans="1:18">
      <c r="A78" s="67">
        <v>36</v>
      </c>
      <c r="B78" s="4" t="s">
        <v>51</v>
      </c>
      <c r="D78" s="149">
        <v>9335939</v>
      </c>
      <c r="E78" s="13">
        <v>2553876</v>
      </c>
      <c r="F78" s="13">
        <v>2266934</v>
      </c>
      <c r="G78" s="13">
        <v>2517341</v>
      </c>
      <c r="H78" s="13">
        <v>1550090</v>
      </c>
      <c r="I78" s="13">
        <v>447698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70"/>
      <c r="R78" s="171">
        <v>9335939</v>
      </c>
    </row>
    <row r="79" spans="1:18">
      <c r="A79" s="67">
        <v>37</v>
      </c>
      <c r="B79" s="3" t="s">
        <v>58</v>
      </c>
      <c r="C79" s="3"/>
      <c r="D79" s="149">
        <v>9174843</v>
      </c>
      <c r="E79" s="13">
        <v>2326662</v>
      </c>
      <c r="F79" s="13">
        <v>1755204</v>
      </c>
      <c r="G79" s="13">
        <v>2352441</v>
      </c>
      <c r="H79" s="13">
        <v>2028732</v>
      </c>
      <c r="I79" s="13">
        <v>711804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70"/>
      <c r="R79" s="171">
        <v>9174843</v>
      </c>
    </row>
    <row r="80" spans="1:18">
      <c r="A80" s="67">
        <v>38</v>
      </c>
      <c r="B80" s="54" t="s">
        <v>52</v>
      </c>
      <c r="C80" s="54"/>
      <c r="D80" s="149">
        <v>1347027</v>
      </c>
      <c r="E80" s="23">
        <v>24298</v>
      </c>
      <c r="F80" s="23">
        <v>61420</v>
      </c>
      <c r="G80" s="23">
        <v>522576</v>
      </c>
      <c r="H80" s="23">
        <v>693800</v>
      </c>
      <c r="I80" s="23">
        <v>44933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170"/>
      <c r="R80" s="172">
        <v>1347027</v>
      </c>
    </row>
    <row r="81" spans="1:18" s="25" customFormat="1" ht="21.75" customHeight="1">
      <c r="A81" s="146">
        <v>39</v>
      </c>
      <c r="B81" s="52" t="s">
        <v>77</v>
      </c>
      <c r="C81" s="52"/>
      <c r="D81" s="33">
        <v>20089255</v>
      </c>
      <c r="E81" s="15">
        <v>4925752</v>
      </c>
      <c r="F81" s="15">
        <v>4098939</v>
      </c>
      <c r="G81" s="15">
        <v>5475241</v>
      </c>
      <c r="H81" s="15">
        <v>4372539</v>
      </c>
      <c r="I81" s="15">
        <v>1216784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73"/>
      <c r="R81" s="174">
        <v>20089255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70"/>
      <c r="R82" s="175"/>
    </row>
    <row r="83" spans="1:18" ht="21" customHeight="1">
      <c r="A83" s="146">
        <v>40</v>
      </c>
      <c r="B83" s="55" t="s">
        <v>32</v>
      </c>
      <c r="C83" s="55"/>
      <c r="D83" s="176">
        <v>47784155</v>
      </c>
      <c r="E83" s="15">
        <v>13364330</v>
      </c>
      <c r="F83" s="15">
        <v>11601013</v>
      </c>
      <c r="G83" s="15">
        <v>10287354</v>
      </c>
      <c r="H83" s="15">
        <v>8211602</v>
      </c>
      <c r="I83" s="15">
        <v>4319856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77"/>
      <c r="R83" s="178">
        <v>122326460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57"/>
    </row>
    <row r="85" spans="1:18" outlineLevel="1">
      <c r="B85" s="56" t="s">
        <v>24</v>
      </c>
      <c r="C85" s="56"/>
      <c r="E85" s="179">
        <v>202001</v>
      </c>
      <c r="F85" s="179">
        <v>202002</v>
      </c>
      <c r="G85" s="179">
        <v>202003</v>
      </c>
      <c r="H85" s="179">
        <v>202004</v>
      </c>
      <c r="I85" s="179">
        <v>202005</v>
      </c>
      <c r="J85" s="179">
        <v>202006</v>
      </c>
      <c r="K85" s="179">
        <v>202007</v>
      </c>
      <c r="L85" s="179">
        <v>202008</v>
      </c>
      <c r="M85" s="179">
        <v>202009</v>
      </c>
      <c r="N85" s="179">
        <v>202010</v>
      </c>
      <c r="O85" s="179">
        <v>202011</v>
      </c>
      <c r="P85" s="179">
        <v>202012</v>
      </c>
      <c r="Q85" s="157"/>
    </row>
    <row r="86" spans="1:18" ht="13.15">
      <c r="B86" s="57" t="s">
        <v>84</v>
      </c>
      <c r="C86" s="57"/>
      <c r="D86" s="180"/>
      <c r="E86" s="154"/>
      <c r="F86" s="20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57"/>
    </row>
    <row r="87" spans="1:18">
      <c r="A87" s="67">
        <v>41</v>
      </c>
      <c r="B87" s="56" t="s">
        <v>43</v>
      </c>
      <c r="C87" s="56"/>
      <c r="D87" s="43">
        <v>-4191952</v>
      </c>
      <c r="E87" s="13">
        <v>-675313</v>
      </c>
      <c r="F87" s="13">
        <v>-919841</v>
      </c>
      <c r="G87" s="13">
        <v>-748908</v>
      </c>
      <c r="H87" s="13">
        <v>-697529</v>
      </c>
      <c r="I87" s="13">
        <v>-1150361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70"/>
      <c r="R87" s="171">
        <v>-4191952</v>
      </c>
    </row>
    <row r="88" spans="1:18">
      <c r="A88" s="67">
        <v>45</v>
      </c>
      <c r="B88" s="56" t="s">
        <v>118</v>
      </c>
      <c r="C88" s="56"/>
      <c r="D88" s="43">
        <v>-385000</v>
      </c>
      <c r="E88" s="46">
        <v>-77000</v>
      </c>
      <c r="F88" s="46">
        <v>-77000</v>
      </c>
      <c r="G88" s="46">
        <v>-77000</v>
      </c>
      <c r="H88" s="46">
        <v>-77000</v>
      </c>
      <c r="I88" s="46">
        <v>-77000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170"/>
      <c r="R88" s="171">
        <v>-385000</v>
      </c>
    </row>
    <row r="89" spans="1:18">
      <c r="A89" s="67">
        <v>46</v>
      </c>
      <c r="B89" s="56" t="s">
        <v>153</v>
      </c>
      <c r="C89" s="56"/>
      <c r="D89" s="43">
        <v>-119981</v>
      </c>
      <c r="E89" s="13">
        <v>0</v>
      </c>
      <c r="F89" s="13">
        <v>0</v>
      </c>
      <c r="G89" s="13">
        <v>0</v>
      </c>
      <c r="H89" s="13">
        <v>-8563</v>
      </c>
      <c r="I89" s="13">
        <v>-111418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/>
      <c r="R89" s="171">
        <v>-119981</v>
      </c>
    </row>
    <row r="90" spans="1:18">
      <c r="A90" s="67">
        <v>47</v>
      </c>
      <c r="B90" s="56" t="s">
        <v>165</v>
      </c>
      <c r="C90" s="56"/>
      <c r="D90" s="43">
        <v>-518455</v>
      </c>
      <c r="E90" s="13">
        <v>-105538</v>
      </c>
      <c r="F90" s="13">
        <v>-104338</v>
      </c>
      <c r="G90" s="13">
        <v>-102857</v>
      </c>
      <c r="H90" s="13">
        <v>-103784</v>
      </c>
      <c r="I90" s="13">
        <v>-101938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/>
      <c r="R90" s="171"/>
    </row>
    <row r="91" spans="1:18">
      <c r="A91" s="67">
        <v>48</v>
      </c>
      <c r="B91" s="56" t="s">
        <v>152</v>
      </c>
      <c r="C91" s="56"/>
      <c r="D91" s="43">
        <v>-1102182</v>
      </c>
      <c r="E91" s="13">
        <v>-230471</v>
      </c>
      <c r="F91" s="13">
        <v>-287385</v>
      </c>
      <c r="G91" s="13">
        <v>-217561</v>
      </c>
      <c r="H91" s="13">
        <v>-192205</v>
      </c>
      <c r="I91" s="13">
        <v>-174560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70"/>
      <c r="R91" s="171">
        <v>-1102182</v>
      </c>
    </row>
    <row r="92" spans="1:18">
      <c r="A92" s="67">
        <v>49</v>
      </c>
      <c r="B92" s="3" t="s">
        <v>120</v>
      </c>
      <c r="C92" s="3"/>
      <c r="D92" s="35">
        <v>-28890</v>
      </c>
      <c r="E92" s="182">
        <v>-5778</v>
      </c>
      <c r="F92" s="182">
        <v>-5778</v>
      </c>
      <c r="G92" s="182">
        <v>-5778</v>
      </c>
      <c r="H92" s="182">
        <v>-5778</v>
      </c>
      <c r="I92" s="182">
        <v>-5778</v>
      </c>
      <c r="J92" s="182">
        <v>0</v>
      </c>
      <c r="K92" s="182">
        <v>0</v>
      </c>
      <c r="L92" s="182">
        <v>0</v>
      </c>
      <c r="M92" s="182">
        <v>0</v>
      </c>
      <c r="N92" s="182">
        <v>0</v>
      </c>
      <c r="O92" s="182">
        <v>0</v>
      </c>
      <c r="P92" s="182">
        <v>0</v>
      </c>
      <c r="Q92" s="170"/>
      <c r="R92" s="171">
        <v>-28890</v>
      </c>
    </row>
    <row r="93" spans="1:18">
      <c r="A93" s="67">
        <v>50</v>
      </c>
      <c r="B93" s="76" t="s">
        <v>155</v>
      </c>
      <c r="C93" s="56"/>
      <c r="D93" s="43">
        <v>-47180</v>
      </c>
      <c r="E93" s="13">
        <v>-9378</v>
      </c>
      <c r="F93" s="13">
        <v>-9378</v>
      </c>
      <c r="G93" s="13">
        <v>-9378</v>
      </c>
      <c r="H93" s="13">
        <v>-9523</v>
      </c>
      <c r="I93" s="13">
        <v>-9523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83"/>
      <c r="R93" s="171">
        <v>-47180</v>
      </c>
    </row>
    <row r="94" spans="1:18">
      <c r="A94" s="67">
        <v>51</v>
      </c>
      <c r="B94" s="58" t="s">
        <v>121</v>
      </c>
      <c r="C94" s="58" t="s">
        <v>98</v>
      </c>
      <c r="D94" s="43">
        <v>-699865</v>
      </c>
      <c r="E94" s="23">
        <v>-139973</v>
      </c>
      <c r="F94" s="23">
        <v>-139973</v>
      </c>
      <c r="G94" s="23">
        <v>-139973</v>
      </c>
      <c r="H94" s="23">
        <v>-139973</v>
      </c>
      <c r="I94" s="23">
        <v>-139973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170"/>
      <c r="R94" s="172">
        <v>-699865</v>
      </c>
    </row>
    <row r="95" spans="1:18" s="25" customFormat="1" ht="20.25" customHeight="1">
      <c r="A95" s="146">
        <v>52</v>
      </c>
      <c r="B95" s="59" t="s">
        <v>83</v>
      </c>
      <c r="C95" s="59"/>
      <c r="D95" s="33">
        <v>-7093505</v>
      </c>
      <c r="E95" s="33">
        <v>-1243451</v>
      </c>
      <c r="F95" s="33">
        <v>-1543693</v>
      </c>
      <c r="G95" s="33">
        <v>-1301455</v>
      </c>
      <c r="H95" s="33">
        <v>-1234355</v>
      </c>
      <c r="I95" s="33">
        <v>-1770551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173"/>
      <c r="R95" s="174">
        <v>-7093505</v>
      </c>
    </row>
    <row r="96" spans="1:18">
      <c r="A96" s="67"/>
      <c r="D96" s="5"/>
      <c r="E96" s="43"/>
      <c r="F96" s="14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70"/>
      <c r="R96" s="171"/>
    </row>
    <row r="97" spans="1:18" ht="13.15">
      <c r="A97" s="67"/>
      <c r="B97" s="51" t="s">
        <v>85</v>
      </c>
      <c r="C97" s="51"/>
      <c r="D97" s="5"/>
      <c r="E97" s="43"/>
      <c r="F97" s="14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70"/>
      <c r="R97" s="171"/>
    </row>
    <row r="98" spans="1:18">
      <c r="A98" s="67">
        <v>53</v>
      </c>
      <c r="B98" s="3" t="s">
        <v>44</v>
      </c>
      <c r="C98" s="3"/>
      <c r="D98" s="43">
        <v>6848862</v>
      </c>
      <c r="E98" s="13">
        <v>1397531</v>
      </c>
      <c r="F98" s="31">
        <v>1371808</v>
      </c>
      <c r="G98" s="31">
        <v>1397309</v>
      </c>
      <c r="H98" s="31">
        <v>1358060</v>
      </c>
      <c r="I98" s="31">
        <v>1324154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170"/>
      <c r="R98" s="171">
        <v>6848862</v>
      </c>
    </row>
    <row r="99" spans="1:18">
      <c r="A99" s="67">
        <v>54</v>
      </c>
      <c r="B99" s="3" t="s">
        <v>59</v>
      </c>
      <c r="C99" s="3" t="s">
        <v>60</v>
      </c>
      <c r="D99" s="43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170"/>
      <c r="R99" s="171">
        <v>0</v>
      </c>
    </row>
    <row r="100" spans="1:18">
      <c r="A100" s="68">
        <v>55</v>
      </c>
      <c r="B100" s="60" t="s">
        <v>45</v>
      </c>
      <c r="C100" s="60"/>
      <c r="D100" s="43">
        <v>22680</v>
      </c>
      <c r="E100" s="23">
        <v>4536</v>
      </c>
      <c r="F100" s="23">
        <v>4536</v>
      </c>
      <c r="G100" s="23">
        <v>4536</v>
      </c>
      <c r="H100" s="23">
        <v>4536</v>
      </c>
      <c r="I100" s="23">
        <v>4536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170"/>
      <c r="R100" s="172">
        <v>22680</v>
      </c>
    </row>
    <row r="101" spans="1:18" s="25" customFormat="1" ht="20.25" customHeight="1">
      <c r="A101" s="146">
        <v>56</v>
      </c>
      <c r="B101" s="59" t="s">
        <v>82</v>
      </c>
      <c r="C101" s="59"/>
      <c r="D101" s="33">
        <v>6871542</v>
      </c>
      <c r="E101" s="15">
        <v>1402067</v>
      </c>
      <c r="F101" s="15">
        <v>1376344</v>
      </c>
      <c r="G101" s="15">
        <v>1401845</v>
      </c>
      <c r="H101" s="15">
        <v>1362596</v>
      </c>
      <c r="I101" s="15">
        <v>1328690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73"/>
      <c r="R101" s="174">
        <v>6871542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70"/>
      <c r="R102" s="171"/>
    </row>
    <row r="103" spans="1:18" ht="13.15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70"/>
      <c r="R103" s="171"/>
    </row>
    <row r="104" spans="1:18">
      <c r="A104" s="67">
        <v>57</v>
      </c>
      <c r="B104" s="3" t="s">
        <v>147</v>
      </c>
      <c r="D104" s="149">
        <v>132563</v>
      </c>
      <c r="E104" s="20">
        <v>21723</v>
      </c>
      <c r="F104" s="20">
        <v>20506</v>
      </c>
      <c r="G104" s="20">
        <v>29019</v>
      </c>
      <c r="H104" s="20">
        <v>34482</v>
      </c>
      <c r="I104" s="20">
        <v>26833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170"/>
      <c r="R104" s="171"/>
    </row>
    <row r="105" spans="1:18">
      <c r="A105" s="67">
        <v>58</v>
      </c>
      <c r="B105" s="66" t="s">
        <v>146</v>
      </c>
      <c r="D105" s="149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170"/>
      <c r="R105" s="171"/>
    </row>
    <row r="106" spans="1:18">
      <c r="A106" s="67">
        <v>59</v>
      </c>
      <c r="B106" s="66" t="s">
        <v>157</v>
      </c>
      <c r="C106" s="4" t="s">
        <v>158</v>
      </c>
      <c r="D106" s="149">
        <v>60021</v>
      </c>
      <c r="E106" s="20">
        <v>12599</v>
      </c>
      <c r="F106" s="20">
        <v>11796</v>
      </c>
      <c r="G106" s="20">
        <v>12353</v>
      </c>
      <c r="H106" s="20">
        <v>11201</v>
      </c>
      <c r="I106" s="20">
        <v>12072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170"/>
      <c r="R106" s="171"/>
    </row>
    <row r="107" spans="1:18">
      <c r="A107" s="67">
        <v>60</v>
      </c>
      <c r="B107" s="66" t="s">
        <v>159</v>
      </c>
      <c r="C107" s="4" t="s">
        <v>160</v>
      </c>
      <c r="D107" s="149">
        <v>22713</v>
      </c>
      <c r="E107" s="20">
        <v>4220</v>
      </c>
      <c r="F107" s="20">
        <v>4121</v>
      </c>
      <c r="G107" s="20">
        <v>4133</v>
      </c>
      <c r="H107" s="20">
        <v>4386</v>
      </c>
      <c r="I107" s="20">
        <v>5853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170"/>
      <c r="R107" s="171"/>
    </row>
    <row r="108" spans="1:18" s="25" customFormat="1" ht="20.25" customHeight="1">
      <c r="A108" s="67">
        <v>61</v>
      </c>
      <c r="B108" s="59" t="s">
        <v>145</v>
      </c>
      <c r="C108" s="59"/>
      <c r="D108" s="33">
        <v>215297</v>
      </c>
      <c r="E108" s="33">
        <v>38542</v>
      </c>
      <c r="F108" s="33">
        <v>36423</v>
      </c>
      <c r="G108" s="33">
        <v>45505</v>
      </c>
      <c r="H108" s="33">
        <v>50069</v>
      </c>
      <c r="I108" s="33">
        <v>44758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173"/>
      <c r="R108" s="174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70"/>
      <c r="R109" s="171"/>
    </row>
    <row r="110" spans="1:18" ht="13.15">
      <c r="A110" s="67"/>
      <c r="B110" s="7" t="s">
        <v>175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70"/>
      <c r="R110" s="171"/>
    </row>
    <row r="111" spans="1:18">
      <c r="A111" s="67">
        <v>62</v>
      </c>
      <c r="B111" s="4" t="s">
        <v>63</v>
      </c>
      <c r="D111" s="149">
        <v>-3931387</v>
      </c>
      <c r="E111" s="18">
        <v>-2368594</v>
      </c>
      <c r="F111" s="18">
        <v>-671118</v>
      </c>
      <c r="G111" s="18">
        <v>-25598</v>
      </c>
      <c r="H111" s="18">
        <v>-188223</v>
      </c>
      <c r="I111" s="18">
        <v>-677854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70"/>
      <c r="R111" s="171">
        <v>-3931387</v>
      </c>
    </row>
    <row r="112" spans="1:18">
      <c r="A112" s="67">
        <v>63</v>
      </c>
      <c r="B112" s="4" t="s">
        <v>53</v>
      </c>
      <c r="D112" s="149">
        <v>-4576617</v>
      </c>
      <c r="E112" s="18">
        <v>421057</v>
      </c>
      <c r="F112" s="18">
        <v>-976644</v>
      </c>
      <c r="G112" s="18">
        <v>-3228749</v>
      </c>
      <c r="H112" s="18">
        <v>-1490149</v>
      </c>
      <c r="I112" s="18">
        <v>697868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70"/>
      <c r="R112" s="171">
        <v>-4576617</v>
      </c>
    </row>
    <row r="113" spans="1:18">
      <c r="A113" s="67">
        <v>64</v>
      </c>
      <c r="B113" s="4" t="s">
        <v>54</v>
      </c>
      <c r="D113" s="149">
        <v>821636</v>
      </c>
      <c r="E113" s="18">
        <v>11952</v>
      </c>
      <c r="F113" s="18">
        <v>8400</v>
      </c>
      <c r="G113" s="18">
        <v>148028</v>
      </c>
      <c r="H113" s="18">
        <v>176080</v>
      </c>
      <c r="I113" s="18">
        <v>477176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70"/>
      <c r="R113" s="171">
        <v>821636</v>
      </c>
    </row>
    <row r="114" spans="1:18">
      <c r="A114" s="67">
        <v>65</v>
      </c>
      <c r="B114" s="3" t="s">
        <v>70</v>
      </c>
      <c r="C114" s="3"/>
      <c r="D114" s="149">
        <v>-821636</v>
      </c>
      <c r="E114" s="18">
        <v>-11952</v>
      </c>
      <c r="F114" s="18">
        <v>-8400</v>
      </c>
      <c r="G114" s="18">
        <v>-148028</v>
      </c>
      <c r="H114" s="18">
        <v>-176080</v>
      </c>
      <c r="I114" s="18">
        <v>-477176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70"/>
      <c r="R114" s="171">
        <v>-821636</v>
      </c>
    </row>
    <row r="115" spans="1:18">
      <c r="A115" s="67">
        <v>66</v>
      </c>
      <c r="B115" s="4" t="s">
        <v>65</v>
      </c>
      <c r="D115" s="149">
        <v>21163877</v>
      </c>
      <c r="E115" s="18">
        <v>4115776</v>
      </c>
      <c r="F115" s="18">
        <v>3319418</v>
      </c>
      <c r="G115" s="18">
        <v>5391617</v>
      </c>
      <c r="H115" s="18">
        <v>4419630</v>
      </c>
      <c r="I115" s="18">
        <v>3917436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70"/>
      <c r="R115" s="171">
        <v>21163877</v>
      </c>
    </row>
    <row r="116" spans="1:18">
      <c r="A116" s="67">
        <v>67</v>
      </c>
      <c r="B116" s="3" t="s">
        <v>68</v>
      </c>
      <c r="C116" s="3"/>
      <c r="D116" s="149">
        <v>3940486</v>
      </c>
      <c r="E116" s="18">
        <v>1882010</v>
      </c>
      <c r="F116" s="18">
        <v>342468</v>
      </c>
      <c r="G116" s="18">
        <v>266445</v>
      </c>
      <c r="H116" s="18">
        <v>574200</v>
      </c>
      <c r="I116" s="18">
        <v>875363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70"/>
      <c r="R116" s="171">
        <v>3940486</v>
      </c>
    </row>
    <row r="117" spans="1:18">
      <c r="A117" s="67">
        <v>68</v>
      </c>
      <c r="B117" s="4" t="s">
        <v>55</v>
      </c>
      <c r="D117" s="149">
        <v>-3779949</v>
      </c>
      <c r="E117" s="18">
        <v>-1280600</v>
      </c>
      <c r="F117" s="18">
        <v>-83595</v>
      </c>
      <c r="G117" s="18">
        <v>-18180</v>
      </c>
      <c r="H117" s="18">
        <v>-107775</v>
      </c>
      <c r="I117" s="18">
        <v>-2289799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70"/>
      <c r="R117" s="171">
        <v>-3779949</v>
      </c>
    </row>
    <row r="118" spans="1:18">
      <c r="A118" s="67">
        <v>69</v>
      </c>
      <c r="B118" s="4" t="s">
        <v>162</v>
      </c>
      <c r="D118" s="149">
        <v>-81626</v>
      </c>
      <c r="E118" s="18">
        <v>-25507</v>
      </c>
      <c r="F118" s="18">
        <v>-22738</v>
      </c>
      <c r="G118" s="18">
        <v>-16974</v>
      </c>
      <c r="H118" s="18">
        <v>-7021</v>
      </c>
      <c r="I118" s="18">
        <v>-9386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70"/>
      <c r="R118" s="171"/>
    </row>
    <row r="119" spans="1:18">
      <c r="A119" s="67">
        <v>70</v>
      </c>
      <c r="B119" s="4" t="s">
        <v>177</v>
      </c>
      <c r="D119" s="149">
        <v>-345088</v>
      </c>
      <c r="E119" s="18">
        <v>-141375</v>
      </c>
      <c r="F119" s="18">
        <v>-21125</v>
      </c>
      <c r="G119" s="18">
        <v>0</v>
      </c>
      <c r="H119" s="18">
        <v>-89920</v>
      </c>
      <c r="I119" s="18">
        <v>-92668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70"/>
      <c r="R119" s="171"/>
    </row>
    <row r="120" spans="1:18">
      <c r="A120" s="67">
        <v>71</v>
      </c>
      <c r="B120" s="4" t="s">
        <v>66</v>
      </c>
      <c r="D120" s="149">
        <v>-11434975</v>
      </c>
      <c r="E120" s="18">
        <v>-2112693</v>
      </c>
      <c r="F120" s="18">
        <v>-1793764</v>
      </c>
      <c r="G120" s="18">
        <v>-2219955</v>
      </c>
      <c r="H120" s="18">
        <v>-2874242</v>
      </c>
      <c r="I120" s="18">
        <v>-2434321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70"/>
      <c r="R120" s="171">
        <v>-11434975</v>
      </c>
    </row>
    <row r="121" spans="1:18">
      <c r="A121" s="67">
        <v>72</v>
      </c>
      <c r="B121" s="3" t="s">
        <v>69</v>
      </c>
      <c r="C121" s="3"/>
      <c r="D121" s="149">
        <v>555675</v>
      </c>
      <c r="E121" s="14">
        <v>32000</v>
      </c>
      <c r="F121" s="14">
        <v>8300</v>
      </c>
      <c r="G121" s="14">
        <v>0</v>
      </c>
      <c r="H121" s="14">
        <v>0</v>
      </c>
      <c r="I121" s="14">
        <v>515375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70"/>
      <c r="R121" s="175">
        <v>555675</v>
      </c>
    </row>
    <row r="122" spans="1:18">
      <c r="A122" s="67">
        <v>73</v>
      </c>
      <c r="B122" s="54" t="s">
        <v>56</v>
      </c>
      <c r="C122" s="54"/>
      <c r="D122" s="149">
        <v>-555675</v>
      </c>
      <c r="E122" s="30">
        <v>-32000</v>
      </c>
      <c r="F122" s="30">
        <v>-8300</v>
      </c>
      <c r="G122" s="30">
        <v>0</v>
      </c>
      <c r="H122" s="30">
        <v>0</v>
      </c>
      <c r="I122" s="30">
        <v>-515375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170"/>
      <c r="R122" s="172">
        <v>-555675</v>
      </c>
    </row>
    <row r="123" spans="1:18" ht="22.5" customHeight="1">
      <c r="A123" s="184">
        <v>74</v>
      </c>
      <c r="B123" s="59" t="s">
        <v>176</v>
      </c>
      <c r="C123" s="59"/>
      <c r="D123" s="33">
        <v>954721</v>
      </c>
      <c r="E123" s="16">
        <v>490074</v>
      </c>
      <c r="F123" s="16">
        <v>92902</v>
      </c>
      <c r="G123" s="16">
        <v>148606</v>
      </c>
      <c r="H123" s="16">
        <v>236500</v>
      </c>
      <c r="I123" s="16">
        <v>-13361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70"/>
      <c r="R123" s="185">
        <v>1381435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70"/>
      <c r="R124" s="171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70"/>
      <c r="R125" s="171"/>
    </row>
    <row r="126" spans="1:18">
      <c r="A126" s="67">
        <v>75</v>
      </c>
      <c r="B126" s="61" t="s">
        <v>114</v>
      </c>
      <c r="C126" s="61"/>
      <c r="D126" s="80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170"/>
      <c r="R126" s="175">
        <v>0</v>
      </c>
    </row>
    <row r="127" spans="1:18" ht="18.75" customHeight="1">
      <c r="A127" s="184">
        <v>76</v>
      </c>
      <c r="B127" s="59" t="s">
        <v>119</v>
      </c>
      <c r="C127" s="59"/>
      <c r="D127" s="47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 t="s">
        <v>24</v>
      </c>
      <c r="K127" s="15" t="s">
        <v>24</v>
      </c>
      <c r="L127" s="15" t="s">
        <v>24</v>
      </c>
      <c r="M127" s="15" t="s">
        <v>24</v>
      </c>
      <c r="N127" s="15" t="s">
        <v>24</v>
      </c>
      <c r="O127" s="15" t="s">
        <v>24</v>
      </c>
      <c r="P127" s="15" t="s">
        <v>24</v>
      </c>
      <c r="Q127" s="170"/>
      <c r="R127" s="171"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70"/>
      <c r="R128" s="171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70"/>
      <c r="R129" s="171"/>
    </row>
    <row r="130" spans="1:19">
      <c r="A130" s="67">
        <v>77</v>
      </c>
      <c r="B130" s="56" t="s">
        <v>64</v>
      </c>
      <c r="C130" s="56"/>
      <c r="D130" s="39">
        <v>0</v>
      </c>
      <c r="E130" s="186">
        <v>0</v>
      </c>
      <c r="F130" s="186">
        <v>0</v>
      </c>
      <c r="G130" s="186">
        <v>0</v>
      </c>
      <c r="H130" s="186">
        <v>0</v>
      </c>
      <c r="I130" s="186">
        <v>0</v>
      </c>
      <c r="J130" s="186">
        <v>0</v>
      </c>
      <c r="K130" s="186">
        <v>0</v>
      </c>
      <c r="L130" s="186">
        <v>0</v>
      </c>
      <c r="M130" s="186">
        <v>0</v>
      </c>
      <c r="N130" s="186">
        <v>0</v>
      </c>
      <c r="O130" s="186">
        <v>0</v>
      </c>
      <c r="P130" s="186">
        <v>0</v>
      </c>
      <c r="Q130" s="170"/>
      <c r="R130" s="171">
        <v>0</v>
      </c>
      <c r="S130" s="37" t="s">
        <v>24</v>
      </c>
    </row>
    <row r="131" spans="1:19">
      <c r="A131" s="68">
        <v>78</v>
      </c>
      <c r="B131" s="62" t="s">
        <v>75</v>
      </c>
      <c r="C131" s="62"/>
      <c r="D131" s="47">
        <v>130</v>
      </c>
      <c r="E131" s="23">
        <v>6</v>
      </c>
      <c r="F131" s="23">
        <v>23</v>
      </c>
      <c r="G131" s="23">
        <v>38</v>
      </c>
      <c r="H131" s="23">
        <v>39</v>
      </c>
      <c r="I131" s="23">
        <v>24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70"/>
      <c r="R131" s="172">
        <v>130</v>
      </c>
    </row>
    <row r="132" spans="1:19" ht="17.25" customHeight="1">
      <c r="A132" s="67">
        <v>79</v>
      </c>
      <c r="B132" s="63" t="s">
        <v>76</v>
      </c>
      <c r="C132" s="63"/>
      <c r="D132" s="24">
        <v>130</v>
      </c>
      <c r="E132" s="24">
        <v>6</v>
      </c>
      <c r="F132" s="24">
        <v>23</v>
      </c>
      <c r="G132" s="24">
        <v>38</v>
      </c>
      <c r="H132" s="24">
        <v>39</v>
      </c>
      <c r="I132" s="24">
        <v>24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170"/>
      <c r="R132" s="171">
        <v>130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70"/>
      <c r="R133" s="171"/>
    </row>
    <row r="134" spans="1:19">
      <c r="A134" s="67">
        <v>80</v>
      </c>
      <c r="B134" s="56" t="s">
        <v>141</v>
      </c>
      <c r="C134" s="56"/>
      <c r="D134" s="39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170"/>
      <c r="R134" s="171">
        <v>0</v>
      </c>
      <c r="S134" s="37" t="s">
        <v>24</v>
      </c>
    </row>
    <row r="135" spans="1:19">
      <c r="A135" s="67">
        <v>81</v>
      </c>
      <c r="B135" s="56" t="s">
        <v>142</v>
      </c>
      <c r="C135" s="56"/>
      <c r="D135" s="39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170"/>
      <c r="R135" s="171"/>
      <c r="S135" s="37"/>
    </row>
    <row r="136" spans="1:19">
      <c r="A136" s="68">
        <v>82</v>
      </c>
      <c r="B136" s="58" t="s">
        <v>143</v>
      </c>
      <c r="C136" s="62"/>
      <c r="D136" s="47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170"/>
      <c r="R136" s="172">
        <v>0</v>
      </c>
    </row>
    <row r="137" spans="1:19" ht="17.25" customHeight="1">
      <c r="A137" s="67">
        <v>83</v>
      </c>
      <c r="B137" s="63" t="s">
        <v>140</v>
      </c>
      <c r="C137" s="63"/>
      <c r="D137" s="24">
        <v>0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</row>
    <row r="138" spans="1:19" ht="7.5" customHeight="1">
      <c r="A138" s="67"/>
      <c r="B138" s="64"/>
      <c r="C138" s="64"/>
      <c r="D138" s="187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70"/>
      <c r="R138" s="171"/>
    </row>
    <row r="139" spans="1:19" ht="23.25" customHeight="1">
      <c r="A139" s="146">
        <v>84</v>
      </c>
      <c r="B139" s="52" t="s">
        <v>61</v>
      </c>
      <c r="C139" s="52"/>
      <c r="D139" s="33">
        <v>954851</v>
      </c>
      <c r="E139" s="15">
        <v>490080</v>
      </c>
      <c r="F139" s="15">
        <v>92925</v>
      </c>
      <c r="G139" s="15">
        <v>148644</v>
      </c>
      <c r="H139" s="15">
        <v>236539</v>
      </c>
      <c r="I139" s="15">
        <v>-13337</v>
      </c>
      <c r="J139" s="15" t="s">
        <v>24</v>
      </c>
      <c r="K139" s="15" t="s">
        <v>24</v>
      </c>
      <c r="L139" s="15" t="s">
        <v>24</v>
      </c>
      <c r="M139" s="15" t="s">
        <v>24</v>
      </c>
      <c r="N139" s="15" t="s">
        <v>24</v>
      </c>
      <c r="O139" s="15" t="s">
        <v>24</v>
      </c>
      <c r="P139" s="15" t="s">
        <v>24</v>
      </c>
      <c r="Q139" s="170"/>
      <c r="R139" s="171">
        <v>464771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70"/>
      <c r="R140" s="171"/>
    </row>
    <row r="141" spans="1:19" s="25" customFormat="1" ht="25.5" customHeight="1" thickBot="1">
      <c r="A141" s="188">
        <v>85</v>
      </c>
      <c r="B141" s="65" t="s">
        <v>10</v>
      </c>
      <c r="C141" s="65"/>
      <c r="D141" s="189">
        <v>48732340</v>
      </c>
      <c r="E141" s="36">
        <v>14051568</v>
      </c>
      <c r="F141" s="36">
        <v>11563012</v>
      </c>
      <c r="G141" s="36">
        <v>10581893</v>
      </c>
      <c r="H141" s="36">
        <v>8626451</v>
      </c>
      <c r="I141" s="36">
        <v>3909416</v>
      </c>
      <c r="J141" s="36" t="s">
        <v>24</v>
      </c>
      <c r="K141" s="36" t="s">
        <v>24</v>
      </c>
      <c r="L141" s="36" t="s">
        <v>24</v>
      </c>
      <c r="M141" s="36" t="s">
        <v>24</v>
      </c>
      <c r="N141" s="36" t="s">
        <v>24</v>
      </c>
      <c r="O141" s="36" t="s">
        <v>24</v>
      </c>
      <c r="P141" s="36" t="s">
        <v>24</v>
      </c>
      <c r="Q141" s="173"/>
      <c r="R141" s="190"/>
    </row>
    <row r="142" spans="1:19" ht="13.15" thickTop="1"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150"/>
      <c r="Q142" s="157"/>
    </row>
    <row r="143" spans="1:19">
      <c r="Q143" s="157"/>
    </row>
    <row r="144" spans="1:19">
      <c r="E144" s="150"/>
      <c r="F144" s="150"/>
      <c r="G144" s="150"/>
      <c r="H144" s="150"/>
      <c r="I144" s="150"/>
      <c r="J144" s="191"/>
      <c r="K144" s="150"/>
      <c r="L144" s="150"/>
      <c r="M144" s="150"/>
      <c r="N144" s="150"/>
      <c r="O144" s="150"/>
      <c r="P144" s="150"/>
      <c r="Q144" s="157"/>
    </row>
    <row r="145" spans="5:17">
      <c r="E145" s="150"/>
      <c r="F145" s="150"/>
      <c r="G145" s="150"/>
      <c r="H145" s="150"/>
      <c r="I145" s="150"/>
      <c r="J145" s="191"/>
      <c r="K145" s="150"/>
      <c r="L145" s="150"/>
      <c r="M145" s="150"/>
      <c r="N145" s="150"/>
      <c r="O145" s="150"/>
      <c r="P145" s="150"/>
      <c r="Q145" s="157"/>
    </row>
    <row r="146" spans="5:17">
      <c r="E146" s="150"/>
      <c r="F146" s="150"/>
      <c r="G146" s="150"/>
      <c r="H146" s="150"/>
      <c r="I146" s="150"/>
      <c r="J146" s="191"/>
      <c r="K146" s="150"/>
      <c r="L146" s="150"/>
      <c r="M146" s="150"/>
      <c r="N146" s="150"/>
      <c r="O146" s="150"/>
      <c r="P146" s="150"/>
      <c r="Q146" s="157"/>
    </row>
    <row r="147" spans="5:17">
      <c r="E147" s="150"/>
      <c r="F147" s="150"/>
      <c r="G147" s="150"/>
      <c r="H147" s="150"/>
      <c r="I147" s="150"/>
      <c r="J147" s="191"/>
      <c r="K147" s="150"/>
      <c r="L147" s="150"/>
      <c r="M147" s="150"/>
      <c r="N147" s="150"/>
      <c r="O147" s="150"/>
      <c r="P147" s="150"/>
      <c r="Q147" s="157"/>
    </row>
    <row r="148" spans="5:17">
      <c r="E148" s="150"/>
      <c r="F148" s="150"/>
      <c r="G148" s="150"/>
      <c r="H148" s="150"/>
      <c r="I148" s="150"/>
      <c r="J148" s="191"/>
      <c r="K148" s="150"/>
      <c r="L148" s="150"/>
      <c r="M148" s="150"/>
      <c r="N148" s="150"/>
      <c r="O148" s="150"/>
      <c r="P148" s="150"/>
      <c r="Q148" s="157"/>
    </row>
    <row r="149" spans="5:17">
      <c r="E149" s="150"/>
      <c r="F149" s="150"/>
      <c r="G149" s="150"/>
      <c r="H149" s="150"/>
      <c r="I149" s="150"/>
      <c r="J149" s="191"/>
      <c r="K149" s="150"/>
      <c r="L149" s="150"/>
      <c r="M149" s="150"/>
      <c r="N149" s="150"/>
      <c r="O149" s="150"/>
      <c r="P149" s="150"/>
      <c r="Q149" s="157"/>
    </row>
    <row r="150" spans="5:17">
      <c r="E150" s="150"/>
      <c r="F150" s="150"/>
      <c r="G150" s="150"/>
      <c r="H150" s="150"/>
      <c r="I150" s="150"/>
      <c r="J150" s="191"/>
      <c r="K150" s="150"/>
      <c r="L150" s="150"/>
      <c r="M150" s="150"/>
      <c r="N150" s="150"/>
      <c r="O150" s="150"/>
      <c r="P150" s="150"/>
      <c r="Q150" s="157"/>
    </row>
    <row r="151" spans="5:17">
      <c r="E151" s="150"/>
      <c r="F151" s="150"/>
      <c r="G151" s="150"/>
      <c r="H151" s="150"/>
      <c r="I151" s="150"/>
      <c r="J151" s="191"/>
      <c r="K151" s="150"/>
      <c r="L151" s="150"/>
      <c r="M151" s="150"/>
      <c r="N151" s="150"/>
      <c r="O151" s="150"/>
      <c r="P151" s="150"/>
      <c r="Q151" s="157"/>
    </row>
    <row r="152" spans="5:17">
      <c r="E152" s="150"/>
      <c r="F152" s="150"/>
      <c r="G152" s="150"/>
      <c r="H152" s="150"/>
      <c r="I152" s="150"/>
      <c r="J152" s="191"/>
      <c r="K152" s="150"/>
      <c r="L152" s="150"/>
      <c r="M152" s="150"/>
      <c r="N152" s="150"/>
      <c r="O152" s="150"/>
      <c r="P152" s="150"/>
      <c r="Q152" s="157"/>
    </row>
    <row r="153" spans="5:17">
      <c r="E153" s="150"/>
      <c r="F153" s="150"/>
      <c r="G153" s="150"/>
      <c r="H153" s="150"/>
      <c r="I153" s="150"/>
      <c r="J153" s="191"/>
      <c r="K153" s="150"/>
      <c r="L153" s="150"/>
      <c r="M153" s="150"/>
      <c r="N153" s="150"/>
      <c r="O153" s="150"/>
      <c r="P153" s="150"/>
      <c r="Q153" s="157"/>
    </row>
    <row r="154" spans="5:17"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7"/>
    </row>
    <row r="155" spans="5:17"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57"/>
    </row>
    <row r="156" spans="5:17"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0"/>
      <c r="P156" s="150"/>
      <c r="Q156" s="157"/>
    </row>
    <row r="157" spans="5:17"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0"/>
      <c r="P157" s="150"/>
      <c r="Q157" s="157"/>
    </row>
    <row r="158" spans="5:17"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0"/>
      <c r="P158" s="150"/>
      <c r="Q158" s="157"/>
    </row>
    <row r="159" spans="5:17"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0"/>
      <c r="P159" s="150"/>
      <c r="Q159" s="157"/>
    </row>
    <row r="160" spans="5:17"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0"/>
      <c r="P160" s="150"/>
      <c r="Q160" s="157"/>
    </row>
    <row r="161" spans="5:17"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7"/>
    </row>
    <row r="162" spans="5:17"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7"/>
    </row>
    <row r="163" spans="5:17"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7"/>
    </row>
    <row r="164" spans="5:17"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7"/>
    </row>
    <row r="165" spans="5:17"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157"/>
    </row>
    <row r="166" spans="5:17"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7"/>
    </row>
    <row r="167" spans="5:17"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7"/>
    </row>
    <row r="168" spans="5:17"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7"/>
    </row>
    <row r="169" spans="5:17"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7"/>
    </row>
    <row r="170" spans="5:17"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0"/>
      <c r="P170" s="150"/>
      <c r="Q170" s="157"/>
    </row>
    <row r="171" spans="5:17"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7"/>
    </row>
    <row r="172" spans="5:17"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157"/>
    </row>
    <row r="173" spans="5:17"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7"/>
    </row>
    <row r="174" spans="5:17"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7"/>
    </row>
    <row r="175" spans="5:17"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0"/>
      <c r="P175" s="150"/>
      <c r="Q175" s="157"/>
    </row>
    <row r="176" spans="5:17"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7"/>
    </row>
    <row r="177" spans="5:17"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157"/>
    </row>
    <row r="178" spans="5:17"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7"/>
    </row>
    <row r="179" spans="5:17"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7"/>
    </row>
    <row r="180" spans="5:17"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7"/>
    </row>
    <row r="181" spans="5:17"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157"/>
    </row>
    <row r="182" spans="5:17"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157"/>
    </row>
    <row r="183" spans="5:17"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157"/>
    </row>
    <row r="184" spans="5:17"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157"/>
    </row>
    <row r="185" spans="5:17"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157"/>
    </row>
    <row r="186" spans="5:17"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157"/>
    </row>
    <row r="187" spans="5:17"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7"/>
    </row>
    <row r="188" spans="5:17"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7"/>
    </row>
    <row r="189" spans="5:17"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7"/>
    </row>
    <row r="190" spans="5:17"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7"/>
    </row>
    <row r="191" spans="5:17"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7"/>
    </row>
    <row r="192" spans="5:17"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7"/>
    </row>
    <row r="193" spans="5:17"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7"/>
    </row>
    <row r="194" spans="5:17"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7"/>
    </row>
    <row r="195" spans="5:17"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7"/>
    </row>
    <row r="196" spans="5:17"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7"/>
    </row>
    <row r="197" spans="5:17"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0"/>
      <c r="P197" s="150"/>
      <c r="Q197" s="157"/>
    </row>
    <row r="198" spans="5:17"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7"/>
    </row>
    <row r="199" spans="5:17"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0"/>
      <c r="P199" s="150"/>
      <c r="Q199" s="157"/>
    </row>
    <row r="200" spans="5:17"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7"/>
    </row>
    <row r="201" spans="5:17"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7"/>
    </row>
    <row r="202" spans="5:17"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7"/>
    </row>
    <row r="203" spans="5:17"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7"/>
    </row>
    <row r="204" spans="5:17"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7"/>
    </row>
    <row r="205" spans="5:17"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7"/>
    </row>
    <row r="206" spans="5:17"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7"/>
    </row>
    <row r="207" spans="5:17"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7"/>
    </row>
    <row r="208" spans="5:17"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7"/>
    </row>
    <row r="209" spans="5:17"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7"/>
    </row>
    <row r="210" spans="5:17"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7"/>
    </row>
    <row r="211" spans="5:17"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7"/>
    </row>
    <row r="212" spans="5:17"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7"/>
    </row>
    <row r="213" spans="5:17"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7"/>
    </row>
    <row r="214" spans="5:17"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7"/>
    </row>
    <row r="215" spans="5:17"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7"/>
    </row>
    <row r="216" spans="5:17"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7"/>
    </row>
    <row r="217" spans="5:17"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7"/>
    </row>
    <row r="218" spans="5:17"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7"/>
    </row>
    <row r="219" spans="5:17"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7"/>
    </row>
    <row r="220" spans="5:17"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7"/>
    </row>
    <row r="221" spans="5:17"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7"/>
    </row>
    <row r="222" spans="5:17"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7"/>
    </row>
    <row r="223" spans="5:17"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7"/>
    </row>
    <row r="224" spans="5:17"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7"/>
    </row>
    <row r="225" spans="5:17"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7"/>
    </row>
    <row r="226" spans="5:17"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7"/>
    </row>
    <row r="227" spans="5:17"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7"/>
    </row>
    <row r="228" spans="5:17"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7"/>
    </row>
    <row r="229" spans="5:17"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7"/>
    </row>
    <row r="230" spans="5:17"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7"/>
    </row>
    <row r="231" spans="5:17"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7"/>
    </row>
    <row r="232" spans="5:17"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7"/>
    </row>
    <row r="233" spans="5:17"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7"/>
    </row>
    <row r="234" spans="5:17"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7"/>
    </row>
    <row r="235" spans="5:17"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7"/>
    </row>
    <row r="236" spans="5:17"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7"/>
    </row>
    <row r="237" spans="5:17"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7"/>
    </row>
    <row r="238" spans="5:17"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0"/>
      <c r="P238" s="150"/>
      <c r="Q238" s="157"/>
    </row>
    <row r="239" spans="5:17"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0"/>
      <c r="P239" s="150"/>
      <c r="Q239" s="157"/>
    </row>
    <row r="240" spans="5:17"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0"/>
      <c r="Q240" s="157"/>
    </row>
    <row r="241" spans="6:17"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7"/>
    </row>
    <row r="242" spans="6:17"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7"/>
    </row>
    <row r="243" spans="6:17"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7"/>
    </row>
    <row r="244" spans="6:17"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7"/>
    </row>
    <row r="245" spans="6:17"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7"/>
    </row>
    <row r="246" spans="6:17"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7"/>
    </row>
    <row r="247" spans="6:17"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7"/>
    </row>
    <row r="248" spans="6:17"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7"/>
    </row>
    <row r="249" spans="6:17"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7"/>
    </row>
    <row r="250" spans="6:17"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7"/>
    </row>
    <row r="251" spans="6:17"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7"/>
    </row>
    <row r="252" spans="6:17"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7"/>
    </row>
    <row r="253" spans="6:17"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7"/>
    </row>
    <row r="254" spans="6:17"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7"/>
    </row>
    <row r="255" spans="6:17">
      <c r="F255" s="150"/>
      <c r="G255" s="150"/>
      <c r="H255" s="150"/>
      <c r="I255" s="150"/>
      <c r="J255" s="150"/>
      <c r="K255" s="150"/>
      <c r="L255" s="150"/>
      <c r="M255" s="150"/>
      <c r="N255" s="150"/>
      <c r="O255" s="150"/>
      <c r="P255" s="150"/>
      <c r="Q255" s="157"/>
    </row>
    <row r="256" spans="6:17"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7"/>
    </row>
    <row r="257" spans="6:17"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7"/>
    </row>
    <row r="258" spans="6:17"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7"/>
    </row>
    <row r="259" spans="6:17"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7"/>
    </row>
    <row r="260" spans="6:17"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7"/>
    </row>
    <row r="261" spans="6:17"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7"/>
    </row>
    <row r="262" spans="6:17"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7"/>
    </row>
    <row r="263" spans="6:17"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7"/>
    </row>
    <row r="264" spans="6:17"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7"/>
    </row>
    <row r="265" spans="6:17"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7"/>
    </row>
    <row r="266" spans="6:17"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7"/>
    </row>
    <row r="267" spans="6:17"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7"/>
    </row>
    <row r="268" spans="6:17"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7"/>
    </row>
    <row r="269" spans="6:17"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7"/>
    </row>
    <row r="270" spans="6:17">
      <c r="F270" s="150"/>
      <c r="G270" s="150"/>
      <c r="H270" s="150"/>
      <c r="I270" s="150"/>
      <c r="J270" s="150"/>
      <c r="K270" s="150"/>
      <c r="L270" s="150"/>
      <c r="M270" s="150"/>
      <c r="N270" s="150"/>
      <c r="O270" s="150"/>
      <c r="P270" s="150"/>
      <c r="Q270" s="157"/>
    </row>
    <row r="271" spans="6:17">
      <c r="F271" s="150"/>
      <c r="G271" s="150"/>
      <c r="H271" s="150"/>
      <c r="I271" s="150"/>
      <c r="J271" s="150"/>
      <c r="K271" s="150"/>
      <c r="L271" s="150"/>
      <c r="M271" s="150"/>
      <c r="N271" s="150"/>
      <c r="O271" s="150"/>
      <c r="P271" s="150"/>
      <c r="Q271" s="157"/>
    </row>
    <row r="272" spans="6:17"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7"/>
    </row>
    <row r="273" spans="6:17">
      <c r="F273" s="150"/>
      <c r="G273" s="150"/>
      <c r="H273" s="150"/>
      <c r="I273" s="150"/>
      <c r="J273" s="150"/>
      <c r="K273" s="150"/>
      <c r="L273" s="150"/>
      <c r="M273" s="150"/>
      <c r="N273" s="150"/>
      <c r="O273" s="150"/>
      <c r="P273" s="150"/>
      <c r="Q273" s="157"/>
    </row>
    <row r="274" spans="6:17">
      <c r="F274" s="150"/>
      <c r="G274" s="150"/>
      <c r="H274" s="150"/>
      <c r="I274" s="150"/>
      <c r="J274" s="150"/>
      <c r="K274" s="150"/>
      <c r="L274" s="150"/>
      <c r="M274" s="150"/>
      <c r="N274" s="150"/>
      <c r="O274" s="150"/>
      <c r="P274" s="150"/>
      <c r="Q274" s="157"/>
    </row>
    <row r="275" spans="6:17"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7"/>
    </row>
    <row r="276" spans="6:17">
      <c r="F276" s="150"/>
      <c r="G276" s="150"/>
      <c r="H276" s="150"/>
      <c r="I276" s="150"/>
      <c r="J276" s="150"/>
      <c r="K276" s="150"/>
      <c r="L276" s="150"/>
      <c r="M276" s="150"/>
      <c r="N276" s="150"/>
      <c r="O276" s="150"/>
      <c r="P276" s="150"/>
      <c r="Q276" s="157"/>
    </row>
    <row r="277" spans="6:17"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7"/>
    </row>
    <row r="278" spans="6:17"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7"/>
    </row>
    <row r="279" spans="6:17"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7"/>
    </row>
    <row r="280" spans="6:17">
      <c r="F280" s="150"/>
      <c r="G280" s="150"/>
      <c r="H280" s="150"/>
      <c r="I280" s="150"/>
      <c r="J280" s="150"/>
      <c r="K280" s="150"/>
      <c r="L280" s="150"/>
      <c r="M280" s="150"/>
      <c r="N280" s="150"/>
      <c r="O280" s="150"/>
      <c r="P280" s="150"/>
      <c r="Q280" s="157"/>
    </row>
    <row r="281" spans="6:17">
      <c r="F281" s="150"/>
      <c r="G281" s="150"/>
      <c r="H281" s="150"/>
      <c r="I281" s="150"/>
      <c r="J281" s="150"/>
      <c r="K281" s="150"/>
      <c r="L281" s="150"/>
      <c r="M281" s="150"/>
      <c r="N281" s="150"/>
      <c r="O281" s="150"/>
      <c r="P281" s="150"/>
      <c r="Q281" s="157"/>
    </row>
    <row r="282" spans="6:17">
      <c r="F282" s="150"/>
      <c r="G282" s="150"/>
      <c r="H282" s="150"/>
      <c r="I282" s="150"/>
      <c r="J282" s="150"/>
      <c r="K282" s="150"/>
      <c r="L282" s="150"/>
      <c r="M282" s="150"/>
      <c r="N282" s="150"/>
      <c r="O282" s="150"/>
      <c r="P282" s="150"/>
      <c r="Q282" s="157"/>
    </row>
    <row r="283" spans="6:17">
      <c r="F283" s="150"/>
      <c r="G283" s="150"/>
      <c r="H283" s="150"/>
      <c r="I283" s="150"/>
      <c r="J283" s="150"/>
      <c r="K283" s="150"/>
      <c r="L283" s="150"/>
      <c r="M283" s="150"/>
      <c r="N283" s="150"/>
      <c r="O283" s="150"/>
      <c r="P283" s="150"/>
      <c r="Q283" s="157"/>
    </row>
    <row r="284" spans="6:17">
      <c r="F284" s="150"/>
      <c r="G284" s="150"/>
      <c r="H284" s="150"/>
      <c r="I284" s="150"/>
      <c r="J284" s="150"/>
      <c r="K284" s="150"/>
      <c r="L284" s="150"/>
      <c r="M284" s="150"/>
      <c r="N284" s="150"/>
      <c r="O284" s="150"/>
      <c r="P284" s="150"/>
      <c r="Q284" s="157"/>
    </row>
    <row r="285" spans="6:17">
      <c r="F285" s="150"/>
      <c r="G285" s="150"/>
      <c r="H285" s="150"/>
      <c r="I285" s="150"/>
      <c r="J285" s="150"/>
      <c r="K285" s="150"/>
      <c r="L285" s="150"/>
      <c r="M285" s="150"/>
      <c r="N285" s="150"/>
      <c r="O285" s="150"/>
      <c r="P285" s="150"/>
      <c r="Q285" s="157"/>
    </row>
    <row r="286" spans="6:17">
      <c r="F286" s="150"/>
      <c r="G286" s="150"/>
      <c r="H286" s="150"/>
      <c r="I286" s="150"/>
      <c r="J286" s="150"/>
      <c r="K286" s="150"/>
      <c r="L286" s="150"/>
      <c r="M286" s="150"/>
      <c r="N286" s="150"/>
      <c r="O286" s="150"/>
      <c r="P286" s="150"/>
      <c r="Q286" s="157"/>
    </row>
    <row r="287" spans="6:17">
      <c r="F287" s="150"/>
      <c r="G287" s="150"/>
      <c r="H287" s="150"/>
      <c r="I287" s="150"/>
      <c r="J287" s="150"/>
      <c r="K287" s="150"/>
      <c r="L287" s="150"/>
      <c r="M287" s="150"/>
      <c r="N287" s="150"/>
      <c r="O287" s="150"/>
      <c r="P287" s="150"/>
      <c r="Q287" s="157"/>
    </row>
    <row r="288" spans="6:17"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7"/>
    </row>
    <row r="289" spans="6:17">
      <c r="F289" s="150"/>
      <c r="G289" s="150"/>
      <c r="H289" s="150"/>
      <c r="I289" s="150"/>
      <c r="J289" s="150"/>
      <c r="K289" s="150"/>
      <c r="L289" s="150"/>
      <c r="M289" s="150"/>
      <c r="N289" s="150"/>
      <c r="O289" s="150"/>
      <c r="P289" s="150"/>
      <c r="Q289" s="157"/>
    </row>
    <row r="290" spans="6:17">
      <c r="F290" s="150"/>
      <c r="G290" s="150"/>
      <c r="H290" s="150"/>
      <c r="I290" s="150"/>
      <c r="J290" s="150"/>
      <c r="K290" s="150"/>
      <c r="L290" s="150"/>
      <c r="M290" s="150"/>
      <c r="N290" s="150"/>
      <c r="O290" s="150"/>
      <c r="P290" s="150"/>
      <c r="Q290" s="157"/>
    </row>
    <row r="291" spans="6:17">
      <c r="F291" s="150"/>
      <c r="G291" s="150"/>
      <c r="H291" s="150"/>
      <c r="I291" s="150"/>
      <c r="J291" s="150"/>
      <c r="K291" s="150"/>
      <c r="L291" s="150"/>
      <c r="M291" s="150"/>
      <c r="N291" s="150"/>
      <c r="O291" s="150"/>
      <c r="P291" s="150"/>
      <c r="Q291" s="157"/>
    </row>
    <row r="292" spans="6:17">
      <c r="F292" s="150"/>
      <c r="G292" s="150"/>
      <c r="H292" s="150"/>
      <c r="I292" s="150"/>
      <c r="J292" s="150"/>
      <c r="K292" s="150"/>
      <c r="L292" s="150"/>
      <c r="M292" s="150"/>
      <c r="N292" s="150"/>
      <c r="O292" s="150"/>
      <c r="P292" s="150"/>
      <c r="Q292" s="157"/>
    </row>
    <row r="293" spans="6:17">
      <c r="F293" s="150"/>
      <c r="G293" s="150"/>
      <c r="H293" s="150"/>
      <c r="I293" s="150"/>
      <c r="J293" s="150"/>
      <c r="K293" s="150"/>
      <c r="L293" s="150"/>
      <c r="M293" s="150"/>
      <c r="N293" s="150"/>
      <c r="O293" s="150"/>
      <c r="P293" s="150"/>
      <c r="Q293" s="157"/>
    </row>
    <row r="294" spans="6:17">
      <c r="F294" s="150"/>
      <c r="G294" s="150"/>
      <c r="H294" s="150"/>
      <c r="I294" s="150"/>
      <c r="J294" s="150"/>
      <c r="K294" s="150"/>
      <c r="L294" s="150"/>
      <c r="M294" s="150"/>
      <c r="N294" s="150"/>
      <c r="O294" s="150"/>
      <c r="P294" s="150"/>
      <c r="Q294" s="157"/>
    </row>
    <row r="295" spans="6:17"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7"/>
    </row>
    <row r="296" spans="6:17"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7"/>
    </row>
    <row r="297" spans="6:17"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7"/>
    </row>
    <row r="298" spans="6:17"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7"/>
    </row>
    <row r="299" spans="6:17"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7"/>
    </row>
    <row r="300" spans="6:17"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7"/>
    </row>
    <row r="301" spans="6:17"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7"/>
    </row>
    <row r="302" spans="6:17"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7"/>
    </row>
    <row r="303" spans="6:17"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7"/>
    </row>
    <row r="304" spans="6:17">
      <c r="F304" s="150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7"/>
    </row>
    <row r="305" spans="6:17"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7"/>
    </row>
    <row r="306" spans="6:17">
      <c r="F306" s="150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7"/>
    </row>
    <row r="307" spans="6:17">
      <c r="F307" s="150"/>
      <c r="G307" s="150"/>
      <c r="H307" s="150"/>
      <c r="I307" s="150"/>
      <c r="J307" s="150"/>
      <c r="K307" s="150"/>
      <c r="L307" s="150"/>
      <c r="M307" s="150"/>
      <c r="N307" s="150"/>
      <c r="O307" s="150"/>
      <c r="P307" s="150"/>
      <c r="Q307" s="157"/>
    </row>
    <row r="308" spans="6:17">
      <c r="F308" s="150"/>
      <c r="G308" s="150"/>
      <c r="H308" s="150"/>
      <c r="I308" s="150"/>
      <c r="J308" s="150"/>
      <c r="K308" s="150"/>
      <c r="L308" s="150"/>
      <c r="M308" s="150"/>
      <c r="N308" s="150"/>
      <c r="O308" s="150"/>
      <c r="P308" s="150"/>
      <c r="Q308" s="157"/>
    </row>
    <row r="309" spans="6:17"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7"/>
    </row>
    <row r="310" spans="6:17">
      <c r="F310" s="150"/>
      <c r="G310" s="150"/>
      <c r="H310" s="150"/>
      <c r="I310" s="150"/>
      <c r="J310" s="150"/>
      <c r="K310" s="150"/>
      <c r="L310" s="150"/>
      <c r="M310" s="150"/>
      <c r="N310" s="150"/>
      <c r="O310" s="150"/>
      <c r="P310" s="150"/>
      <c r="Q310" s="157"/>
    </row>
    <row r="311" spans="6:17">
      <c r="F311" s="150"/>
      <c r="G311" s="150"/>
      <c r="H311" s="150"/>
      <c r="I311" s="150"/>
      <c r="J311" s="150"/>
      <c r="K311" s="150"/>
      <c r="L311" s="150"/>
      <c r="M311" s="150"/>
      <c r="N311" s="150"/>
      <c r="O311" s="150"/>
      <c r="P311" s="150"/>
      <c r="Q311" s="157"/>
    </row>
    <row r="312" spans="6:17">
      <c r="F312" s="150"/>
      <c r="G312" s="150"/>
      <c r="H312" s="150"/>
      <c r="I312" s="150"/>
      <c r="J312" s="150"/>
      <c r="K312" s="150"/>
      <c r="L312" s="150"/>
      <c r="M312" s="150"/>
      <c r="N312" s="150"/>
      <c r="O312" s="150"/>
      <c r="P312" s="150"/>
      <c r="Q312" s="157"/>
    </row>
    <row r="313" spans="6:17"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7"/>
    </row>
    <row r="314" spans="6:17"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7"/>
    </row>
    <row r="315" spans="6:17"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7"/>
    </row>
    <row r="316" spans="6:17"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7"/>
    </row>
    <row r="317" spans="6:17"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7"/>
    </row>
    <row r="318" spans="6:17"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7"/>
    </row>
    <row r="319" spans="6:17"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7"/>
    </row>
    <row r="320" spans="6:17"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7"/>
    </row>
    <row r="321" spans="6:17"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7"/>
    </row>
    <row r="322" spans="6:17">
      <c r="F322" s="150"/>
      <c r="G322" s="150"/>
      <c r="H322" s="150"/>
      <c r="I322" s="150"/>
      <c r="J322" s="150"/>
      <c r="K322" s="150"/>
      <c r="L322" s="150"/>
      <c r="M322" s="150"/>
      <c r="N322" s="150"/>
      <c r="O322" s="150"/>
      <c r="P322" s="150"/>
      <c r="Q322" s="157"/>
    </row>
    <row r="323" spans="6:17">
      <c r="F323" s="150"/>
      <c r="G323" s="150"/>
      <c r="H323" s="150"/>
      <c r="I323" s="150"/>
      <c r="J323" s="150"/>
      <c r="K323" s="150"/>
      <c r="L323" s="150"/>
      <c r="M323" s="150"/>
      <c r="N323" s="150"/>
      <c r="O323" s="150"/>
      <c r="P323" s="150"/>
      <c r="Q323" s="157"/>
    </row>
    <row r="324" spans="6:17">
      <c r="F324" s="150"/>
      <c r="G324" s="150"/>
      <c r="H324" s="150"/>
      <c r="I324" s="150"/>
      <c r="J324" s="150"/>
      <c r="K324" s="150"/>
      <c r="L324" s="150"/>
      <c r="M324" s="150"/>
      <c r="N324" s="150"/>
      <c r="O324" s="150"/>
      <c r="P324" s="150"/>
      <c r="Q324" s="157"/>
    </row>
    <row r="325" spans="6:17">
      <c r="F325" s="150"/>
      <c r="G325" s="150"/>
      <c r="H325" s="150"/>
      <c r="I325" s="150"/>
      <c r="J325" s="150"/>
      <c r="K325" s="150"/>
      <c r="L325" s="150"/>
      <c r="M325" s="150"/>
      <c r="N325" s="150"/>
      <c r="O325" s="150"/>
      <c r="P325" s="150"/>
      <c r="Q325" s="157"/>
    </row>
    <row r="326" spans="6:17">
      <c r="F326" s="150"/>
      <c r="G326" s="150"/>
      <c r="H326" s="150"/>
      <c r="I326" s="150"/>
      <c r="J326" s="150"/>
      <c r="K326" s="150"/>
      <c r="L326" s="150"/>
      <c r="M326" s="150"/>
      <c r="N326" s="150"/>
      <c r="O326" s="150"/>
      <c r="P326" s="150"/>
      <c r="Q326" s="157"/>
    </row>
    <row r="327" spans="6:17">
      <c r="F327" s="150"/>
      <c r="G327" s="150"/>
      <c r="H327" s="150"/>
      <c r="I327" s="150"/>
      <c r="J327" s="150"/>
      <c r="K327" s="150"/>
      <c r="L327" s="150"/>
      <c r="M327" s="150"/>
      <c r="N327" s="150"/>
      <c r="O327" s="150"/>
      <c r="P327" s="150"/>
      <c r="Q327" s="157"/>
    </row>
    <row r="328" spans="6:17">
      <c r="F328" s="150"/>
      <c r="G328" s="150"/>
      <c r="H328" s="150"/>
      <c r="I328" s="150"/>
      <c r="J328" s="150"/>
      <c r="K328" s="150"/>
      <c r="L328" s="150"/>
      <c r="M328" s="150"/>
      <c r="N328" s="150"/>
      <c r="O328" s="150"/>
      <c r="P328" s="150"/>
      <c r="Q328" s="157"/>
    </row>
    <row r="329" spans="6:17">
      <c r="F329" s="150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  <c r="Q329" s="157"/>
    </row>
    <row r="330" spans="6:17">
      <c r="F330" s="150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  <c r="Q330" s="157"/>
    </row>
    <row r="331" spans="6:17"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7"/>
    </row>
    <row r="332" spans="6:17"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7"/>
    </row>
    <row r="333" spans="6:17">
      <c r="F333" s="150"/>
      <c r="G333" s="150"/>
      <c r="H333" s="150"/>
      <c r="I333" s="150"/>
      <c r="J333" s="150"/>
      <c r="K333" s="150"/>
      <c r="L333" s="150"/>
      <c r="M333" s="150"/>
      <c r="N333" s="150"/>
      <c r="O333" s="150"/>
      <c r="P333" s="150"/>
      <c r="Q333" s="157"/>
    </row>
    <row r="334" spans="6:17">
      <c r="F334" s="150"/>
      <c r="G334" s="150"/>
      <c r="H334" s="150"/>
      <c r="I334" s="150"/>
      <c r="J334" s="150"/>
      <c r="K334" s="150"/>
      <c r="L334" s="150"/>
      <c r="M334" s="150"/>
      <c r="N334" s="150"/>
      <c r="O334" s="150"/>
      <c r="P334" s="150"/>
      <c r="Q334" s="157"/>
    </row>
    <row r="335" spans="6:17">
      <c r="F335" s="150"/>
      <c r="G335" s="150"/>
      <c r="H335" s="150"/>
      <c r="I335" s="150"/>
      <c r="J335" s="150"/>
      <c r="K335" s="150"/>
      <c r="L335" s="150"/>
      <c r="M335" s="150"/>
      <c r="N335" s="150"/>
      <c r="O335" s="150"/>
      <c r="P335" s="150"/>
      <c r="Q335" s="157"/>
    </row>
    <row r="336" spans="6:17">
      <c r="F336" s="150"/>
      <c r="G336" s="150"/>
      <c r="H336" s="150"/>
      <c r="I336" s="150"/>
      <c r="J336" s="150"/>
      <c r="K336" s="150"/>
      <c r="L336" s="150"/>
      <c r="M336" s="150"/>
      <c r="N336" s="150"/>
      <c r="O336" s="150"/>
      <c r="P336" s="150"/>
      <c r="Q336" s="157"/>
    </row>
    <row r="337" spans="6:17"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7"/>
    </row>
    <row r="338" spans="6:17">
      <c r="F338" s="150"/>
      <c r="G338" s="150"/>
      <c r="H338" s="150"/>
      <c r="I338" s="150"/>
      <c r="J338" s="150"/>
      <c r="K338" s="150"/>
      <c r="L338" s="150"/>
      <c r="M338" s="150"/>
      <c r="N338" s="150"/>
      <c r="O338" s="150"/>
      <c r="P338" s="150"/>
      <c r="Q338" s="157"/>
    </row>
    <row r="339" spans="6:17">
      <c r="F339" s="150"/>
      <c r="G339" s="150"/>
      <c r="H339" s="150"/>
      <c r="I339" s="150"/>
      <c r="J339" s="150"/>
      <c r="K339" s="150"/>
      <c r="L339" s="150"/>
      <c r="M339" s="150"/>
      <c r="N339" s="150"/>
      <c r="O339" s="150"/>
      <c r="P339" s="150"/>
      <c r="Q339" s="157"/>
    </row>
    <row r="340" spans="6:17"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7"/>
    </row>
    <row r="341" spans="6:17">
      <c r="F341" s="150"/>
      <c r="G341" s="150"/>
      <c r="H341" s="150"/>
      <c r="I341" s="150"/>
      <c r="J341" s="150"/>
      <c r="K341" s="150"/>
      <c r="L341" s="150"/>
      <c r="M341" s="150"/>
      <c r="N341" s="150"/>
      <c r="O341" s="150"/>
      <c r="P341" s="150"/>
      <c r="Q341" s="157"/>
    </row>
    <row r="342" spans="6:17">
      <c r="F342" s="150"/>
      <c r="G342" s="150"/>
      <c r="H342" s="150"/>
      <c r="I342" s="150"/>
      <c r="J342" s="150"/>
      <c r="K342" s="150"/>
      <c r="L342" s="150"/>
      <c r="M342" s="150"/>
      <c r="N342" s="150"/>
      <c r="O342" s="150"/>
      <c r="P342" s="150"/>
      <c r="Q342" s="157"/>
    </row>
    <row r="343" spans="6:17">
      <c r="F343" s="150"/>
      <c r="G343" s="150"/>
      <c r="H343" s="150"/>
      <c r="I343" s="150"/>
      <c r="J343" s="150"/>
      <c r="K343" s="150"/>
      <c r="L343" s="150"/>
      <c r="M343" s="150"/>
      <c r="N343" s="150"/>
      <c r="O343" s="150"/>
      <c r="P343" s="150"/>
      <c r="Q343" s="157"/>
    </row>
    <row r="344" spans="6:17">
      <c r="F344" s="150"/>
      <c r="G344" s="150"/>
      <c r="H344" s="150"/>
      <c r="I344" s="150"/>
      <c r="J344" s="150"/>
      <c r="K344" s="150"/>
      <c r="L344" s="150"/>
      <c r="M344" s="150"/>
      <c r="N344" s="150"/>
      <c r="O344" s="150"/>
      <c r="P344" s="150"/>
      <c r="Q344" s="157"/>
    </row>
    <row r="345" spans="6:17">
      <c r="F345" s="150"/>
      <c r="G345" s="150"/>
      <c r="H345" s="150"/>
      <c r="I345" s="150"/>
      <c r="J345" s="150"/>
      <c r="K345" s="150"/>
      <c r="L345" s="150"/>
      <c r="M345" s="150"/>
      <c r="N345" s="150"/>
      <c r="O345" s="150"/>
      <c r="P345" s="150"/>
      <c r="Q345" s="157"/>
    </row>
    <row r="346" spans="6:17">
      <c r="F346" s="150"/>
      <c r="G346" s="150"/>
      <c r="H346" s="150"/>
      <c r="I346" s="150"/>
      <c r="J346" s="150"/>
      <c r="K346" s="150"/>
      <c r="L346" s="150"/>
      <c r="M346" s="150"/>
      <c r="N346" s="150"/>
      <c r="O346" s="150"/>
      <c r="P346" s="150"/>
      <c r="Q346" s="157"/>
    </row>
    <row r="347" spans="6:17">
      <c r="F347" s="150"/>
      <c r="G347" s="150"/>
      <c r="H347" s="150"/>
      <c r="I347" s="150"/>
      <c r="J347" s="150"/>
      <c r="K347" s="150"/>
      <c r="L347" s="150"/>
      <c r="M347" s="150"/>
      <c r="N347" s="150"/>
      <c r="O347" s="150"/>
      <c r="P347" s="150"/>
      <c r="Q347" s="157"/>
    </row>
    <row r="348" spans="6:17">
      <c r="F348" s="150"/>
      <c r="G348" s="150"/>
      <c r="H348" s="150"/>
      <c r="I348" s="150"/>
      <c r="J348" s="150"/>
      <c r="K348" s="150"/>
      <c r="L348" s="150"/>
      <c r="M348" s="150"/>
      <c r="N348" s="150"/>
      <c r="O348" s="150"/>
      <c r="P348" s="150"/>
      <c r="Q348" s="157"/>
    </row>
    <row r="349" spans="6:17">
      <c r="F349" s="150"/>
      <c r="G349" s="150"/>
      <c r="H349" s="150"/>
      <c r="I349" s="150"/>
      <c r="J349" s="150"/>
      <c r="K349" s="150"/>
      <c r="L349" s="150"/>
      <c r="M349" s="150"/>
      <c r="N349" s="150"/>
      <c r="O349" s="150"/>
      <c r="P349" s="150"/>
      <c r="Q349" s="157"/>
    </row>
    <row r="350" spans="6:17">
      <c r="F350" s="150"/>
      <c r="G350" s="150"/>
      <c r="H350" s="150"/>
      <c r="I350" s="150"/>
      <c r="J350" s="150"/>
      <c r="K350" s="150"/>
      <c r="L350" s="150"/>
      <c r="M350" s="150"/>
      <c r="N350" s="150"/>
      <c r="O350" s="150"/>
      <c r="P350" s="150"/>
      <c r="Q350" s="157"/>
    </row>
    <row r="351" spans="6:17">
      <c r="F351" s="150"/>
      <c r="G351" s="150"/>
      <c r="H351" s="150"/>
      <c r="I351" s="150"/>
      <c r="J351" s="150"/>
      <c r="K351" s="150"/>
      <c r="L351" s="150"/>
      <c r="M351" s="150"/>
      <c r="N351" s="150"/>
      <c r="O351" s="150"/>
      <c r="P351" s="150"/>
      <c r="Q351" s="157"/>
    </row>
    <row r="352" spans="6:17">
      <c r="F352" s="150"/>
      <c r="G352" s="150"/>
      <c r="H352" s="150"/>
      <c r="I352" s="150"/>
      <c r="J352" s="150"/>
      <c r="K352" s="150"/>
      <c r="L352" s="150"/>
      <c r="M352" s="150"/>
      <c r="N352" s="150"/>
      <c r="O352" s="150"/>
      <c r="P352" s="150"/>
      <c r="Q352" s="157"/>
    </row>
    <row r="353" spans="6:17">
      <c r="F353" s="150"/>
      <c r="G353" s="150"/>
      <c r="H353" s="150"/>
      <c r="I353" s="150"/>
      <c r="J353" s="150"/>
      <c r="K353" s="150"/>
      <c r="L353" s="150"/>
      <c r="M353" s="150"/>
      <c r="N353" s="150"/>
      <c r="O353" s="150"/>
      <c r="P353" s="150"/>
      <c r="Q353" s="157"/>
    </row>
    <row r="354" spans="6:17">
      <c r="F354" s="150"/>
      <c r="G354" s="150"/>
      <c r="H354" s="150"/>
      <c r="I354" s="150"/>
      <c r="J354" s="150"/>
      <c r="K354" s="150"/>
      <c r="L354" s="150"/>
      <c r="M354" s="150"/>
      <c r="N354" s="150"/>
      <c r="O354" s="150"/>
      <c r="P354" s="150"/>
      <c r="Q354" s="157"/>
    </row>
    <row r="355" spans="6:17">
      <c r="F355" s="150"/>
      <c r="G355" s="150"/>
      <c r="H355" s="150"/>
      <c r="I355" s="150"/>
      <c r="J355" s="150"/>
      <c r="K355" s="150"/>
      <c r="L355" s="150"/>
      <c r="M355" s="150"/>
      <c r="N355" s="150"/>
      <c r="O355" s="150"/>
      <c r="P355" s="150"/>
      <c r="Q355" s="157"/>
    </row>
    <row r="356" spans="6:17"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7"/>
    </row>
    <row r="357" spans="6:17">
      <c r="F357" s="150"/>
      <c r="G357" s="150"/>
      <c r="H357" s="150"/>
      <c r="I357" s="150"/>
      <c r="J357" s="150"/>
      <c r="K357" s="150"/>
      <c r="L357" s="150"/>
      <c r="M357" s="150"/>
      <c r="N357" s="150"/>
      <c r="O357" s="150"/>
      <c r="P357" s="150"/>
      <c r="Q357" s="157"/>
    </row>
    <row r="358" spans="6:17">
      <c r="F358" s="150"/>
      <c r="G358" s="150"/>
      <c r="H358" s="150"/>
      <c r="I358" s="150"/>
      <c r="J358" s="150"/>
      <c r="K358" s="150"/>
      <c r="L358" s="150"/>
      <c r="M358" s="150"/>
      <c r="N358" s="150"/>
      <c r="O358" s="150"/>
      <c r="P358" s="150"/>
      <c r="Q358" s="157"/>
    </row>
    <row r="359" spans="6:17">
      <c r="F359" s="150"/>
      <c r="G359" s="150"/>
      <c r="H359" s="150"/>
      <c r="I359" s="150"/>
      <c r="J359" s="150"/>
      <c r="K359" s="150"/>
      <c r="L359" s="150"/>
      <c r="M359" s="150"/>
      <c r="N359" s="150"/>
      <c r="O359" s="150"/>
      <c r="P359" s="150"/>
      <c r="Q359" s="157"/>
    </row>
    <row r="360" spans="6:17">
      <c r="F360" s="150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7"/>
    </row>
    <row r="361" spans="6:17">
      <c r="F361" s="150"/>
      <c r="G361" s="150"/>
      <c r="H361" s="150"/>
      <c r="I361" s="150"/>
      <c r="J361" s="150"/>
      <c r="K361" s="150"/>
      <c r="L361" s="150"/>
      <c r="M361" s="150"/>
      <c r="N361" s="150"/>
      <c r="O361" s="150"/>
      <c r="P361" s="150"/>
      <c r="Q361" s="157"/>
    </row>
    <row r="362" spans="6:17"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7"/>
    </row>
    <row r="363" spans="6:17">
      <c r="F363" s="150"/>
      <c r="G363" s="150"/>
      <c r="H363" s="150"/>
      <c r="I363" s="150"/>
      <c r="J363" s="150"/>
      <c r="K363" s="150"/>
      <c r="L363" s="150"/>
      <c r="M363" s="150"/>
      <c r="N363" s="150"/>
      <c r="O363" s="150"/>
      <c r="P363" s="150"/>
      <c r="Q363" s="157"/>
    </row>
    <row r="364" spans="6:17">
      <c r="F364" s="150"/>
      <c r="G364" s="150"/>
      <c r="H364" s="150"/>
      <c r="I364" s="150"/>
      <c r="J364" s="150"/>
      <c r="K364" s="150"/>
      <c r="L364" s="150"/>
      <c r="M364" s="150"/>
      <c r="N364" s="150"/>
      <c r="O364" s="150"/>
      <c r="P364" s="150"/>
      <c r="Q364" s="157"/>
    </row>
    <row r="365" spans="6:17">
      <c r="F365" s="150"/>
      <c r="G365" s="150"/>
      <c r="H365" s="150"/>
      <c r="I365" s="150"/>
      <c r="J365" s="150"/>
      <c r="K365" s="150"/>
      <c r="L365" s="150"/>
      <c r="M365" s="150"/>
      <c r="N365" s="150"/>
      <c r="O365" s="150"/>
      <c r="P365" s="150"/>
      <c r="Q365" s="157"/>
    </row>
    <row r="366" spans="6:17">
      <c r="F366" s="150"/>
      <c r="G366" s="150"/>
      <c r="H366" s="150"/>
      <c r="I366" s="150"/>
      <c r="J366" s="150"/>
      <c r="K366" s="150"/>
      <c r="L366" s="150"/>
      <c r="M366" s="150"/>
      <c r="N366" s="150"/>
      <c r="O366" s="150"/>
      <c r="P366" s="150"/>
      <c r="Q366" s="157"/>
    </row>
    <row r="367" spans="6:17"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7"/>
    </row>
    <row r="368" spans="6:17"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7"/>
    </row>
    <row r="369" spans="6:17">
      <c r="F369" s="150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7"/>
    </row>
    <row r="370" spans="6:17">
      <c r="F370" s="150"/>
      <c r="G370" s="150"/>
      <c r="H370" s="150"/>
      <c r="I370" s="150"/>
      <c r="J370" s="150"/>
      <c r="K370" s="150"/>
      <c r="L370" s="150"/>
      <c r="M370" s="150"/>
      <c r="N370" s="150"/>
      <c r="O370" s="150"/>
      <c r="P370" s="150"/>
      <c r="Q370" s="157"/>
    </row>
    <row r="371" spans="6:17">
      <c r="F371" s="150"/>
      <c r="G371" s="150"/>
      <c r="H371" s="150"/>
      <c r="I371" s="150"/>
      <c r="J371" s="150"/>
      <c r="K371" s="150"/>
      <c r="L371" s="150"/>
      <c r="M371" s="150"/>
      <c r="N371" s="150"/>
      <c r="O371" s="150"/>
      <c r="P371" s="150"/>
      <c r="Q371" s="157"/>
    </row>
    <row r="372" spans="6:17">
      <c r="F372" s="150"/>
      <c r="G372" s="150"/>
      <c r="H372" s="150"/>
      <c r="I372" s="150"/>
      <c r="J372" s="150"/>
      <c r="K372" s="150"/>
      <c r="L372" s="150"/>
      <c r="M372" s="150"/>
      <c r="N372" s="150"/>
      <c r="O372" s="150"/>
      <c r="P372" s="150"/>
      <c r="Q372" s="157"/>
    </row>
    <row r="373" spans="6:17">
      <c r="F373" s="150"/>
      <c r="G373" s="150"/>
      <c r="H373" s="150"/>
      <c r="I373" s="150"/>
      <c r="J373" s="150"/>
      <c r="K373" s="150"/>
      <c r="L373" s="150"/>
      <c r="M373" s="150"/>
      <c r="N373" s="150"/>
      <c r="O373" s="150"/>
      <c r="P373" s="150"/>
      <c r="Q373" s="157"/>
    </row>
    <row r="374" spans="6:17">
      <c r="F374" s="150"/>
      <c r="G374" s="150"/>
      <c r="H374" s="150"/>
      <c r="I374" s="150"/>
      <c r="J374" s="150"/>
      <c r="K374" s="150"/>
      <c r="L374" s="150"/>
      <c r="M374" s="150"/>
      <c r="N374" s="150"/>
      <c r="O374" s="150"/>
      <c r="P374" s="150"/>
      <c r="Q374" s="157"/>
    </row>
    <row r="375" spans="6:17">
      <c r="F375" s="150"/>
      <c r="G375" s="150"/>
      <c r="H375" s="150"/>
      <c r="I375" s="150"/>
      <c r="J375" s="150"/>
      <c r="K375" s="150"/>
      <c r="L375" s="150"/>
      <c r="M375" s="150"/>
      <c r="N375" s="150"/>
      <c r="O375" s="150"/>
      <c r="P375" s="150"/>
      <c r="Q375" s="157"/>
    </row>
    <row r="376" spans="6:17">
      <c r="F376" s="150"/>
      <c r="G376" s="150"/>
      <c r="H376" s="150"/>
      <c r="I376" s="150"/>
      <c r="J376" s="150"/>
      <c r="K376" s="150"/>
      <c r="L376" s="150"/>
      <c r="M376" s="150"/>
      <c r="N376" s="150"/>
      <c r="O376" s="150"/>
      <c r="P376" s="150"/>
      <c r="Q376" s="157"/>
    </row>
    <row r="377" spans="6:17">
      <c r="F377" s="150"/>
      <c r="G377" s="150"/>
      <c r="H377" s="150"/>
      <c r="I377" s="150"/>
      <c r="J377" s="150"/>
      <c r="K377" s="150"/>
      <c r="L377" s="150"/>
      <c r="M377" s="150"/>
      <c r="N377" s="150"/>
      <c r="O377" s="150"/>
      <c r="P377" s="150"/>
      <c r="Q377" s="157"/>
    </row>
    <row r="378" spans="6:17">
      <c r="F378" s="150"/>
      <c r="G378" s="150"/>
      <c r="H378" s="150"/>
      <c r="I378" s="150"/>
      <c r="J378" s="150"/>
      <c r="K378" s="150"/>
      <c r="L378" s="150"/>
      <c r="M378" s="150"/>
      <c r="N378" s="150"/>
      <c r="O378" s="150"/>
      <c r="P378" s="150"/>
      <c r="Q378" s="157"/>
    </row>
    <row r="379" spans="6:17">
      <c r="F379" s="150"/>
      <c r="G379" s="150"/>
      <c r="H379" s="150"/>
      <c r="I379" s="150"/>
      <c r="J379" s="150"/>
      <c r="K379" s="150"/>
      <c r="L379" s="150"/>
      <c r="M379" s="150"/>
      <c r="N379" s="150"/>
      <c r="O379" s="150"/>
      <c r="P379" s="150"/>
      <c r="Q379" s="157"/>
    </row>
    <row r="380" spans="6:17">
      <c r="F380" s="150"/>
      <c r="G380" s="150"/>
      <c r="H380" s="150"/>
      <c r="I380" s="150"/>
      <c r="J380" s="150"/>
      <c r="K380" s="150"/>
      <c r="L380" s="150"/>
      <c r="M380" s="150"/>
      <c r="N380" s="150"/>
      <c r="O380" s="150"/>
      <c r="P380" s="150"/>
      <c r="Q380" s="157"/>
    </row>
    <row r="381" spans="6:17">
      <c r="F381" s="150"/>
      <c r="G381" s="150"/>
      <c r="H381" s="150"/>
      <c r="I381" s="150"/>
      <c r="J381" s="150"/>
      <c r="K381" s="150"/>
      <c r="L381" s="150"/>
      <c r="M381" s="150"/>
      <c r="N381" s="150"/>
      <c r="O381" s="150"/>
      <c r="P381" s="150"/>
      <c r="Q381" s="157"/>
    </row>
    <row r="382" spans="6:17"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7"/>
    </row>
    <row r="383" spans="6:17"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7"/>
    </row>
    <row r="384" spans="6:17"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50"/>
      <c r="Q384" s="157"/>
    </row>
    <row r="385" spans="6:17"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7"/>
    </row>
    <row r="386" spans="6:17"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7"/>
    </row>
    <row r="387" spans="6:17"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7"/>
    </row>
    <row r="388" spans="6:17">
      <c r="F388" s="150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7"/>
    </row>
    <row r="389" spans="6:17"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7"/>
    </row>
    <row r="390" spans="6:17">
      <c r="F390" s="150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7"/>
    </row>
    <row r="391" spans="6:17"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7"/>
    </row>
    <row r="392" spans="6:17"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7"/>
    </row>
    <row r="393" spans="6:17"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  <c r="Q393" s="157"/>
    </row>
    <row r="394" spans="6:17"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  <c r="Q394" s="157"/>
    </row>
    <row r="395" spans="6:17"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7"/>
    </row>
    <row r="396" spans="6:17">
      <c r="F396" s="150"/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  <c r="Q396" s="157"/>
    </row>
    <row r="397" spans="6:17">
      <c r="F397" s="150"/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  <c r="Q397" s="157"/>
    </row>
    <row r="398" spans="6:17">
      <c r="F398" s="150"/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  <c r="Q398" s="157"/>
    </row>
    <row r="399" spans="6:17">
      <c r="F399" s="150"/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  <c r="Q399" s="157"/>
    </row>
    <row r="400" spans="6:17"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7"/>
    </row>
    <row r="401" spans="6:17">
      <c r="F401" s="150"/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  <c r="Q401" s="157"/>
    </row>
    <row r="402" spans="6:17"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7"/>
    </row>
    <row r="403" spans="6:17"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7"/>
    </row>
    <row r="404" spans="6:17"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7"/>
    </row>
    <row r="405" spans="6:17"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7"/>
    </row>
    <row r="406" spans="6:17">
      <c r="F406" s="150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7"/>
    </row>
    <row r="407" spans="6:17"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7"/>
    </row>
    <row r="408" spans="6:17"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7"/>
    </row>
    <row r="409" spans="6:17">
      <c r="F409" s="150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7"/>
    </row>
    <row r="410" spans="6:17">
      <c r="F410" s="150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7"/>
    </row>
    <row r="411" spans="6:17">
      <c r="F411" s="150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7"/>
    </row>
    <row r="412" spans="6:17"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7"/>
    </row>
    <row r="413" spans="6:17"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7"/>
    </row>
    <row r="414" spans="6:17"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7"/>
    </row>
    <row r="415" spans="6:17">
      <c r="F415" s="150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7"/>
    </row>
    <row r="416" spans="6:17"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7"/>
    </row>
    <row r="417" spans="6:17">
      <c r="F417" s="150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7"/>
    </row>
    <row r="418" spans="6:17">
      <c r="F418" s="150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7"/>
    </row>
    <row r="419" spans="6:17">
      <c r="F419" s="150"/>
      <c r="G419" s="150"/>
      <c r="H419" s="150"/>
      <c r="I419" s="150"/>
      <c r="J419" s="150"/>
      <c r="K419" s="150"/>
      <c r="L419" s="150"/>
      <c r="M419" s="150"/>
      <c r="N419" s="150"/>
      <c r="O419" s="150"/>
      <c r="P419" s="150"/>
      <c r="Q419" s="157"/>
    </row>
    <row r="420" spans="6:17"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7"/>
    </row>
    <row r="421" spans="6:17"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7"/>
    </row>
    <row r="422" spans="6:17"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7"/>
    </row>
    <row r="423" spans="6:17"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7"/>
    </row>
    <row r="424" spans="6:17"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7"/>
    </row>
    <row r="425" spans="6:17"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7"/>
    </row>
    <row r="426" spans="6:17"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7"/>
    </row>
    <row r="427" spans="6:17"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7"/>
    </row>
    <row r="428" spans="6:17"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7"/>
    </row>
    <row r="429" spans="6:17"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7"/>
    </row>
    <row r="430" spans="6:17"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7"/>
    </row>
    <row r="431" spans="6:17">
      <c r="F431" s="150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7"/>
    </row>
    <row r="432" spans="6:17">
      <c r="F432" s="150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7"/>
    </row>
    <row r="433" spans="6:17"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7"/>
    </row>
    <row r="434" spans="6:17">
      <c r="F434" s="150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7"/>
    </row>
    <row r="435" spans="6:17"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7"/>
    </row>
    <row r="436" spans="6:17"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7"/>
    </row>
    <row r="437" spans="6:17">
      <c r="F437" s="150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7"/>
    </row>
    <row r="438" spans="6:17"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7"/>
    </row>
    <row r="439" spans="6:17"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7"/>
    </row>
    <row r="440" spans="6:17">
      <c r="F440" s="150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7"/>
    </row>
    <row r="441" spans="6:17"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7"/>
    </row>
    <row r="442" spans="6:17">
      <c r="F442" s="150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7"/>
    </row>
    <row r="443" spans="6:17">
      <c r="F443" s="150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7"/>
    </row>
    <row r="444" spans="6:17">
      <c r="F444" s="150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7"/>
    </row>
    <row r="445" spans="6:17"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7"/>
    </row>
    <row r="446" spans="6:17"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7"/>
    </row>
    <row r="447" spans="6:17"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7"/>
    </row>
    <row r="448" spans="6:17"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7"/>
    </row>
    <row r="449" spans="6:17"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7"/>
    </row>
    <row r="450" spans="6:17">
      <c r="F450" s="150"/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  <c r="Q450" s="157"/>
    </row>
    <row r="451" spans="6:17">
      <c r="F451" s="150"/>
      <c r="G451" s="150"/>
      <c r="H451" s="150"/>
      <c r="I451" s="150"/>
      <c r="J451" s="150"/>
      <c r="K451" s="150"/>
      <c r="L451" s="150"/>
      <c r="M451" s="150"/>
      <c r="N451" s="150"/>
      <c r="O451" s="150"/>
      <c r="P451" s="150"/>
      <c r="Q451" s="157"/>
    </row>
    <row r="452" spans="6:17">
      <c r="F452" s="150"/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  <c r="Q452" s="157"/>
    </row>
    <row r="453" spans="6:17">
      <c r="F453" s="150"/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  <c r="Q453" s="157"/>
    </row>
    <row r="454" spans="6:17">
      <c r="F454" s="150"/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  <c r="Q454" s="157"/>
    </row>
    <row r="455" spans="6:17">
      <c r="F455" s="150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  <c r="Q455" s="157"/>
    </row>
    <row r="456" spans="6:17"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7"/>
    </row>
    <row r="457" spans="6:17"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7"/>
    </row>
    <row r="458" spans="6:17"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7"/>
    </row>
    <row r="459" spans="6:17"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7"/>
    </row>
    <row r="460" spans="6:17"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7"/>
    </row>
    <row r="461" spans="6:17"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7"/>
    </row>
    <row r="462" spans="6:17"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7"/>
    </row>
    <row r="463" spans="6:17"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7"/>
    </row>
    <row r="464" spans="6:17"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7"/>
    </row>
    <row r="465" spans="6:17">
      <c r="F465" s="150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7"/>
    </row>
    <row r="466" spans="6:17">
      <c r="F466" s="150"/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  <c r="Q466" s="157"/>
    </row>
    <row r="467" spans="6:17">
      <c r="F467" s="150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7"/>
    </row>
    <row r="468" spans="6:17">
      <c r="F468" s="150"/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  <c r="Q468" s="157"/>
    </row>
    <row r="469" spans="6:17">
      <c r="F469" s="150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7"/>
    </row>
    <row r="470" spans="6:17">
      <c r="F470" s="150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7"/>
    </row>
    <row r="471" spans="6:17">
      <c r="F471" s="150"/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  <c r="Q471" s="157"/>
    </row>
    <row r="472" spans="6:17"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7"/>
    </row>
    <row r="473" spans="6:17">
      <c r="F473" s="150"/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  <c r="Q473" s="157"/>
    </row>
    <row r="474" spans="6:17"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7"/>
    </row>
    <row r="475" spans="6:17"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7"/>
    </row>
    <row r="476" spans="6:17"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7"/>
    </row>
    <row r="477" spans="6:17"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7"/>
    </row>
    <row r="478" spans="6:17"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7"/>
    </row>
    <row r="479" spans="6:17"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7"/>
    </row>
    <row r="480" spans="6:17"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7"/>
    </row>
    <row r="481" spans="6:17">
      <c r="F481" s="150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7"/>
    </row>
    <row r="482" spans="6:17"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7"/>
    </row>
    <row r="483" spans="6:17">
      <c r="F483" s="150"/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  <c r="Q483" s="157"/>
    </row>
    <row r="484" spans="6:17">
      <c r="F484" s="150"/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  <c r="Q484" s="157"/>
    </row>
    <row r="485" spans="6:17">
      <c r="F485" s="150"/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  <c r="Q485" s="157"/>
    </row>
    <row r="486" spans="6:17">
      <c r="F486" s="150"/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  <c r="Q486" s="157"/>
    </row>
    <row r="487" spans="6:17">
      <c r="F487" s="150"/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  <c r="Q487" s="157"/>
    </row>
    <row r="488" spans="6:17">
      <c r="F488" s="150"/>
      <c r="G488" s="150"/>
      <c r="H488" s="150"/>
      <c r="I488" s="150"/>
      <c r="J488" s="150"/>
      <c r="K488" s="150"/>
      <c r="L488" s="150"/>
      <c r="M488" s="150"/>
      <c r="N488" s="150"/>
      <c r="O488" s="150"/>
      <c r="P488" s="150"/>
      <c r="Q488" s="157"/>
    </row>
    <row r="489" spans="6:17"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7"/>
    </row>
    <row r="490" spans="6:17">
      <c r="F490" s="150"/>
      <c r="G490" s="150"/>
      <c r="H490" s="150"/>
      <c r="I490" s="150"/>
      <c r="J490" s="150"/>
      <c r="K490" s="150"/>
      <c r="L490" s="150"/>
      <c r="M490" s="150"/>
      <c r="N490" s="150"/>
      <c r="O490" s="150"/>
      <c r="P490" s="150"/>
      <c r="Q490" s="157"/>
    </row>
    <row r="491" spans="6:17">
      <c r="F491" s="150"/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  <c r="Q491" s="157"/>
    </row>
    <row r="492" spans="6:17">
      <c r="F492" s="150"/>
      <c r="G492" s="150"/>
      <c r="H492" s="150"/>
      <c r="I492" s="150"/>
      <c r="J492" s="150"/>
      <c r="K492" s="150"/>
      <c r="L492" s="150"/>
      <c r="M492" s="150"/>
      <c r="N492" s="150"/>
      <c r="O492" s="150"/>
      <c r="P492" s="150"/>
      <c r="Q492" s="157"/>
    </row>
    <row r="493" spans="6:17">
      <c r="F493" s="150"/>
      <c r="G493" s="150"/>
      <c r="H493" s="150"/>
      <c r="I493" s="150"/>
      <c r="J493" s="150"/>
      <c r="K493" s="150"/>
      <c r="L493" s="150"/>
      <c r="M493" s="150"/>
      <c r="N493" s="150"/>
      <c r="O493" s="150"/>
      <c r="P493" s="150"/>
      <c r="Q493" s="157"/>
    </row>
    <row r="494" spans="6:17">
      <c r="F494" s="150"/>
      <c r="G494" s="150"/>
      <c r="H494" s="150"/>
      <c r="I494" s="150"/>
      <c r="J494" s="150"/>
      <c r="K494" s="150"/>
      <c r="L494" s="150"/>
      <c r="M494" s="150"/>
      <c r="N494" s="150"/>
      <c r="O494" s="150"/>
      <c r="P494" s="150"/>
      <c r="Q494" s="157"/>
    </row>
    <row r="495" spans="6:17">
      <c r="F495" s="150"/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  <c r="Q495" s="157"/>
    </row>
    <row r="496" spans="6:17">
      <c r="F496" s="150"/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  <c r="Q496" s="157"/>
    </row>
    <row r="497" spans="6:17">
      <c r="F497" s="150"/>
      <c r="G497" s="150"/>
      <c r="H497" s="150"/>
      <c r="I497" s="150"/>
      <c r="J497" s="150"/>
      <c r="K497" s="150"/>
      <c r="L497" s="150"/>
      <c r="M497" s="150"/>
      <c r="N497" s="150"/>
      <c r="O497" s="150"/>
      <c r="P497" s="150"/>
      <c r="Q497" s="157"/>
    </row>
    <row r="498" spans="6:17"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  <c r="P498" s="150"/>
      <c r="Q498" s="157"/>
    </row>
    <row r="499" spans="6:17">
      <c r="F499" s="150"/>
      <c r="G499" s="150"/>
      <c r="H499" s="150"/>
      <c r="I499" s="150"/>
      <c r="J499" s="150"/>
      <c r="K499" s="150"/>
      <c r="L499" s="150"/>
      <c r="M499" s="150"/>
      <c r="N499" s="150"/>
      <c r="O499" s="150"/>
      <c r="P499" s="150"/>
      <c r="Q499" s="157"/>
    </row>
    <row r="500" spans="6:17">
      <c r="F500" s="150"/>
      <c r="G500" s="150"/>
      <c r="H500" s="150"/>
      <c r="I500" s="150"/>
      <c r="J500" s="150"/>
      <c r="K500" s="150"/>
      <c r="L500" s="150"/>
      <c r="M500" s="150"/>
      <c r="N500" s="150"/>
      <c r="O500" s="150"/>
      <c r="P500" s="150"/>
      <c r="Q500" s="157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05" customWidth="1"/>
    <col min="2" max="2" width="15.73046875" style="105" bestFit="1" customWidth="1"/>
    <col min="3" max="3" width="15.86328125" style="105" bestFit="1" customWidth="1"/>
    <col min="4" max="4" width="15.1328125" style="105" bestFit="1" customWidth="1"/>
    <col min="5" max="5" width="16.3984375" style="105" bestFit="1" customWidth="1"/>
    <col min="6" max="6" width="16.59765625" style="105" bestFit="1" customWidth="1"/>
    <col min="7" max="7" width="15" style="105" bestFit="1" customWidth="1"/>
    <col min="8" max="8" width="15.1328125" style="105" bestFit="1" customWidth="1"/>
    <col min="9" max="9" width="16.3984375" style="105" bestFit="1" customWidth="1"/>
    <col min="10" max="10" width="15" style="105" bestFit="1" customWidth="1"/>
    <col min="11" max="11" width="15.1328125" style="105" bestFit="1" customWidth="1"/>
    <col min="12" max="12" width="15.59765625" style="105" customWidth="1"/>
    <col min="13" max="13" width="15" style="105" bestFit="1" customWidth="1"/>
    <col min="14" max="14" width="17" style="105" bestFit="1" customWidth="1"/>
    <col min="15" max="15" width="7.73046875" style="105"/>
    <col min="16" max="16" width="23" style="105" bestFit="1" customWidth="1"/>
    <col min="17" max="17" width="10.86328125" style="105" bestFit="1" customWidth="1"/>
    <col min="18" max="16384" width="7.73046875" style="105"/>
  </cols>
  <sheetData>
    <row r="1" spans="1:17">
      <c r="A1" s="212" t="s">
        <v>73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7" ht="20.65">
      <c r="A2" s="213" t="s">
        <v>129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7" ht="22.5">
      <c r="A3" s="214" t="s">
        <v>188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17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7" spans="1:17" ht="27" customHeight="1">
      <c r="A7" s="106" t="s">
        <v>130</v>
      </c>
      <c r="B7" s="107">
        <v>43861</v>
      </c>
      <c r="C7" s="107">
        <v>43890</v>
      </c>
      <c r="D7" s="107">
        <v>43921</v>
      </c>
      <c r="E7" s="107">
        <v>43951</v>
      </c>
      <c r="F7" s="107">
        <v>43982</v>
      </c>
      <c r="G7" s="107">
        <v>44012</v>
      </c>
      <c r="H7" s="107">
        <v>44043</v>
      </c>
      <c r="I7" s="107">
        <v>44074</v>
      </c>
      <c r="J7" s="107">
        <v>44104</v>
      </c>
      <c r="K7" s="107">
        <v>44135</v>
      </c>
      <c r="L7" s="107">
        <v>44165</v>
      </c>
      <c r="M7" s="107">
        <v>44196</v>
      </c>
      <c r="N7" s="108" t="s">
        <v>125</v>
      </c>
    </row>
    <row r="8" spans="1:17" ht="24.95" customHeight="1">
      <c r="A8" s="109" t="s">
        <v>124</v>
      </c>
      <c r="B8" s="110">
        <v>537509</v>
      </c>
      <c r="C8" s="110">
        <v>504892</v>
      </c>
      <c r="D8" s="110">
        <v>472625</v>
      </c>
      <c r="E8" s="110">
        <v>438639</v>
      </c>
      <c r="F8" s="110">
        <v>380708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44">
        <v>2334373</v>
      </c>
      <c r="P8" s="111"/>
    </row>
    <row r="9" spans="1:17" ht="24.95" customHeight="1">
      <c r="A9" s="112" t="s">
        <v>126</v>
      </c>
      <c r="B9" s="110">
        <v>-301275</v>
      </c>
      <c r="C9" s="113">
        <v>-299486</v>
      </c>
      <c r="D9" s="113">
        <v>-269928</v>
      </c>
      <c r="E9" s="113">
        <v>-266976</v>
      </c>
      <c r="F9" s="113">
        <v>-231127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44">
        <v>-1368792</v>
      </c>
    </row>
    <row r="10" spans="1:17" ht="24.95" customHeight="1">
      <c r="A10" s="112" t="s">
        <v>127</v>
      </c>
      <c r="B10" s="110">
        <v>299486</v>
      </c>
      <c r="C10" s="110">
        <v>269928</v>
      </c>
      <c r="D10" s="110">
        <v>266976</v>
      </c>
      <c r="E10" s="110">
        <v>231127</v>
      </c>
      <c r="F10" s="110">
        <v>236448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44">
        <v>1303965</v>
      </c>
      <c r="P10" s="114"/>
      <c r="Q10" s="114"/>
    </row>
    <row r="11" spans="1:17" ht="30.75" customHeight="1">
      <c r="A11" s="115" t="s">
        <v>131</v>
      </c>
      <c r="B11" s="116">
        <v>535720</v>
      </c>
      <c r="C11" s="116">
        <v>475334</v>
      </c>
      <c r="D11" s="116">
        <v>469673</v>
      </c>
      <c r="E11" s="116">
        <v>402790</v>
      </c>
      <c r="F11" s="116">
        <v>386029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7">
        <v>2269546</v>
      </c>
      <c r="P11" s="118"/>
      <c r="Q11" s="111"/>
    </row>
    <row r="12" spans="1:17" ht="32.25" customHeight="1">
      <c r="A12" s="119" t="s">
        <v>132</v>
      </c>
      <c r="B12" s="120">
        <v>556117</v>
      </c>
      <c r="C12" s="120">
        <v>486363</v>
      </c>
      <c r="D12" s="120">
        <v>477535</v>
      </c>
      <c r="E12" s="120">
        <v>431246</v>
      </c>
      <c r="F12" s="120">
        <v>432473</v>
      </c>
      <c r="G12" s="120">
        <v>424693</v>
      </c>
      <c r="H12" s="120">
        <v>490670</v>
      </c>
      <c r="I12" s="120">
        <v>464617</v>
      </c>
      <c r="J12" s="120">
        <v>435934</v>
      </c>
      <c r="K12" s="120">
        <v>436959</v>
      </c>
      <c r="L12" s="120">
        <v>468856</v>
      </c>
      <c r="M12" s="120">
        <v>553150</v>
      </c>
      <c r="N12" s="121">
        <v>2383734</v>
      </c>
      <c r="P12" s="122" t="s">
        <v>136</v>
      </c>
    </row>
    <row r="13" spans="1:17" ht="38.25" customHeight="1">
      <c r="A13" s="123" t="s">
        <v>128</v>
      </c>
      <c r="B13" s="45">
        <v>-20397</v>
      </c>
      <c r="C13" s="45">
        <v>-11029</v>
      </c>
      <c r="D13" s="45">
        <v>-7862</v>
      </c>
      <c r="E13" s="45">
        <v>-28456</v>
      </c>
      <c r="F13" s="45">
        <v>-46444</v>
      </c>
      <c r="G13" s="45" t="s">
        <v>24</v>
      </c>
      <c r="H13" s="45" t="s">
        <v>24</v>
      </c>
      <c r="I13" s="45" t="s">
        <v>24</v>
      </c>
      <c r="J13" s="45" t="s">
        <v>24</v>
      </c>
      <c r="K13" s="45" t="s">
        <v>24</v>
      </c>
      <c r="L13" s="45" t="s">
        <v>24</v>
      </c>
      <c r="M13" s="45" t="s">
        <v>24</v>
      </c>
      <c r="N13" s="124">
        <v>-114188</v>
      </c>
    </row>
    <row r="14" spans="1:17" ht="42.75" customHeight="1">
      <c r="A14" s="123" t="s">
        <v>133</v>
      </c>
      <c r="B14" s="125">
        <v>18.11</v>
      </c>
      <c r="C14" s="125">
        <v>18.11</v>
      </c>
      <c r="D14" s="125">
        <v>18.11</v>
      </c>
      <c r="E14" s="125">
        <v>18.11</v>
      </c>
      <c r="F14" s="125">
        <v>18.11</v>
      </c>
      <c r="G14" s="125">
        <v>18.11</v>
      </c>
      <c r="H14" s="125">
        <v>18.11</v>
      </c>
      <c r="I14" s="125">
        <v>18.11</v>
      </c>
      <c r="J14" s="125">
        <v>18.11</v>
      </c>
      <c r="K14" s="125">
        <v>18.11</v>
      </c>
      <c r="L14" s="125">
        <v>18.11</v>
      </c>
      <c r="M14" s="125">
        <v>18.11</v>
      </c>
      <c r="N14" s="44"/>
    </row>
    <row r="15" spans="1:17" ht="30.75" customHeight="1" thickBot="1">
      <c r="A15" s="126" t="s">
        <v>134</v>
      </c>
      <c r="B15" s="127">
        <v>-369390</v>
      </c>
      <c r="C15" s="127">
        <v>-199735</v>
      </c>
      <c r="D15" s="127">
        <v>-142381</v>
      </c>
      <c r="E15" s="127">
        <v>-515338</v>
      </c>
      <c r="F15" s="127">
        <v>-841101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  <c r="N15" s="127">
        <v>-2067945</v>
      </c>
    </row>
    <row r="16" spans="1:17" ht="20.100000000000001" customHeight="1" thickTop="1">
      <c r="G16" s="128"/>
      <c r="N16" s="111"/>
    </row>
    <row r="17" spans="1:14" ht="20.100000000000001" customHeight="1">
      <c r="A17" s="129"/>
      <c r="N17" s="111"/>
    </row>
    <row r="18" spans="1:14" ht="36.75" customHeight="1">
      <c r="A18" s="130" t="s">
        <v>135</v>
      </c>
      <c r="B18" s="131">
        <v>43861</v>
      </c>
      <c r="C18" s="131">
        <v>43890</v>
      </c>
      <c r="D18" s="131">
        <v>43921</v>
      </c>
      <c r="E18" s="131">
        <v>43951</v>
      </c>
      <c r="F18" s="131">
        <v>43982</v>
      </c>
      <c r="G18" s="131">
        <v>44012</v>
      </c>
      <c r="H18" s="131">
        <v>44043</v>
      </c>
      <c r="I18" s="131">
        <v>44074</v>
      </c>
      <c r="J18" s="131">
        <v>44104</v>
      </c>
      <c r="K18" s="131">
        <v>44135</v>
      </c>
      <c r="L18" s="131">
        <v>44165</v>
      </c>
      <c r="M18" s="131">
        <v>44196</v>
      </c>
      <c r="N18" s="107" t="s">
        <v>125</v>
      </c>
    </row>
    <row r="19" spans="1:14" ht="29.25" customHeight="1">
      <c r="A19" s="132" t="s">
        <v>2</v>
      </c>
      <c r="B19" s="133">
        <v>369390</v>
      </c>
      <c r="C19" s="133">
        <v>199735</v>
      </c>
      <c r="D19" s="133">
        <v>142381</v>
      </c>
      <c r="E19" s="133">
        <v>515338</v>
      </c>
      <c r="F19" s="133">
        <v>841101</v>
      </c>
      <c r="G19" s="133" t="s">
        <v>24</v>
      </c>
      <c r="H19" s="133" t="s">
        <v>24</v>
      </c>
      <c r="I19" s="133" t="s">
        <v>24</v>
      </c>
      <c r="J19" s="133" t="s">
        <v>24</v>
      </c>
      <c r="K19" s="133" t="s">
        <v>24</v>
      </c>
      <c r="L19" s="133" t="s">
        <v>24</v>
      </c>
      <c r="M19" s="133" t="s">
        <v>24</v>
      </c>
      <c r="N19" s="133">
        <v>2067945</v>
      </c>
    </row>
    <row r="20" spans="1:14">
      <c r="A20" s="134"/>
      <c r="B20" s="135" t="s">
        <v>196</v>
      </c>
      <c r="C20" s="135" t="s">
        <v>196</v>
      </c>
      <c r="D20" s="135" t="s">
        <v>196</v>
      </c>
      <c r="E20" s="135" t="s">
        <v>196</v>
      </c>
      <c r="F20" s="135" t="s">
        <v>196</v>
      </c>
      <c r="G20" s="135" t="s">
        <v>196</v>
      </c>
      <c r="H20" s="135" t="s">
        <v>196</v>
      </c>
      <c r="I20" s="135" t="s">
        <v>196</v>
      </c>
      <c r="J20" s="135" t="s">
        <v>196</v>
      </c>
      <c r="K20" s="135" t="s">
        <v>196</v>
      </c>
      <c r="L20" s="135" t="s">
        <v>196</v>
      </c>
      <c r="M20" s="135" t="s">
        <v>196</v>
      </c>
      <c r="N20" s="135" t="s">
        <v>196</v>
      </c>
    </row>
    <row r="23" spans="1:14">
      <c r="G23" s="111"/>
    </row>
    <row r="32" spans="1:14" ht="15.4">
      <c r="A32" s="136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workbookViewId="0">
      <selection activeCell="D18" sqref="D18"/>
    </sheetView>
  </sheetViews>
  <sheetFormatPr defaultRowHeight="12.75"/>
  <cols>
    <col min="1" max="1" width="40.59765625" style="216" bestFit="1" customWidth="1"/>
    <col min="2" max="2" width="11.265625" style="4" bestFit="1" customWidth="1"/>
    <col min="3" max="14" width="12.86328125" style="4" bestFit="1" customWidth="1"/>
    <col min="15" max="16384" width="9.06640625" style="4"/>
  </cols>
  <sheetData>
    <row r="1" spans="1:14" ht="13.15">
      <c r="C1" s="217">
        <v>43831</v>
      </c>
      <c r="D1" s="217">
        <v>43862</v>
      </c>
      <c r="E1" s="217">
        <v>43891</v>
      </c>
      <c r="F1" s="217">
        <v>43922</v>
      </c>
      <c r="G1" s="217">
        <v>43952</v>
      </c>
      <c r="H1" s="217">
        <v>43983</v>
      </c>
      <c r="I1" s="217">
        <v>44013</v>
      </c>
      <c r="J1" s="217">
        <v>44044</v>
      </c>
      <c r="K1" s="217">
        <v>44075</v>
      </c>
      <c r="L1" s="217">
        <v>44105</v>
      </c>
      <c r="M1" s="217">
        <v>44136</v>
      </c>
      <c r="N1" s="217">
        <v>44166</v>
      </c>
    </row>
    <row r="4" spans="1:14" ht="13.15">
      <c r="A4" s="218" t="s">
        <v>166</v>
      </c>
    </row>
    <row r="5" spans="1:14">
      <c r="A5" s="219" t="s">
        <v>192</v>
      </c>
      <c r="B5" s="220"/>
      <c r="C5" s="103">
        <f>($C$26*0.119202103298727)/12</f>
        <v>13717.6</v>
      </c>
      <c r="D5" s="103">
        <f>($D$26*0.119202103298727)/12</f>
        <v>13717.6</v>
      </c>
      <c r="E5" s="103">
        <f>($E$26*0.119202103298727)/12</f>
        <v>13717.6</v>
      </c>
      <c r="F5" s="103">
        <f>($F$26*0.119202103298727)/12</f>
        <v>13717.6</v>
      </c>
      <c r="G5" s="103">
        <f>($G$26*0.119202103298727)/12</f>
        <v>13717.6</v>
      </c>
      <c r="H5" s="103">
        <f>($H$26*0.119202103298727)/12</f>
        <v>0</v>
      </c>
      <c r="I5" s="103">
        <f>($I$26*0.119202103298727)/12</f>
        <v>0</v>
      </c>
      <c r="J5" s="103">
        <f>($J$26*0.119202103298727)/12</f>
        <v>0</v>
      </c>
      <c r="K5" s="103">
        <f>($K$26*0.119202103298727)/12</f>
        <v>0</v>
      </c>
      <c r="L5" s="103">
        <f>($L$26*0.119202103298727)/12</f>
        <v>0</v>
      </c>
      <c r="M5" s="103">
        <f>($M$26*0.119202103298727)/12</f>
        <v>0</v>
      </c>
      <c r="N5" s="103">
        <f>($N$26*0.119202103298727)/12</f>
        <v>0</v>
      </c>
    </row>
    <row r="6" spans="1:14">
      <c r="A6" s="221" t="s">
        <v>189</v>
      </c>
      <c r="B6" s="220"/>
      <c r="C6" s="79">
        <f>28.27*956</f>
        <v>27026.12</v>
      </c>
      <c r="D6" s="79">
        <f>28.27*2700</f>
        <v>76329</v>
      </c>
      <c r="E6" s="79">
        <f>28.27*3968</f>
        <v>112175.36</v>
      </c>
      <c r="F6" s="79">
        <f>28.27*4933</f>
        <v>139455.91</v>
      </c>
      <c r="G6" s="79">
        <f>28.27*5240</f>
        <v>148134.79999999999</v>
      </c>
      <c r="H6" s="79"/>
      <c r="I6" s="79"/>
      <c r="J6" s="79"/>
      <c r="K6" s="79"/>
      <c r="L6" s="79"/>
      <c r="M6" s="79"/>
      <c r="N6" s="79"/>
    </row>
    <row r="7" spans="1:14" ht="38.25">
      <c r="A7" s="219" t="s">
        <v>167</v>
      </c>
      <c r="B7" s="220"/>
      <c r="C7" s="83">
        <f>-'WA Monthly'!E36</f>
        <v>4512</v>
      </c>
      <c r="D7" s="83">
        <f>-'WA Monthly'!F36</f>
        <v>6519</v>
      </c>
      <c r="E7" s="83">
        <f>-'WA Monthly'!G36</f>
        <v>7796</v>
      </c>
      <c r="F7" s="83">
        <f>-'WA Monthly'!H36</f>
        <v>9072</v>
      </c>
      <c r="G7" s="83">
        <f>-'WA Monthly'!I36</f>
        <v>9658</v>
      </c>
      <c r="H7" s="83">
        <f>-'WA Monthly'!J36</f>
        <v>0</v>
      </c>
      <c r="I7" s="83">
        <f>-'WA Monthly'!K36</f>
        <v>0</v>
      </c>
      <c r="J7" s="83">
        <f>-'WA Monthly'!L36</f>
        <v>0</v>
      </c>
      <c r="K7" s="83">
        <f>-'WA Monthly'!M36</f>
        <v>0</v>
      </c>
      <c r="L7" s="83">
        <f>-'WA Monthly'!N36</f>
        <v>0</v>
      </c>
      <c r="M7" s="83">
        <f>-'WA Monthly'!O36</f>
        <v>0</v>
      </c>
      <c r="N7" s="83">
        <f>-'WA Monthly'!P36</f>
        <v>0</v>
      </c>
    </row>
    <row r="8" spans="1:14">
      <c r="A8" s="219" t="s">
        <v>190</v>
      </c>
      <c r="B8" s="220"/>
      <c r="C8" s="79">
        <f>30000/12</f>
        <v>2500</v>
      </c>
      <c r="D8" s="79">
        <f t="shared" ref="D8:N8" si="0">30000/12</f>
        <v>2500</v>
      </c>
      <c r="E8" s="79">
        <f t="shared" si="0"/>
        <v>2500</v>
      </c>
      <c r="F8" s="79">
        <f t="shared" si="0"/>
        <v>2500</v>
      </c>
      <c r="G8" s="79">
        <f t="shared" si="0"/>
        <v>2500</v>
      </c>
      <c r="H8" s="79">
        <f t="shared" si="0"/>
        <v>2500</v>
      </c>
      <c r="I8" s="79">
        <f t="shared" si="0"/>
        <v>2500</v>
      </c>
      <c r="J8" s="79">
        <f t="shared" si="0"/>
        <v>2500</v>
      </c>
      <c r="K8" s="79">
        <f t="shared" si="0"/>
        <v>2500</v>
      </c>
      <c r="L8" s="79">
        <f t="shared" si="0"/>
        <v>2500</v>
      </c>
      <c r="M8" s="79">
        <f t="shared" si="0"/>
        <v>2500</v>
      </c>
      <c r="N8" s="79">
        <f t="shared" si="0"/>
        <v>2500</v>
      </c>
    </row>
    <row r="10" spans="1:14" ht="13.15">
      <c r="A10" s="218" t="s">
        <v>168</v>
      </c>
    </row>
    <row r="11" spans="1:14">
      <c r="A11" s="219" t="s">
        <v>169</v>
      </c>
      <c r="B11" s="220"/>
      <c r="C11" s="79">
        <f>956*52.71</f>
        <v>50390.76</v>
      </c>
      <c r="D11" s="79">
        <f>2700*52.71</f>
        <v>142317</v>
      </c>
      <c r="E11" s="79">
        <f>3968*52.71</f>
        <v>209153.28</v>
      </c>
      <c r="F11" s="79">
        <f>4933*52.71</f>
        <v>260018.43</v>
      </c>
      <c r="G11" s="79">
        <f>5240*52.71</f>
        <v>276200.40000000002</v>
      </c>
      <c r="H11" s="79"/>
      <c r="I11" s="79"/>
      <c r="J11" s="79"/>
      <c r="K11" s="79"/>
      <c r="L11" s="79"/>
      <c r="M11" s="79"/>
      <c r="N11" s="79"/>
    </row>
    <row r="12" spans="1:14">
      <c r="A12" s="219" t="s">
        <v>170</v>
      </c>
      <c r="B12" s="220"/>
      <c r="C12" s="83">
        <f>'WA Monthly'!E51</f>
        <v>19928</v>
      </c>
      <c r="D12" s="83">
        <f>'WA Monthly'!F51</f>
        <v>44560</v>
      </c>
      <c r="E12" s="83">
        <f>'WA Monthly'!G51</f>
        <v>91436</v>
      </c>
      <c r="F12" s="83">
        <f>'WA Monthly'!H51</f>
        <v>78930</v>
      </c>
      <c r="G12" s="83">
        <f>'WA Monthly'!I51</f>
        <v>46214</v>
      </c>
      <c r="H12" s="83">
        <f>'WA Monthly'!J51</f>
        <v>0</v>
      </c>
      <c r="I12" s="83">
        <f>'WA Monthly'!K51</f>
        <v>0</v>
      </c>
      <c r="J12" s="83">
        <f>'WA Monthly'!L51</f>
        <v>0</v>
      </c>
      <c r="K12" s="83">
        <f>'WA Monthly'!M51</f>
        <v>0</v>
      </c>
      <c r="L12" s="83">
        <f>'WA Monthly'!N51</f>
        <v>0</v>
      </c>
      <c r="M12" s="83">
        <f>'WA Monthly'!O51</f>
        <v>0</v>
      </c>
      <c r="N12" s="83">
        <f>'WA Monthly'!P51</f>
        <v>0</v>
      </c>
    </row>
    <row r="13" spans="1:14">
      <c r="A13" s="221" t="s">
        <v>191</v>
      </c>
      <c r="B13" s="220"/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</row>
    <row r="22" spans="1:14" ht="13.15">
      <c r="A22" s="218" t="s">
        <v>171</v>
      </c>
      <c r="B22" s="82"/>
    </row>
    <row r="23" spans="1:14" ht="25.5">
      <c r="A23" s="221" t="s">
        <v>172</v>
      </c>
      <c r="B23" s="222"/>
      <c r="C23" s="79">
        <v>657426.1</v>
      </c>
      <c r="D23" s="79">
        <v>657426.1</v>
      </c>
      <c r="E23" s="79">
        <v>657426.1</v>
      </c>
      <c r="F23" s="79">
        <v>657426.1</v>
      </c>
      <c r="G23" s="79">
        <v>657426.1</v>
      </c>
      <c r="H23" s="79"/>
      <c r="I23" s="79"/>
      <c r="J23" s="79"/>
      <c r="K23" s="79"/>
      <c r="L23" s="79"/>
      <c r="M23" s="79"/>
      <c r="N23" s="79"/>
    </row>
    <row r="24" spans="1:14">
      <c r="A24" s="221" t="s">
        <v>173</v>
      </c>
      <c r="B24" s="223"/>
      <c r="C24" s="79">
        <v>513030.82</v>
      </c>
      <c r="D24" s="79">
        <v>513030.82</v>
      </c>
      <c r="E24" s="79">
        <v>513030.82</v>
      </c>
      <c r="F24" s="79">
        <v>513030.82</v>
      </c>
      <c r="G24" s="79">
        <v>513030.82</v>
      </c>
      <c r="H24" s="79"/>
      <c r="I24" s="79"/>
      <c r="J24" s="79"/>
      <c r="K24" s="79"/>
      <c r="L24" s="79"/>
      <c r="M24" s="79"/>
      <c r="N24" s="79"/>
    </row>
    <row r="25" spans="1:14" ht="25.5">
      <c r="A25" s="221" t="s">
        <v>174</v>
      </c>
      <c r="B25" s="223"/>
      <c r="C25" s="224">
        <v>210485.37</v>
      </c>
      <c r="D25" s="224">
        <v>210485.37</v>
      </c>
      <c r="E25" s="224">
        <v>210485.37</v>
      </c>
      <c r="F25" s="224">
        <v>210485.37</v>
      </c>
      <c r="G25" s="224">
        <v>210485.37</v>
      </c>
      <c r="H25" s="224"/>
      <c r="I25" s="224"/>
      <c r="J25" s="224"/>
      <c r="K25" s="224"/>
      <c r="L25" s="224"/>
      <c r="M25" s="224"/>
      <c r="N25" s="224"/>
    </row>
    <row r="26" spans="1:14">
      <c r="B26" s="225"/>
      <c r="C26" s="226">
        <f>SUM(C23:C25)</f>
        <v>1380942.29</v>
      </c>
      <c r="D26" s="226">
        <f t="shared" ref="D26:N26" si="1">SUM(D23:D25)</f>
        <v>1380942.29</v>
      </c>
      <c r="E26" s="226">
        <f t="shared" si="1"/>
        <v>1380942.29</v>
      </c>
      <c r="F26" s="226">
        <f t="shared" si="1"/>
        <v>1380942.29</v>
      </c>
      <c r="G26" s="226">
        <f t="shared" si="1"/>
        <v>1380942.29</v>
      </c>
      <c r="H26" s="226">
        <f t="shared" si="1"/>
        <v>0</v>
      </c>
      <c r="I26" s="226">
        <f t="shared" si="1"/>
        <v>0</v>
      </c>
      <c r="J26" s="226">
        <f t="shared" si="1"/>
        <v>0</v>
      </c>
      <c r="K26" s="226">
        <f t="shared" si="1"/>
        <v>0</v>
      </c>
      <c r="L26" s="226">
        <f t="shared" si="1"/>
        <v>0</v>
      </c>
      <c r="M26" s="226">
        <f t="shared" si="1"/>
        <v>0</v>
      </c>
      <c r="N26" s="226">
        <f t="shared" si="1"/>
        <v>0</v>
      </c>
    </row>
    <row r="30" spans="1:14" ht="13.15">
      <c r="A30" s="218" t="s">
        <v>168</v>
      </c>
    </row>
    <row r="31" spans="1:14">
      <c r="A31" s="216" t="s">
        <v>178</v>
      </c>
      <c r="C31" s="149">
        <f>C11</f>
        <v>50391</v>
      </c>
      <c r="D31" s="149">
        <f t="shared" ref="D31:M32" si="2">D11</f>
        <v>142317</v>
      </c>
      <c r="E31" s="149">
        <f t="shared" si="2"/>
        <v>209153</v>
      </c>
      <c r="F31" s="149">
        <f t="shared" si="2"/>
        <v>260018</v>
      </c>
      <c r="G31" s="149">
        <f t="shared" si="2"/>
        <v>276200</v>
      </c>
      <c r="H31" s="149">
        <f t="shared" si="2"/>
        <v>0</v>
      </c>
      <c r="I31" s="149">
        <f t="shared" si="2"/>
        <v>0</v>
      </c>
      <c r="J31" s="149">
        <f t="shared" si="2"/>
        <v>0</v>
      </c>
      <c r="K31" s="149">
        <f t="shared" si="2"/>
        <v>0</v>
      </c>
      <c r="L31" s="149">
        <f t="shared" si="2"/>
        <v>0</v>
      </c>
      <c r="M31" s="227">
        <f t="shared" si="2"/>
        <v>0</v>
      </c>
      <c r="N31" s="227">
        <f t="shared" ref="N31" si="3">N11</f>
        <v>0</v>
      </c>
    </row>
    <row r="32" spans="1:14">
      <c r="A32" s="216" t="s">
        <v>179</v>
      </c>
      <c r="C32" s="149">
        <f>C12</f>
        <v>19928</v>
      </c>
      <c r="D32" s="149">
        <f t="shared" si="2"/>
        <v>44560</v>
      </c>
      <c r="E32" s="149">
        <f t="shared" si="2"/>
        <v>91436</v>
      </c>
      <c r="F32" s="149">
        <f t="shared" si="2"/>
        <v>78930</v>
      </c>
      <c r="G32" s="149">
        <f t="shared" si="2"/>
        <v>46214</v>
      </c>
      <c r="H32" s="149">
        <f t="shared" si="2"/>
        <v>0</v>
      </c>
      <c r="I32" s="149">
        <f t="shared" si="2"/>
        <v>0</v>
      </c>
      <c r="J32" s="149">
        <f t="shared" si="2"/>
        <v>0</v>
      </c>
      <c r="K32" s="149">
        <f t="shared" si="2"/>
        <v>0</v>
      </c>
      <c r="L32" s="149">
        <f t="shared" si="2"/>
        <v>0</v>
      </c>
      <c r="M32" s="227">
        <f t="shared" si="2"/>
        <v>0</v>
      </c>
      <c r="N32" s="227">
        <f t="shared" ref="N32" si="4">N12</f>
        <v>0</v>
      </c>
    </row>
    <row r="33" spans="1:14">
      <c r="A33" s="228" t="s">
        <v>67</v>
      </c>
      <c r="B33" s="149">
        <f>SUM(C33:N33)</f>
        <v>1219147</v>
      </c>
      <c r="C33" s="149">
        <f>SUM(C31:C32)</f>
        <v>70319</v>
      </c>
      <c r="D33" s="149">
        <f t="shared" ref="D33:M33" si="5">SUM(D31:D32)</f>
        <v>186877</v>
      </c>
      <c r="E33" s="149">
        <f t="shared" si="5"/>
        <v>300589</v>
      </c>
      <c r="F33" s="149">
        <f t="shared" si="5"/>
        <v>338948</v>
      </c>
      <c r="G33" s="149">
        <f t="shared" si="5"/>
        <v>322414</v>
      </c>
      <c r="H33" s="149">
        <f t="shared" si="5"/>
        <v>0</v>
      </c>
      <c r="I33" s="149">
        <f t="shared" si="5"/>
        <v>0</v>
      </c>
      <c r="J33" s="149">
        <f t="shared" si="5"/>
        <v>0</v>
      </c>
      <c r="K33" s="149">
        <f t="shared" si="5"/>
        <v>0</v>
      </c>
      <c r="L33" s="149">
        <f t="shared" si="5"/>
        <v>0</v>
      </c>
      <c r="M33" s="227">
        <f t="shared" si="5"/>
        <v>0</v>
      </c>
      <c r="N33" s="227">
        <f t="shared" ref="N33" si="6">SUM(N31:N32)</f>
        <v>0</v>
      </c>
    </row>
    <row r="35" spans="1:14" ht="13.15">
      <c r="A35" s="218" t="s">
        <v>180</v>
      </c>
    </row>
    <row r="36" spans="1:14">
      <c r="A36" s="4" t="s">
        <v>181</v>
      </c>
      <c r="C36" s="171">
        <v>37934</v>
      </c>
      <c r="D36" s="171">
        <v>107136</v>
      </c>
      <c r="E36" s="171">
        <v>157450</v>
      </c>
      <c r="F36" s="171">
        <v>195741</v>
      </c>
      <c r="G36" s="171">
        <v>207923</v>
      </c>
      <c r="H36" s="171"/>
      <c r="I36" s="171"/>
      <c r="J36" s="171"/>
      <c r="K36" s="171"/>
      <c r="L36" s="171"/>
      <c r="M36" s="171"/>
      <c r="N36" s="171"/>
    </row>
    <row r="37" spans="1:14">
      <c r="A37" s="4" t="s">
        <v>182</v>
      </c>
      <c r="C37" s="171">
        <f>C6</f>
        <v>27026</v>
      </c>
      <c r="D37" s="171">
        <f t="shared" ref="D37:M37" si="7">D6</f>
        <v>76329</v>
      </c>
      <c r="E37" s="171">
        <f t="shared" si="7"/>
        <v>112175</v>
      </c>
      <c r="F37" s="171">
        <f t="shared" si="7"/>
        <v>139456</v>
      </c>
      <c r="G37" s="171">
        <f t="shared" si="7"/>
        <v>148135</v>
      </c>
      <c r="H37" s="171">
        <f t="shared" si="7"/>
        <v>0</v>
      </c>
      <c r="I37" s="171">
        <f t="shared" si="7"/>
        <v>0</v>
      </c>
      <c r="J37" s="171">
        <f t="shared" si="7"/>
        <v>0</v>
      </c>
      <c r="K37" s="171">
        <f t="shared" si="7"/>
        <v>0</v>
      </c>
      <c r="L37" s="171">
        <f t="shared" si="7"/>
        <v>0</v>
      </c>
      <c r="M37" s="171">
        <f t="shared" si="7"/>
        <v>0</v>
      </c>
      <c r="N37" s="171">
        <f t="shared" ref="N37" si="8">N6</f>
        <v>0</v>
      </c>
    </row>
    <row r="38" spans="1:14">
      <c r="A38" s="4" t="s">
        <v>183</v>
      </c>
      <c r="C38" s="171">
        <f>C5</f>
        <v>13718</v>
      </c>
      <c r="D38" s="171">
        <f t="shared" ref="D38:M38" si="9">D5</f>
        <v>13718</v>
      </c>
      <c r="E38" s="171">
        <f t="shared" si="9"/>
        <v>13718</v>
      </c>
      <c r="F38" s="171">
        <f t="shared" si="9"/>
        <v>13718</v>
      </c>
      <c r="G38" s="171">
        <f t="shared" si="9"/>
        <v>13718</v>
      </c>
      <c r="H38" s="171">
        <f t="shared" si="9"/>
        <v>0</v>
      </c>
      <c r="I38" s="171">
        <f t="shared" si="9"/>
        <v>0</v>
      </c>
      <c r="J38" s="171">
        <f t="shared" si="9"/>
        <v>0</v>
      </c>
      <c r="K38" s="171">
        <f t="shared" si="9"/>
        <v>0</v>
      </c>
      <c r="L38" s="171">
        <f t="shared" si="9"/>
        <v>0</v>
      </c>
      <c r="M38" s="171">
        <f t="shared" si="9"/>
        <v>0</v>
      </c>
      <c r="N38" s="171">
        <f t="shared" ref="N38" si="10">N5</f>
        <v>0</v>
      </c>
    </row>
    <row r="39" spans="1:14">
      <c r="A39" s="82" t="s">
        <v>184</v>
      </c>
      <c r="C39" s="171">
        <f>C7</f>
        <v>4512</v>
      </c>
      <c r="D39" s="171">
        <f t="shared" ref="D39:M40" si="11">D7</f>
        <v>6519</v>
      </c>
      <c r="E39" s="171">
        <f t="shared" si="11"/>
        <v>7796</v>
      </c>
      <c r="F39" s="171">
        <f t="shared" si="11"/>
        <v>9072</v>
      </c>
      <c r="G39" s="171">
        <f t="shared" si="11"/>
        <v>9658</v>
      </c>
      <c r="H39" s="171">
        <f t="shared" si="11"/>
        <v>0</v>
      </c>
      <c r="I39" s="171">
        <f t="shared" si="11"/>
        <v>0</v>
      </c>
      <c r="J39" s="171">
        <f t="shared" si="11"/>
        <v>0</v>
      </c>
      <c r="K39" s="171">
        <f t="shared" si="11"/>
        <v>0</v>
      </c>
      <c r="L39" s="171">
        <f t="shared" si="11"/>
        <v>0</v>
      </c>
      <c r="M39" s="171">
        <f t="shared" si="11"/>
        <v>0</v>
      </c>
      <c r="N39" s="171">
        <f t="shared" ref="N39" si="12">N7</f>
        <v>0</v>
      </c>
    </row>
    <row r="40" spans="1:14">
      <c r="A40" s="4" t="s">
        <v>185</v>
      </c>
      <c r="C40" s="171">
        <f>C8</f>
        <v>2500</v>
      </c>
      <c r="D40" s="171">
        <f t="shared" si="11"/>
        <v>2500</v>
      </c>
      <c r="E40" s="171">
        <f t="shared" si="11"/>
        <v>2500</v>
      </c>
      <c r="F40" s="171">
        <f t="shared" si="11"/>
        <v>2500</v>
      </c>
      <c r="G40" s="171">
        <f t="shared" si="11"/>
        <v>2500</v>
      </c>
      <c r="H40" s="171">
        <f t="shared" si="11"/>
        <v>2500</v>
      </c>
      <c r="I40" s="171">
        <f t="shared" si="11"/>
        <v>2500</v>
      </c>
      <c r="J40" s="171">
        <f t="shared" si="11"/>
        <v>2500</v>
      </c>
      <c r="K40" s="171">
        <f t="shared" si="11"/>
        <v>2500</v>
      </c>
      <c r="L40" s="171">
        <f t="shared" si="11"/>
        <v>2500</v>
      </c>
      <c r="M40" s="171">
        <f t="shared" si="11"/>
        <v>2500</v>
      </c>
      <c r="N40" s="171">
        <f t="shared" ref="N40" si="13">N8</f>
        <v>2500</v>
      </c>
    </row>
    <row r="41" spans="1:14">
      <c r="A41" s="228" t="s">
        <v>67</v>
      </c>
      <c r="B41" s="149">
        <f>SUM(C41:N41)</f>
        <v>1345452</v>
      </c>
      <c r="C41" s="171">
        <f>SUM(C36:C40)</f>
        <v>85690</v>
      </c>
      <c r="D41" s="171">
        <f t="shared" ref="D41:M41" si="14">SUM(D36:D40)</f>
        <v>206202</v>
      </c>
      <c r="E41" s="171">
        <f t="shared" si="14"/>
        <v>293639</v>
      </c>
      <c r="F41" s="171">
        <f t="shared" si="14"/>
        <v>360487</v>
      </c>
      <c r="G41" s="171">
        <f t="shared" si="14"/>
        <v>381934</v>
      </c>
      <c r="H41" s="171">
        <f t="shared" si="14"/>
        <v>2500</v>
      </c>
      <c r="I41" s="171">
        <f t="shared" si="14"/>
        <v>2500</v>
      </c>
      <c r="J41" s="171">
        <f t="shared" si="14"/>
        <v>2500</v>
      </c>
      <c r="K41" s="171">
        <f t="shared" si="14"/>
        <v>2500</v>
      </c>
      <c r="L41" s="171">
        <f t="shared" si="14"/>
        <v>2500</v>
      </c>
      <c r="M41" s="171">
        <f t="shared" si="14"/>
        <v>2500</v>
      </c>
      <c r="N41" s="171">
        <f t="shared" ref="N41" si="15">SUM(N36:N40)</f>
        <v>2500</v>
      </c>
    </row>
    <row r="42" spans="1:14"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</row>
    <row r="43" spans="1:14">
      <c r="A43" s="228" t="s">
        <v>186</v>
      </c>
      <c r="B43" s="149">
        <f>SUM(C43:N43)</f>
        <v>-126305</v>
      </c>
      <c r="C43" s="171">
        <f>C33-C41</f>
        <v>-15371</v>
      </c>
      <c r="D43" s="171">
        <f t="shared" ref="D43:M43" si="16">D33-D41</f>
        <v>-19325</v>
      </c>
      <c r="E43" s="171">
        <f t="shared" si="16"/>
        <v>6950</v>
      </c>
      <c r="F43" s="171">
        <f t="shared" si="16"/>
        <v>-21539</v>
      </c>
      <c r="G43" s="171">
        <f t="shared" si="16"/>
        <v>-59520</v>
      </c>
      <c r="H43" s="171">
        <f t="shared" si="16"/>
        <v>-2500</v>
      </c>
      <c r="I43" s="171">
        <f t="shared" si="16"/>
        <v>-2500</v>
      </c>
      <c r="J43" s="171">
        <f t="shared" si="16"/>
        <v>-2500</v>
      </c>
      <c r="K43" s="171">
        <f t="shared" si="16"/>
        <v>-2500</v>
      </c>
      <c r="L43" s="171">
        <f t="shared" si="16"/>
        <v>-2500</v>
      </c>
      <c r="M43" s="171">
        <f t="shared" si="16"/>
        <v>-2500</v>
      </c>
      <c r="N43" s="171">
        <f t="shared" ref="N43" si="17">N33-N41</f>
        <v>-2500</v>
      </c>
    </row>
  </sheetData>
  <pageMargins left="0.7" right="0.7" top="0.75" bottom="0.75" header="0.3" footer="0.3"/>
  <pageSetup scale="6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2020-06-12T07:00:00+00:00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799216-2A96-4AE0-AE2F-A83DBCC83DE9}"/>
</file>

<file path=customXml/itemProps2.xml><?xml version="1.0" encoding="utf-8"?>
<ds:datastoreItem xmlns:ds="http://schemas.openxmlformats.org/officeDocument/2006/customXml" ds:itemID="{B5F4C9EA-0B58-4C27-81CF-BF1EDE5E8ABE}"/>
</file>

<file path=customXml/itemProps3.xml><?xml version="1.0" encoding="utf-8"?>
<ds:datastoreItem xmlns:ds="http://schemas.openxmlformats.org/officeDocument/2006/customXml" ds:itemID="{08AF5353-137E-445F-B999-2D2FA11B8615}"/>
</file>

<file path=customXml/itemProps4.xml><?xml version="1.0" encoding="utf-8"?>
<ds:datastoreItem xmlns:ds="http://schemas.openxmlformats.org/officeDocument/2006/customXml" ds:itemID="{97BFE003-6722-4BC1-91C5-1F122ABA8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WA Summary </vt:lpstr>
      <vt:lpstr>WA Monthly</vt:lpstr>
      <vt:lpstr>WA RRC</vt:lpstr>
      <vt:lpstr>Solar Select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Brandon, Annette</cp:lastModifiedBy>
  <cp:lastPrinted>2020-05-06T15:49:43Z</cp:lastPrinted>
  <dcterms:created xsi:type="dcterms:W3CDTF">2002-02-05T19:51:48Z</dcterms:created>
  <dcterms:modified xsi:type="dcterms:W3CDTF">2020-06-10T17:32:45Z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