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4.xml" ContentType="application/vnd.openxmlformats-officedocument.spreadsheetml.worksheet+xml"/>
  <Override PartName="/xl/worksheets/sheet16.xml" ContentType="application/vnd.openxmlformats-officedocument.spreadsheetml.worksheet+xml"/>
  <Override PartName="/xl/worksheets/sheet12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3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showInkAnnotation="0" autoCompressPictures="0"/>
  <bookViews>
    <workbookView xWindow="0" yWindow="0" windowWidth="25605" windowHeight="15600" tabRatio="797" firstSheet="2" activeTab="11"/>
  </bookViews>
  <sheets>
    <sheet name="Earnings" sheetId="12" r:id="rId1"/>
    <sheet name="$perShare" sheetId="11" r:id="rId2"/>
    <sheet name="DATA" sheetId="1" r:id="rId3"/>
    <sheet name="SGH-4" sheetId="14" r:id="rId4"/>
    <sheet name="SGH-5" sheetId="2" r:id="rId5"/>
    <sheet name="SGH-6,p1" sheetId="3" r:id="rId6"/>
    <sheet name="SGH-6,p2" sheetId="4" r:id="rId7"/>
    <sheet name="SGH-8" sheetId="5" r:id="rId8"/>
    <sheet name="SGH-9" sheetId="6" r:id="rId9"/>
    <sheet name="SGH-10" sheetId="15" r:id="rId10"/>
    <sheet name="SGH-11" sheetId="13" r:id="rId11"/>
    <sheet name="SGH-13" sheetId="7" r:id="rId12"/>
    <sheet name="SGH-14,p1" sheetId="8" r:id="rId13"/>
    <sheet name="SGH-14,p2" sheetId="9" r:id="rId14"/>
    <sheet name="SGH-15" sheetId="16" r:id="rId15"/>
    <sheet name="SGH-17" sheetId="17" r:id="rId16"/>
  </sheets>
  <externalReferences>
    <externalReference r:id="rId17"/>
    <externalReference r:id="rId18"/>
  </externalReferences>
  <definedNames>
    <definedName name="\d">#REF!</definedName>
    <definedName name="\h">#REF!</definedName>
    <definedName name="\p">#REF!</definedName>
    <definedName name="\w">#REF!</definedName>
    <definedName name="__DCF3">#REF!</definedName>
    <definedName name="_1">#REF!</definedName>
    <definedName name="_2">#REF!</definedName>
    <definedName name="_3">#REF!</definedName>
    <definedName name="_Criteria">#REF!</definedName>
    <definedName name="_Database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Print_Area" localSheetId="9">'SGH-10'!$B$1:$L$44</definedName>
    <definedName name="_Regression_Out" localSheetId="9" hidden="1">#REF!</definedName>
    <definedName name="_Regression_Out" hidden="1">#REF!</definedName>
    <definedName name="_Regression_X" localSheetId="9" hidden="1">#REF!</definedName>
    <definedName name="_Regression_X" hidden="1">#REF!</definedName>
    <definedName name="_Regression_Y" localSheetId="9" hidden="1">#REF!</definedName>
    <definedName name="_Regression_Y" hidden="1">#REF!</definedName>
    <definedName name="_Sort" hidden="1">#REF!</definedName>
    <definedName name="A">#REF!</definedName>
    <definedName name="B">#REF!</definedName>
    <definedName name="bruce">#REF!</definedName>
    <definedName name="C_">#REF!</definedName>
    <definedName name="_xlnm.Criteria">#REF!</definedName>
    <definedName name="DATA">#N/A</definedName>
    <definedName name="_xlnm.Database">#REF!</definedName>
    <definedName name="inputs" localSheetId="9">#REF!</definedName>
    <definedName name="inputs">#REF!</definedName>
    <definedName name="N" localSheetId="9">#REF!</definedName>
    <definedName name="N">#REF!</definedName>
    <definedName name="NAME">#N/A</definedName>
    <definedName name="_xlnm.Print_Area" localSheetId="10">'SGH-11'!$A$1:$E$39</definedName>
    <definedName name="_xlnm.Print_Area" localSheetId="11">'SGH-13'!$A$1:$G$42</definedName>
    <definedName name="_xlnm.Print_Area" localSheetId="12">'SGH-14,p1'!$A$1:$K$35</definedName>
    <definedName name="_xlnm.Print_Area" localSheetId="13">'SGH-14,p2'!$A$1:$K$35</definedName>
    <definedName name="_xlnm.Print_Area" localSheetId="14">'SGH-15'!$D$1:$P$45</definedName>
    <definedName name="_xlnm.Print_Area" localSheetId="3">'SGH-4'!$B$1:$L$66</definedName>
    <definedName name="_xlnm.Print_Area" localSheetId="4">'SGH-5'!$A$1:$K$277</definedName>
    <definedName name="_xlnm.Print_Area" localSheetId="5">'SGH-6,p1'!$A$1:$L$45</definedName>
    <definedName name="_xlnm.Print_Area" localSheetId="6">'SGH-6,p2'!$A$1:$M$33</definedName>
    <definedName name="_xlnm.Print_Area" localSheetId="7">'SGH-8'!$A$1:$E$39</definedName>
    <definedName name="_xlnm.Print_Area" localSheetId="8">'SGH-9'!$A$1:$E$35</definedName>
    <definedName name="Print_Area_MI">#REF!</definedName>
    <definedName name="START" localSheetId="9">#REF!</definedName>
    <definedName name="START">#REF!</definedName>
    <definedName name="temp" localSheetId="9">#REF!</definedName>
    <definedName name="temp">#REF!</definedName>
    <definedName name="tv" localSheetId="9">#REF!</definedName>
    <definedName name="tv">#REF!</definedName>
    <definedName name="X">#REF!</definedName>
    <definedName name="Z">#REF!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2" i="11" l="1"/>
  <c r="B5" i="1"/>
  <c r="I11" i="3"/>
  <c r="F67" i="11"/>
  <c r="B6" i="1"/>
  <c r="I12" i="3"/>
  <c r="F102" i="11"/>
  <c r="B7" i="1"/>
  <c r="I13" i="3"/>
  <c r="F137" i="11"/>
  <c r="B8" i="1"/>
  <c r="I14" i="3"/>
  <c r="F172" i="11"/>
  <c r="B9" i="1"/>
  <c r="I15" i="3"/>
  <c r="F207" i="11"/>
  <c r="B10" i="1"/>
  <c r="I16" i="3"/>
  <c r="F242" i="11"/>
  <c r="B11" i="1"/>
  <c r="I17" i="3"/>
  <c r="F277" i="11"/>
  <c r="B12" i="1"/>
  <c r="I18" i="3"/>
  <c r="F312" i="11"/>
  <c r="B13" i="1"/>
  <c r="I19" i="3"/>
  <c r="F347" i="11"/>
  <c r="B14" i="1"/>
  <c r="I20" i="3"/>
  <c r="F382" i="11"/>
  <c r="B15" i="1"/>
  <c r="I21" i="3"/>
  <c r="F417" i="11"/>
  <c r="B16" i="1"/>
  <c r="I22" i="3"/>
  <c r="F452" i="11"/>
  <c r="B17" i="1"/>
  <c r="I23" i="3"/>
  <c r="F487" i="11"/>
  <c r="B18" i="1"/>
  <c r="I24" i="3"/>
  <c r="F522" i="11"/>
  <c r="B19" i="1"/>
  <c r="I25" i="3"/>
  <c r="I27" i="3"/>
  <c r="G525" i="11"/>
  <c r="F525" i="11"/>
  <c r="E525" i="11"/>
  <c r="D525" i="11"/>
  <c r="C525" i="11"/>
  <c r="G524" i="11"/>
  <c r="F524" i="11"/>
  <c r="E524" i="11"/>
  <c r="D524" i="11"/>
  <c r="C524" i="11"/>
  <c r="G523" i="11"/>
  <c r="F523" i="11"/>
  <c r="E523" i="11"/>
  <c r="D523" i="11"/>
  <c r="C523" i="11"/>
  <c r="G522" i="11"/>
  <c r="E522" i="11"/>
  <c r="D522" i="11"/>
  <c r="C522" i="11"/>
  <c r="A491" i="11"/>
  <c r="G490" i="11"/>
  <c r="F490" i="11"/>
  <c r="E490" i="11"/>
  <c r="D490" i="11"/>
  <c r="C490" i="11"/>
  <c r="G489" i="11"/>
  <c r="F489" i="11"/>
  <c r="E489" i="11"/>
  <c r="D489" i="11"/>
  <c r="C489" i="11"/>
  <c r="G488" i="11"/>
  <c r="F488" i="11"/>
  <c r="E488" i="11"/>
  <c r="D488" i="11"/>
  <c r="C488" i="11"/>
  <c r="G487" i="11"/>
  <c r="E487" i="11"/>
  <c r="D487" i="11"/>
  <c r="C487" i="11"/>
  <c r="A456" i="11"/>
  <c r="G455" i="11"/>
  <c r="F455" i="11"/>
  <c r="E455" i="11"/>
  <c r="D455" i="11"/>
  <c r="C455" i="11"/>
  <c r="G454" i="11"/>
  <c r="F454" i="11"/>
  <c r="E454" i="11"/>
  <c r="D454" i="11"/>
  <c r="C454" i="11"/>
  <c r="G453" i="11"/>
  <c r="F453" i="11"/>
  <c r="E453" i="11"/>
  <c r="D453" i="11"/>
  <c r="C453" i="11"/>
  <c r="G452" i="11"/>
  <c r="E452" i="11"/>
  <c r="D452" i="11"/>
  <c r="C452" i="11"/>
  <c r="A421" i="11"/>
  <c r="G420" i="11"/>
  <c r="F420" i="11"/>
  <c r="E420" i="11"/>
  <c r="D420" i="11"/>
  <c r="C420" i="11"/>
  <c r="G419" i="11"/>
  <c r="F419" i="11"/>
  <c r="E419" i="11"/>
  <c r="D419" i="11"/>
  <c r="C419" i="11"/>
  <c r="G418" i="11"/>
  <c r="F418" i="11"/>
  <c r="E418" i="11"/>
  <c r="D418" i="11"/>
  <c r="C418" i="11"/>
  <c r="G417" i="11"/>
  <c r="E417" i="11"/>
  <c r="D417" i="11"/>
  <c r="C417" i="11"/>
  <c r="A386" i="11"/>
  <c r="G385" i="11"/>
  <c r="F385" i="11"/>
  <c r="E385" i="11"/>
  <c r="D385" i="11"/>
  <c r="C385" i="11"/>
  <c r="G384" i="11"/>
  <c r="F384" i="11"/>
  <c r="E384" i="11"/>
  <c r="D384" i="11"/>
  <c r="C384" i="11"/>
  <c r="G383" i="11"/>
  <c r="F383" i="11"/>
  <c r="E383" i="11"/>
  <c r="D383" i="11"/>
  <c r="C383" i="11"/>
  <c r="G382" i="11"/>
  <c r="E382" i="11"/>
  <c r="D382" i="11"/>
  <c r="C382" i="11"/>
  <c r="A351" i="11"/>
  <c r="G350" i="11"/>
  <c r="F350" i="11"/>
  <c r="E350" i="11"/>
  <c r="D350" i="11"/>
  <c r="C350" i="11"/>
  <c r="G349" i="11"/>
  <c r="F349" i="11"/>
  <c r="E349" i="11"/>
  <c r="D349" i="11"/>
  <c r="C349" i="11"/>
  <c r="G348" i="11"/>
  <c r="F348" i="11"/>
  <c r="E348" i="11"/>
  <c r="D348" i="11"/>
  <c r="C348" i="11"/>
  <c r="G347" i="11"/>
  <c r="E347" i="11"/>
  <c r="D347" i="11"/>
  <c r="C347" i="11"/>
  <c r="A316" i="11"/>
  <c r="G315" i="11"/>
  <c r="F315" i="11"/>
  <c r="E315" i="11"/>
  <c r="D315" i="11"/>
  <c r="C315" i="11"/>
  <c r="G314" i="11"/>
  <c r="F314" i="11"/>
  <c r="E314" i="11"/>
  <c r="D314" i="11"/>
  <c r="C314" i="11"/>
  <c r="G313" i="11"/>
  <c r="F313" i="11"/>
  <c r="E313" i="11"/>
  <c r="D313" i="11"/>
  <c r="C313" i="11"/>
  <c r="G312" i="11"/>
  <c r="E312" i="11"/>
  <c r="D312" i="11"/>
  <c r="C312" i="11"/>
  <c r="A281" i="11"/>
  <c r="G280" i="11"/>
  <c r="F280" i="11"/>
  <c r="E280" i="11"/>
  <c r="D280" i="11"/>
  <c r="C280" i="11"/>
  <c r="G279" i="11"/>
  <c r="F279" i="11"/>
  <c r="E279" i="11"/>
  <c r="D279" i="11"/>
  <c r="C279" i="11"/>
  <c r="G278" i="11"/>
  <c r="F278" i="11"/>
  <c r="E278" i="11"/>
  <c r="D278" i="11"/>
  <c r="C278" i="11"/>
  <c r="G277" i="11"/>
  <c r="E277" i="11"/>
  <c r="D277" i="11"/>
  <c r="C277" i="11"/>
  <c r="A246" i="11"/>
  <c r="G245" i="11"/>
  <c r="F245" i="11"/>
  <c r="E245" i="11"/>
  <c r="D245" i="11"/>
  <c r="C245" i="11"/>
  <c r="G244" i="11"/>
  <c r="F244" i="11"/>
  <c r="E244" i="11"/>
  <c r="D244" i="11"/>
  <c r="C244" i="11"/>
  <c r="G243" i="11"/>
  <c r="F243" i="11"/>
  <c r="E243" i="11"/>
  <c r="D243" i="11"/>
  <c r="C243" i="11"/>
  <c r="G242" i="11"/>
  <c r="E242" i="11"/>
  <c r="D242" i="11"/>
  <c r="C242" i="11"/>
  <c r="A211" i="11"/>
  <c r="G210" i="11"/>
  <c r="F210" i="11"/>
  <c r="E210" i="11"/>
  <c r="D210" i="11"/>
  <c r="C210" i="11"/>
  <c r="G209" i="11"/>
  <c r="F209" i="11"/>
  <c r="E209" i="11"/>
  <c r="D209" i="11"/>
  <c r="C209" i="11"/>
  <c r="G208" i="11"/>
  <c r="F208" i="11"/>
  <c r="E208" i="11"/>
  <c r="D208" i="11"/>
  <c r="C208" i="11"/>
  <c r="G207" i="11"/>
  <c r="E207" i="11"/>
  <c r="D207" i="11"/>
  <c r="C207" i="11"/>
  <c r="A176" i="11"/>
  <c r="G175" i="11"/>
  <c r="F175" i="11"/>
  <c r="E175" i="11"/>
  <c r="D175" i="11"/>
  <c r="C175" i="11"/>
  <c r="G174" i="11"/>
  <c r="F174" i="11"/>
  <c r="E174" i="11"/>
  <c r="D174" i="11"/>
  <c r="C174" i="11"/>
  <c r="G173" i="11"/>
  <c r="F173" i="11"/>
  <c r="E173" i="11"/>
  <c r="D173" i="11"/>
  <c r="C173" i="11"/>
  <c r="G172" i="11"/>
  <c r="E172" i="11"/>
  <c r="D172" i="11"/>
  <c r="C172" i="11"/>
  <c r="A141" i="11"/>
  <c r="G140" i="11"/>
  <c r="F140" i="11"/>
  <c r="E140" i="11"/>
  <c r="D140" i="11"/>
  <c r="C140" i="11"/>
  <c r="G139" i="11"/>
  <c r="F139" i="11"/>
  <c r="E139" i="11"/>
  <c r="D139" i="11"/>
  <c r="C139" i="11"/>
  <c r="G138" i="11"/>
  <c r="F138" i="11"/>
  <c r="E138" i="11"/>
  <c r="D138" i="11"/>
  <c r="C138" i="11"/>
  <c r="G137" i="11"/>
  <c r="E137" i="11"/>
  <c r="D137" i="11"/>
  <c r="C137" i="11"/>
  <c r="A106" i="11"/>
  <c r="G105" i="11"/>
  <c r="F105" i="11"/>
  <c r="E105" i="11"/>
  <c r="D105" i="11"/>
  <c r="C105" i="11"/>
  <c r="G104" i="11"/>
  <c r="F104" i="11"/>
  <c r="E104" i="11"/>
  <c r="D104" i="11"/>
  <c r="C104" i="11"/>
  <c r="G103" i="11"/>
  <c r="F103" i="11"/>
  <c r="E103" i="11"/>
  <c r="D103" i="11"/>
  <c r="C103" i="11"/>
  <c r="G102" i="11"/>
  <c r="E102" i="11"/>
  <c r="D102" i="11"/>
  <c r="C102" i="11"/>
  <c r="A71" i="11"/>
  <c r="G70" i="11"/>
  <c r="F70" i="11"/>
  <c r="E70" i="11"/>
  <c r="D70" i="11"/>
  <c r="C70" i="11"/>
  <c r="G69" i="11"/>
  <c r="F69" i="11"/>
  <c r="E69" i="11"/>
  <c r="D69" i="11"/>
  <c r="C69" i="11"/>
  <c r="G68" i="11"/>
  <c r="F68" i="11"/>
  <c r="E68" i="11"/>
  <c r="D68" i="11"/>
  <c r="C68" i="11"/>
  <c r="G67" i="11"/>
  <c r="E67" i="11"/>
  <c r="D67" i="11"/>
  <c r="C67" i="11"/>
  <c r="A36" i="11"/>
  <c r="G35" i="11"/>
  <c r="F35" i="11"/>
  <c r="E35" i="11"/>
  <c r="D35" i="11"/>
  <c r="C35" i="11"/>
  <c r="G34" i="11"/>
  <c r="F34" i="11"/>
  <c r="E34" i="11"/>
  <c r="D34" i="11"/>
  <c r="C34" i="11"/>
  <c r="G33" i="11"/>
  <c r="F33" i="11"/>
  <c r="E33" i="11"/>
  <c r="D33" i="11"/>
  <c r="C33" i="11"/>
  <c r="G32" i="11"/>
  <c r="E32" i="11"/>
  <c r="D32" i="11"/>
  <c r="C32" i="11"/>
  <c r="A1" i="11"/>
  <c r="Q41" i="1"/>
  <c r="Q38" i="1"/>
  <c r="Q45" i="1"/>
  <c r="Q43" i="1"/>
  <c r="I272" i="2"/>
  <c r="K41" i="1"/>
  <c r="I19" i="2"/>
  <c r="K27" i="1"/>
  <c r="I36" i="2"/>
  <c r="K28" i="1"/>
  <c r="I52" i="2"/>
  <c r="K29" i="1"/>
  <c r="I75" i="2"/>
  <c r="K30" i="1"/>
  <c r="I91" i="2"/>
  <c r="K31" i="1"/>
  <c r="I107" i="2"/>
  <c r="K32" i="1"/>
  <c r="I130" i="2"/>
  <c r="K33" i="1"/>
  <c r="I146" i="2"/>
  <c r="K34" i="1"/>
  <c r="I162" i="2"/>
  <c r="K35" i="1"/>
  <c r="I185" i="2"/>
  <c r="K36" i="1"/>
  <c r="I201" i="2"/>
  <c r="K37" i="1"/>
  <c r="I217" i="2"/>
  <c r="K38" i="1"/>
  <c r="I240" i="2"/>
  <c r="K39" i="1"/>
  <c r="I256" i="2"/>
  <c r="K40" i="1"/>
  <c r="K43" i="1"/>
  <c r="L41" i="1"/>
  <c r="O41" i="1"/>
  <c r="L35" i="1"/>
  <c r="O35" i="1"/>
  <c r="L32" i="1"/>
  <c r="O32" i="1"/>
  <c r="L30" i="1"/>
  <c r="O30" i="1"/>
  <c r="L29" i="1"/>
  <c r="O29" i="1"/>
  <c r="L28" i="1"/>
  <c r="O28" i="1"/>
  <c r="K49" i="1"/>
  <c r="K48" i="1"/>
  <c r="AA27" i="1"/>
  <c r="AB27" i="1"/>
  <c r="AC27" i="1"/>
  <c r="AD27" i="1"/>
  <c r="AE27" i="1"/>
  <c r="AF27" i="1"/>
  <c r="Z27" i="1"/>
  <c r="Y27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5" i="1"/>
  <c r="F43" i="1"/>
  <c r="E43" i="1"/>
  <c r="D43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1" i="1"/>
  <c r="BA19" i="1"/>
  <c r="BA18" i="1"/>
  <c r="BA17" i="1"/>
  <c r="BA16" i="1"/>
  <c r="BA15" i="1"/>
  <c r="BA14" i="1"/>
  <c r="BA13" i="1"/>
  <c r="BA12" i="1"/>
  <c r="BA11" i="1"/>
  <c r="BA10" i="1"/>
  <c r="BA9" i="1"/>
  <c r="BA8" i="1"/>
  <c r="BA7" i="1"/>
  <c r="BA6" i="1"/>
  <c r="BA5" i="1"/>
  <c r="M21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A30" i="1"/>
  <c r="AC30" i="1"/>
  <c r="AE30" i="1"/>
  <c r="L36" i="1"/>
  <c r="O36" i="1"/>
  <c r="L38" i="1"/>
  <c r="O38" i="1"/>
  <c r="L40" i="1"/>
  <c r="O40" i="1"/>
  <c r="L27" i="1"/>
  <c r="O27" i="1"/>
  <c r="O43" i="1"/>
  <c r="L31" i="1"/>
  <c r="L33" i="1"/>
  <c r="L34" i="1"/>
  <c r="L37" i="1"/>
  <c r="L39" i="1"/>
  <c r="L43" i="1"/>
  <c r="G49" i="12"/>
  <c r="F49" i="12"/>
  <c r="E49" i="12"/>
  <c r="G48" i="12"/>
  <c r="F48" i="12"/>
  <c r="E48" i="12"/>
  <c r="F23" i="12"/>
  <c r="E23" i="12"/>
  <c r="F22" i="12"/>
  <c r="E22" i="12"/>
  <c r="G19" i="15"/>
  <c r="H19" i="15"/>
  <c r="I19" i="15"/>
  <c r="K19" i="15"/>
  <c r="G20" i="15"/>
  <c r="H20" i="15"/>
  <c r="I20" i="15"/>
  <c r="K20" i="15"/>
  <c r="I21" i="15"/>
  <c r="K21" i="15"/>
  <c r="G22" i="15"/>
  <c r="H22" i="15"/>
  <c r="I22" i="15"/>
  <c r="K22" i="15"/>
  <c r="G23" i="15"/>
  <c r="H23" i="15"/>
  <c r="I23" i="15"/>
  <c r="K23" i="15"/>
  <c r="G24" i="15"/>
  <c r="I24" i="15"/>
  <c r="K24" i="15"/>
  <c r="G25" i="15"/>
  <c r="I25" i="15"/>
  <c r="K25" i="15"/>
  <c r="G26" i="15"/>
  <c r="I26" i="15"/>
  <c r="K26" i="15"/>
  <c r="G27" i="15"/>
  <c r="H27" i="15"/>
  <c r="I27" i="15"/>
  <c r="K27" i="15"/>
  <c r="G13" i="15"/>
  <c r="H13" i="15"/>
  <c r="I13" i="15"/>
  <c r="K13" i="15"/>
  <c r="G14" i="15"/>
  <c r="I14" i="15"/>
  <c r="K14" i="15"/>
  <c r="G15" i="15"/>
  <c r="I15" i="15"/>
  <c r="K15" i="15"/>
  <c r="G16" i="15"/>
  <c r="H16" i="15"/>
  <c r="I16" i="15"/>
  <c r="K16" i="15"/>
  <c r="K31" i="15"/>
  <c r="G17" i="15"/>
  <c r="H17" i="15"/>
  <c r="I17" i="15"/>
  <c r="I18" i="15"/>
  <c r="I33" i="15"/>
  <c r="I34" i="15"/>
  <c r="I36" i="15"/>
  <c r="I35" i="15"/>
  <c r="K17" i="15"/>
  <c r="G18" i="15"/>
  <c r="H18" i="15"/>
  <c r="G21" i="15"/>
  <c r="K18" i="15"/>
  <c r="K29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C15" i="15"/>
  <c r="C14" i="15"/>
  <c r="C13" i="15"/>
  <c r="O47" i="13"/>
  <c r="N47" i="13"/>
  <c r="M47" i="13"/>
  <c r="L47" i="13"/>
  <c r="M33" i="13"/>
  <c r="D23" i="13"/>
  <c r="O33" i="13"/>
  <c r="N33" i="13"/>
  <c r="L33" i="13"/>
  <c r="G29" i="13"/>
  <c r="G28" i="13"/>
  <c r="H29" i="13"/>
  <c r="H28" i="13"/>
  <c r="H27" i="13"/>
  <c r="C7" i="13"/>
  <c r="B15" i="7"/>
  <c r="C15" i="7"/>
  <c r="D15" i="7"/>
  <c r="B16" i="7"/>
  <c r="C16" i="7"/>
  <c r="D16" i="7"/>
  <c r="B17" i="7"/>
  <c r="C17" i="7"/>
  <c r="D17" i="7"/>
  <c r="B18" i="7"/>
  <c r="C18" i="7"/>
  <c r="D18" i="7"/>
  <c r="B19" i="7"/>
  <c r="C19" i="7"/>
  <c r="D19" i="7"/>
  <c r="B20" i="7"/>
  <c r="C20" i="7"/>
  <c r="D20" i="7"/>
  <c r="B21" i="7"/>
  <c r="C21" i="7"/>
  <c r="D21" i="7"/>
  <c r="B22" i="7"/>
  <c r="C22" i="7"/>
  <c r="D22" i="7"/>
  <c r="B23" i="7"/>
  <c r="C23" i="7"/>
  <c r="D23" i="7"/>
  <c r="B24" i="7"/>
  <c r="C24" i="7"/>
  <c r="D24" i="7"/>
  <c r="B25" i="7"/>
  <c r="C25" i="7"/>
  <c r="D25" i="7"/>
  <c r="B26" i="7"/>
  <c r="C26" i="7"/>
  <c r="D26" i="7"/>
  <c r="B27" i="7"/>
  <c r="C27" i="7"/>
  <c r="D27" i="7"/>
  <c r="B28" i="7"/>
  <c r="C28" i="7"/>
  <c r="D28" i="7"/>
  <c r="B29" i="7"/>
  <c r="C29" i="7"/>
  <c r="D29" i="7"/>
  <c r="D31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6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1" i="7"/>
  <c r="A26" i="7"/>
  <c r="A27" i="7"/>
  <c r="A28" i="7"/>
  <c r="A29" i="7"/>
  <c r="D5" i="7"/>
  <c r="G13" i="7"/>
  <c r="A15" i="7"/>
  <c r="A16" i="7"/>
  <c r="A17" i="7"/>
  <c r="A18" i="7"/>
  <c r="A19" i="7"/>
  <c r="A20" i="7"/>
  <c r="A21" i="7"/>
  <c r="A22" i="7"/>
  <c r="A23" i="7"/>
  <c r="A24" i="7"/>
  <c r="A25" i="7"/>
  <c r="E33" i="7"/>
  <c r="D36" i="7"/>
  <c r="F38" i="7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A24" i="8"/>
  <c r="A25" i="8"/>
  <c r="A26" i="8"/>
  <c r="A27" i="8"/>
  <c r="A23" i="8"/>
  <c r="F4" i="8"/>
  <c r="A13" i="8"/>
  <c r="A14" i="8"/>
  <c r="A15" i="8"/>
  <c r="A16" i="8"/>
  <c r="A17" i="8"/>
  <c r="A18" i="8"/>
  <c r="A19" i="8"/>
  <c r="A20" i="8"/>
  <c r="A21" i="8"/>
  <c r="A22" i="8"/>
  <c r="G13" i="8"/>
  <c r="L11" i="3"/>
  <c r="I13" i="8"/>
  <c r="G14" i="8"/>
  <c r="L12" i="3"/>
  <c r="I14" i="8"/>
  <c r="C38" i="2"/>
  <c r="E14" i="8"/>
  <c r="K14" i="8"/>
  <c r="G15" i="8"/>
  <c r="L13" i="3"/>
  <c r="I15" i="8"/>
  <c r="C54" i="2"/>
  <c r="E15" i="8"/>
  <c r="K15" i="8"/>
  <c r="G16" i="8"/>
  <c r="L14" i="3"/>
  <c r="I16" i="8"/>
  <c r="C77" i="2"/>
  <c r="E16" i="8"/>
  <c r="K16" i="8"/>
  <c r="G17" i="8"/>
  <c r="L15" i="3"/>
  <c r="I17" i="8"/>
  <c r="C93" i="2"/>
  <c r="E17" i="8"/>
  <c r="K17" i="8"/>
  <c r="G18" i="8"/>
  <c r="L16" i="3"/>
  <c r="I18" i="8"/>
  <c r="C109" i="2"/>
  <c r="E18" i="8"/>
  <c r="K18" i="8"/>
  <c r="G19" i="8"/>
  <c r="L17" i="3"/>
  <c r="I19" i="8"/>
  <c r="C132" i="2"/>
  <c r="E19" i="8"/>
  <c r="K19" i="8"/>
  <c r="G20" i="8"/>
  <c r="L18" i="3"/>
  <c r="I20" i="8"/>
  <c r="C148" i="2"/>
  <c r="E20" i="8"/>
  <c r="K20" i="8"/>
  <c r="G21" i="8"/>
  <c r="L19" i="3"/>
  <c r="I21" i="8"/>
  <c r="C164" i="2"/>
  <c r="E21" i="8"/>
  <c r="K21" i="8"/>
  <c r="G22" i="8"/>
  <c r="L20" i="3"/>
  <c r="I22" i="8"/>
  <c r="C187" i="2"/>
  <c r="E22" i="8"/>
  <c r="K22" i="8"/>
  <c r="G23" i="8"/>
  <c r="L21" i="3"/>
  <c r="I23" i="8"/>
  <c r="C203" i="2"/>
  <c r="E23" i="8"/>
  <c r="K23" i="8"/>
  <c r="G24" i="8"/>
  <c r="L22" i="3"/>
  <c r="I24" i="8"/>
  <c r="C219" i="2"/>
  <c r="E24" i="8"/>
  <c r="K24" i="8"/>
  <c r="G25" i="8"/>
  <c r="L23" i="3"/>
  <c r="I25" i="8"/>
  <c r="C242" i="2"/>
  <c r="E25" i="8"/>
  <c r="K25" i="8"/>
  <c r="G26" i="8"/>
  <c r="L24" i="3"/>
  <c r="I26" i="8"/>
  <c r="C258" i="2"/>
  <c r="E26" i="8"/>
  <c r="K26" i="8"/>
  <c r="G27" i="8"/>
  <c r="L25" i="3"/>
  <c r="I27" i="8"/>
  <c r="C274" i="2"/>
  <c r="E27" i="8"/>
  <c r="K27" i="8"/>
  <c r="C21" i="2"/>
  <c r="E13" i="8"/>
  <c r="K13" i="8"/>
  <c r="K29" i="8"/>
  <c r="K31" i="8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A24" i="9"/>
  <c r="A25" i="9"/>
  <c r="A26" i="9"/>
  <c r="A27" i="9"/>
  <c r="F4" i="9"/>
  <c r="A13" i="9"/>
  <c r="A14" i="9"/>
  <c r="A15" i="9"/>
  <c r="A16" i="9"/>
  <c r="A17" i="9"/>
  <c r="A18" i="9"/>
  <c r="A19" i="9"/>
  <c r="A20" i="9"/>
  <c r="A21" i="9"/>
  <c r="A22" i="9"/>
  <c r="A23" i="9"/>
  <c r="G13" i="9"/>
  <c r="I13" i="9"/>
  <c r="G14" i="9"/>
  <c r="I14" i="9"/>
  <c r="C40" i="2"/>
  <c r="E14" i="9"/>
  <c r="K14" i="9"/>
  <c r="G15" i="9"/>
  <c r="I15" i="9"/>
  <c r="C56" i="2"/>
  <c r="E15" i="9"/>
  <c r="K15" i="9"/>
  <c r="G16" i="9"/>
  <c r="I16" i="9"/>
  <c r="C79" i="2"/>
  <c r="E16" i="9"/>
  <c r="K16" i="9"/>
  <c r="G17" i="9"/>
  <c r="I17" i="9"/>
  <c r="C95" i="2"/>
  <c r="E17" i="9"/>
  <c r="K17" i="9"/>
  <c r="G18" i="9"/>
  <c r="I18" i="9"/>
  <c r="C111" i="2"/>
  <c r="E18" i="9"/>
  <c r="K18" i="9"/>
  <c r="G19" i="9"/>
  <c r="I19" i="9"/>
  <c r="C134" i="2"/>
  <c r="E19" i="9"/>
  <c r="K19" i="9"/>
  <c r="G20" i="9"/>
  <c r="I20" i="9"/>
  <c r="C150" i="2"/>
  <c r="E20" i="9"/>
  <c r="K20" i="9"/>
  <c r="G21" i="9"/>
  <c r="I21" i="9"/>
  <c r="C166" i="2"/>
  <c r="E21" i="9"/>
  <c r="K21" i="9"/>
  <c r="G22" i="9"/>
  <c r="I22" i="9"/>
  <c r="C189" i="2"/>
  <c r="E22" i="9"/>
  <c r="K22" i="9"/>
  <c r="G23" i="9"/>
  <c r="I23" i="9"/>
  <c r="C205" i="2"/>
  <c r="E23" i="9"/>
  <c r="K23" i="9"/>
  <c r="G24" i="9"/>
  <c r="I24" i="9"/>
  <c r="C221" i="2"/>
  <c r="E24" i="9"/>
  <c r="K24" i="9"/>
  <c r="G25" i="9"/>
  <c r="I25" i="9"/>
  <c r="C244" i="2"/>
  <c r="E25" i="9"/>
  <c r="K25" i="9"/>
  <c r="G26" i="9"/>
  <c r="I26" i="9"/>
  <c r="C260" i="2"/>
  <c r="E26" i="9"/>
  <c r="K26" i="9"/>
  <c r="G27" i="9"/>
  <c r="I27" i="9"/>
  <c r="C276" i="2"/>
  <c r="E27" i="9"/>
  <c r="K27" i="9"/>
  <c r="C23" i="2"/>
  <c r="E13" i="9"/>
  <c r="K13" i="9"/>
  <c r="K29" i="9"/>
  <c r="K31" i="9"/>
  <c r="P15" i="16"/>
  <c r="P16" i="16"/>
  <c r="P17" i="16"/>
  <c r="P18" i="16"/>
  <c r="P19" i="16"/>
  <c r="P20" i="16"/>
  <c r="P21" i="16"/>
  <c r="P22" i="16"/>
  <c r="P23" i="16"/>
  <c r="P24" i="16"/>
  <c r="P25" i="16"/>
  <c r="P26" i="16"/>
  <c r="P27" i="16"/>
  <c r="P28" i="16"/>
  <c r="P29" i="16"/>
  <c r="P30" i="16"/>
  <c r="P31" i="16"/>
  <c r="P32" i="16"/>
  <c r="P33" i="16"/>
  <c r="P34" i="16"/>
  <c r="P35" i="16"/>
  <c r="P36" i="16"/>
  <c r="P37" i="16"/>
  <c r="P38" i="16"/>
  <c r="P42" i="16"/>
  <c r="J15" i="16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3" i="16"/>
  <c r="J34" i="16"/>
  <c r="J35" i="16"/>
  <c r="J36" i="16"/>
  <c r="J37" i="16"/>
  <c r="J38" i="16"/>
  <c r="J42" i="16"/>
  <c r="P40" i="16"/>
  <c r="N40" i="16"/>
  <c r="L40" i="16"/>
  <c r="J40" i="16"/>
  <c r="H40" i="16"/>
  <c r="F40" i="16"/>
  <c r="V15" i="17"/>
  <c r="W15" i="17"/>
  <c r="W17" i="17"/>
  <c r="W19" i="17"/>
  <c r="W31" i="17"/>
  <c r="W29" i="17"/>
  <c r="W27" i="17"/>
  <c r="V27" i="17"/>
  <c r="V31" i="17"/>
  <c r="U27" i="17"/>
  <c r="V19" i="17"/>
  <c r="O15" i="17"/>
  <c r="P15" i="17"/>
  <c r="P17" i="17"/>
  <c r="P19" i="17"/>
  <c r="P31" i="17"/>
  <c r="P29" i="17"/>
  <c r="P27" i="17"/>
  <c r="O27" i="17"/>
  <c r="O31" i="17"/>
  <c r="N27" i="17"/>
  <c r="O19" i="17"/>
  <c r="E15" i="17"/>
  <c r="F15" i="17"/>
  <c r="F17" i="17"/>
  <c r="F19" i="17"/>
  <c r="F31" i="17"/>
  <c r="F29" i="17"/>
  <c r="F27" i="17"/>
  <c r="E27" i="17"/>
  <c r="F45" i="17"/>
  <c r="F43" i="17"/>
  <c r="F41" i="17"/>
  <c r="E41" i="17"/>
  <c r="E45" i="17"/>
  <c r="D41" i="17"/>
  <c r="E31" i="17"/>
  <c r="D27" i="17"/>
  <c r="E19" i="17"/>
  <c r="G5" i="14"/>
  <c r="O70" i="14"/>
  <c r="N70" i="14"/>
  <c r="M70" i="14"/>
  <c r="C15" i="2"/>
  <c r="D15" i="2"/>
  <c r="E15" i="2"/>
  <c r="D23" i="2"/>
  <c r="E23" i="2"/>
  <c r="D40" i="2"/>
  <c r="E40" i="2"/>
  <c r="D56" i="2"/>
  <c r="E56" i="2"/>
  <c r="D79" i="2"/>
  <c r="E79" i="2"/>
  <c r="D95" i="2"/>
  <c r="E95" i="2"/>
  <c r="D111" i="2"/>
  <c r="E111" i="2"/>
  <c r="D150" i="2"/>
  <c r="E150" i="2"/>
  <c r="D166" i="2"/>
  <c r="E166" i="2"/>
  <c r="D189" i="2"/>
  <c r="E189" i="2"/>
  <c r="D205" i="2"/>
  <c r="E205" i="2"/>
  <c r="D221" i="2"/>
  <c r="E221" i="2"/>
  <c r="D244" i="2"/>
  <c r="E244" i="2"/>
  <c r="D260" i="2"/>
  <c r="E260" i="2"/>
  <c r="D276" i="2"/>
  <c r="E276" i="2"/>
  <c r="C299" i="2"/>
  <c r="D299" i="2"/>
  <c r="E299" i="2"/>
  <c r="M7" i="2"/>
  <c r="O182" i="2"/>
  <c r="O183" i="2"/>
  <c r="I105" i="2"/>
  <c r="L106" i="2"/>
  <c r="D254" i="2"/>
  <c r="D255" i="2"/>
  <c r="D256" i="2"/>
  <c r="M256" i="2"/>
  <c r="M257" i="2"/>
  <c r="D215" i="2"/>
  <c r="D216" i="2"/>
  <c r="D217" i="2"/>
  <c r="M217" i="2"/>
  <c r="M218" i="2"/>
  <c r="I161" i="2"/>
  <c r="I159" i="2"/>
  <c r="L162" i="2"/>
  <c r="D160" i="2"/>
  <c r="D161" i="2"/>
  <c r="D162" i="2"/>
  <c r="N163" i="2"/>
  <c r="N164" i="2"/>
  <c r="D144" i="2"/>
  <c r="D145" i="2"/>
  <c r="D146" i="2"/>
  <c r="N147" i="2"/>
  <c r="N148" i="2"/>
  <c r="I143" i="2"/>
  <c r="L146" i="2"/>
  <c r="I129" i="2"/>
  <c r="I126" i="2"/>
  <c r="L129" i="2"/>
  <c r="I106" i="2"/>
  <c r="I103" i="2"/>
  <c r="D89" i="2"/>
  <c r="D90" i="2"/>
  <c r="D91" i="2"/>
  <c r="I134" i="2"/>
  <c r="I132" i="2"/>
  <c r="L134" i="2"/>
  <c r="C71" i="2"/>
  <c r="D71" i="2"/>
  <c r="E71" i="2"/>
  <c r="I22" i="2"/>
  <c r="J22" i="2"/>
  <c r="C19" i="2"/>
  <c r="D19" i="2"/>
  <c r="E19" i="2"/>
  <c r="F6" i="2"/>
  <c r="A14" i="2"/>
  <c r="A15" i="2"/>
  <c r="G15" i="2"/>
  <c r="I15" i="2"/>
  <c r="A16" i="2"/>
  <c r="C16" i="2"/>
  <c r="D16" i="2"/>
  <c r="E16" i="2"/>
  <c r="G16" i="2"/>
  <c r="I16" i="2"/>
  <c r="A17" i="2"/>
  <c r="C17" i="2"/>
  <c r="D17" i="2"/>
  <c r="E17" i="2"/>
  <c r="G17" i="2"/>
  <c r="I17" i="2"/>
  <c r="A18" i="2"/>
  <c r="C18" i="2"/>
  <c r="D18" i="2"/>
  <c r="E18" i="2"/>
  <c r="G18" i="2"/>
  <c r="I18" i="2"/>
  <c r="A19" i="2"/>
  <c r="G19" i="2"/>
  <c r="E20" i="2"/>
  <c r="G20" i="2"/>
  <c r="J20" i="2"/>
  <c r="A21" i="2"/>
  <c r="D21" i="2"/>
  <c r="E21" i="2"/>
  <c r="I21" i="2"/>
  <c r="J21" i="2"/>
  <c r="A22" i="2"/>
  <c r="C22" i="2"/>
  <c r="D22" i="2"/>
  <c r="E22" i="2"/>
  <c r="A23" i="2"/>
  <c r="G23" i="2"/>
  <c r="I23" i="2"/>
  <c r="J23" i="2"/>
  <c r="L23" i="2"/>
  <c r="A31" i="2"/>
  <c r="A32" i="2"/>
  <c r="C32" i="2"/>
  <c r="D32" i="2"/>
  <c r="E32" i="2"/>
  <c r="G32" i="2"/>
  <c r="I32" i="2"/>
  <c r="A33" i="2"/>
  <c r="C33" i="2"/>
  <c r="D33" i="2"/>
  <c r="E33" i="2"/>
  <c r="G33" i="2"/>
  <c r="I33" i="2"/>
  <c r="A34" i="2"/>
  <c r="C34" i="2"/>
  <c r="D34" i="2"/>
  <c r="E34" i="2"/>
  <c r="G34" i="2"/>
  <c r="I34" i="2"/>
  <c r="L34" i="2"/>
  <c r="A35" i="2"/>
  <c r="C35" i="2"/>
  <c r="D35" i="2"/>
  <c r="E35" i="2"/>
  <c r="G35" i="2"/>
  <c r="I35" i="2"/>
  <c r="A36" i="2"/>
  <c r="C36" i="2"/>
  <c r="D36" i="2"/>
  <c r="E36" i="2"/>
  <c r="G36" i="2"/>
  <c r="E37" i="2"/>
  <c r="G37" i="2"/>
  <c r="J37" i="2"/>
  <c r="L37" i="2"/>
  <c r="A38" i="2"/>
  <c r="D38" i="2"/>
  <c r="E38" i="2"/>
  <c r="I38" i="2"/>
  <c r="J38" i="2"/>
  <c r="A39" i="2"/>
  <c r="C39" i="2"/>
  <c r="D39" i="2"/>
  <c r="E39" i="2"/>
  <c r="I39" i="2"/>
  <c r="J39" i="2"/>
  <c r="A40" i="2"/>
  <c r="G40" i="2"/>
  <c r="I40" i="2"/>
  <c r="J40" i="2"/>
  <c r="A47" i="2"/>
  <c r="A48" i="2"/>
  <c r="C48" i="2"/>
  <c r="D48" i="2"/>
  <c r="E48" i="2"/>
  <c r="G48" i="2"/>
  <c r="I48" i="2"/>
  <c r="A49" i="2"/>
  <c r="C49" i="2"/>
  <c r="D49" i="2"/>
  <c r="E49" i="2"/>
  <c r="G49" i="2"/>
  <c r="I49" i="2"/>
  <c r="A50" i="2"/>
  <c r="C50" i="2"/>
  <c r="D50" i="2"/>
  <c r="E50" i="2"/>
  <c r="G50" i="2"/>
  <c r="I50" i="2"/>
  <c r="A51" i="2"/>
  <c r="C51" i="2"/>
  <c r="D51" i="2"/>
  <c r="E51" i="2"/>
  <c r="G51" i="2"/>
  <c r="I51" i="2"/>
  <c r="L51" i="2"/>
  <c r="A52" i="2"/>
  <c r="C52" i="2"/>
  <c r="D52" i="2"/>
  <c r="E52" i="2"/>
  <c r="G52" i="2"/>
  <c r="E53" i="2"/>
  <c r="G53" i="2"/>
  <c r="J53" i="2"/>
  <c r="A54" i="2"/>
  <c r="D54" i="2"/>
  <c r="E54" i="2"/>
  <c r="I54" i="2"/>
  <c r="J54" i="2"/>
  <c r="A55" i="2"/>
  <c r="C55" i="2"/>
  <c r="D55" i="2"/>
  <c r="E55" i="2"/>
  <c r="I55" i="2"/>
  <c r="J55" i="2"/>
  <c r="A56" i="2"/>
  <c r="G56" i="2"/>
  <c r="I56" i="2"/>
  <c r="J56" i="2"/>
  <c r="F62" i="2"/>
  <c r="A70" i="2"/>
  <c r="A71" i="2"/>
  <c r="G71" i="2"/>
  <c r="I71" i="2"/>
  <c r="A72" i="2"/>
  <c r="C72" i="2"/>
  <c r="D72" i="2"/>
  <c r="E72" i="2"/>
  <c r="G72" i="2"/>
  <c r="I72" i="2"/>
  <c r="A73" i="2"/>
  <c r="C73" i="2"/>
  <c r="D73" i="2"/>
  <c r="E73" i="2"/>
  <c r="G73" i="2"/>
  <c r="I73" i="2"/>
  <c r="A74" i="2"/>
  <c r="C74" i="2"/>
  <c r="D74" i="2"/>
  <c r="E74" i="2"/>
  <c r="G74" i="2"/>
  <c r="I74" i="2"/>
  <c r="A75" i="2"/>
  <c r="C75" i="2"/>
  <c r="D75" i="2"/>
  <c r="E75" i="2"/>
  <c r="G75" i="2"/>
  <c r="E76" i="2"/>
  <c r="G76" i="2"/>
  <c r="J76" i="2"/>
  <c r="A77" i="2"/>
  <c r="D77" i="2"/>
  <c r="E77" i="2"/>
  <c r="I77" i="2"/>
  <c r="J77" i="2"/>
  <c r="A78" i="2"/>
  <c r="C78" i="2"/>
  <c r="D78" i="2"/>
  <c r="E78" i="2"/>
  <c r="I78" i="2"/>
  <c r="J78" i="2"/>
  <c r="A79" i="2"/>
  <c r="G79" i="2"/>
  <c r="I79" i="2"/>
  <c r="J79" i="2"/>
  <c r="A86" i="2"/>
  <c r="A87" i="2"/>
  <c r="C87" i="2"/>
  <c r="D87" i="2"/>
  <c r="E87" i="2"/>
  <c r="G87" i="2"/>
  <c r="I87" i="2"/>
  <c r="A88" i="2"/>
  <c r="C88" i="2"/>
  <c r="D88" i="2"/>
  <c r="E88" i="2"/>
  <c r="G88" i="2"/>
  <c r="I88" i="2"/>
  <c r="A89" i="2"/>
  <c r="C89" i="2"/>
  <c r="E89" i="2"/>
  <c r="G89" i="2"/>
  <c r="I89" i="2"/>
  <c r="A90" i="2"/>
  <c r="C90" i="2"/>
  <c r="E90" i="2"/>
  <c r="G90" i="2"/>
  <c r="I90" i="2"/>
  <c r="A91" i="2"/>
  <c r="C91" i="2"/>
  <c r="E91" i="2"/>
  <c r="G91" i="2"/>
  <c r="E92" i="2"/>
  <c r="G92" i="2"/>
  <c r="J92" i="2"/>
  <c r="A93" i="2"/>
  <c r="D93" i="2"/>
  <c r="E93" i="2"/>
  <c r="I93" i="2"/>
  <c r="J93" i="2"/>
  <c r="A94" i="2"/>
  <c r="C94" i="2"/>
  <c r="D94" i="2"/>
  <c r="E94" i="2"/>
  <c r="I94" i="2"/>
  <c r="J94" i="2"/>
  <c r="A95" i="2"/>
  <c r="G95" i="2"/>
  <c r="I95" i="2"/>
  <c r="J95" i="2"/>
  <c r="A102" i="2"/>
  <c r="A103" i="2"/>
  <c r="C103" i="2"/>
  <c r="D103" i="2"/>
  <c r="E103" i="2"/>
  <c r="G103" i="2"/>
  <c r="A104" i="2"/>
  <c r="C104" i="2"/>
  <c r="D104" i="2"/>
  <c r="E104" i="2"/>
  <c r="G104" i="2"/>
  <c r="I104" i="2"/>
  <c r="A105" i="2"/>
  <c r="C105" i="2"/>
  <c r="D105" i="2"/>
  <c r="E105" i="2"/>
  <c r="G105" i="2"/>
  <c r="A106" i="2"/>
  <c r="C106" i="2"/>
  <c r="D106" i="2"/>
  <c r="E106" i="2"/>
  <c r="G106" i="2"/>
  <c r="A107" i="2"/>
  <c r="C107" i="2"/>
  <c r="D107" i="2"/>
  <c r="E107" i="2"/>
  <c r="G107" i="2"/>
  <c r="E108" i="2"/>
  <c r="G108" i="2"/>
  <c r="J108" i="2"/>
  <c r="A109" i="2"/>
  <c r="D109" i="2"/>
  <c r="E109" i="2"/>
  <c r="I109" i="2"/>
  <c r="J109" i="2"/>
  <c r="A110" i="2"/>
  <c r="C110" i="2"/>
  <c r="D110" i="2"/>
  <c r="E110" i="2"/>
  <c r="I110" i="2"/>
  <c r="J110" i="2"/>
  <c r="A111" i="2"/>
  <c r="G111" i="2"/>
  <c r="I111" i="2"/>
  <c r="J111" i="2"/>
  <c r="F117" i="2"/>
  <c r="A125" i="2"/>
  <c r="A126" i="2"/>
  <c r="C126" i="2"/>
  <c r="D126" i="2"/>
  <c r="E126" i="2"/>
  <c r="G126" i="2"/>
  <c r="A127" i="2"/>
  <c r="C127" i="2"/>
  <c r="D127" i="2"/>
  <c r="E127" i="2"/>
  <c r="G127" i="2"/>
  <c r="I127" i="2"/>
  <c r="A128" i="2"/>
  <c r="C128" i="2"/>
  <c r="D128" i="2"/>
  <c r="E128" i="2"/>
  <c r="G128" i="2"/>
  <c r="I128" i="2"/>
  <c r="A129" i="2"/>
  <c r="C129" i="2"/>
  <c r="D129" i="2"/>
  <c r="E129" i="2"/>
  <c r="G129" i="2"/>
  <c r="A130" i="2"/>
  <c r="C130" i="2"/>
  <c r="D130" i="2"/>
  <c r="E130" i="2"/>
  <c r="G130" i="2"/>
  <c r="E131" i="2"/>
  <c r="G131" i="2"/>
  <c r="J131" i="2"/>
  <c r="A132" i="2"/>
  <c r="D132" i="2"/>
  <c r="E132" i="2"/>
  <c r="J132" i="2"/>
  <c r="A133" i="2"/>
  <c r="C133" i="2"/>
  <c r="D133" i="2"/>
  <c r="E133" i="2"/>
  <c r="I133" i="2"/>
  <c r="J133" i="2"/>
  <c r="A134" i="2"/>
  <c r="D134" i="2"/>
  <c r="E134" i="2"/>
  <c r="G134" i="2"/>
  <c r="J134" i="2"/>
  <c r="A141" i="2"/>
  <c r="A142" i="2"/>
  <c r="C142" i="2"/>
  <c r="D142" i="2"/>
  <c r="E142" i="2"/>
  <c r="G142" i="2"/>
  <c r="I142" i="2"/>
  <c r="A143" i="2"/>
  <c r="C143" i="2"/>
  <c r="D143" i="2"/>
  <c r="E143" i="2"/>
  <c r="G143" i="2"/>
  <c r="A144" i="2"/>
  <c r="C144" i="2"/>
  <c r="E144" i="2"/>
  <c r="G144" i="2"/>
  <c r="I144" i="2"/>
  <c r="A145" i="2"/>
  <c r="C145" i="2"/>
  <c r="E145" i="2"/>
  <c r="G145" i="2"/>
  <c r="I145" i="2"/>
  <c r="A146" i="2"/>
  <c r="C146" i="2"/>
  <c r="E146" i="2"/>
  <c r="G146" i="2"/>
  <c r="E147" i="2"/>
  <c r="G147" i="2"/>
  <c r="J147" i="2"/>
  <c r="L147" i="2"/>
  <c r="A148" i="2"/>
  <c r="D148" i="2"/>
  <c r="E148" i="2"/>
  <c r="I148" i="2"/>
  <c r="J148" i="2"/>
  <c r="A149" i="2"/>
  <c r="C149" i="2"/>
  <c r="D149" i="2"/>
  <c r="E149" i="2"/>
  <c r="I149" i="2"/>
  <c r="J149" i="2"/>
  <c r="A150" i="2"/>
  <c r="G150" i="2"/>
  <c r="I150" i="2"/>
  <c r="J150" i="2"/>
  <c r="A157" i="2"/>
  <c r="A158" i="2"/>
  <c r="C158" i="2"/>
  <c r="D158" i="2"/>
  <c r="E158" i="2"/>
  <c r="G158" i="2"/>
  <c r="I158" i="2"/>
  <c r="A159" i="2"/>
  <c r="C159" i="2"/>
  <c r="D159" i="2"/>
  <c r="E159" i="2"/>
  <c r="G159" i="2"/>
  <c r="A160" i="2"/>
  <c r="C160" i="2"/>
  <c r="E160" i="2"/>
  <c r="G160" i="2"/>
  <c r="I160" i="2"/>
  <c r="A161" i="2"/>
  <c r="C161" i="2"/>
  <c r="E161" i="2"/>
  <c r="G161" i="2"/>
  <c r="A162" i="2"/>
  <c r="C162" i="2"/>
  <c r="E162" i="2"/>
  <c r="G162" i="2"/>
  <c r="E163" i="2"/>
  <c r="G163" i="2"/>
  <c r="J163" i="2"/>
  <c r="A164" i="2"/>
  <c r="D164" i="2"/>
  <c r="E164" i="2"/>
  <c r="I164" i="2"/>
  <c r="J164" i="2"/>
  <c r="A165" i="2"/>
  <c r="C165" i="2"/>
  <c r="D165" i="2"/>
  <c r="E165" i="2"/>
  <c r="I165" i="2"/>
  <c r="J165" i="2"/>
  <c r="A166" i="2"/>
  <c r="G166" i="2"/>
  <c r="I166" i="2"/>
  <c r="J166" i="2"/>
  <c r="F172" i="2"/>
  <c r="A180" i="2"/>
  <c r="A181" i="2"/>
  <c r="C181" i="2"/>
  <c r="D181" i="2"/>
  <c r="E181" i="2"/>
  <c r="G181" i="2"/>
  <c r="I181" i="2"/>
  <c r="A182" i="2"/>
  <c r="C182" i="2"/>
  <c r="D182" i="2"/>
  <c r="E182" i="2"/>
  <c r="G182" i="2"/>
  <c r="I182" i="2"/>
  <c r="A183" i="2"/>
  <c r="C183" i="2"/>
  <c r="D183" i="2"/>
  <c r="E183" i="2"/>
  <c r="G183" i="2"/>
  <c r="I183" i="2"/>
  <c r="A184" i="2"/>
  <c r="C184" i="2"/>
  <c r="D184" i="2"/>
  <c r="E184" i="2"/>
  <c r="G184" i="2"/>
  <c r="I184" i="2"/>
  <c r="A185" i="2"/>
  <c r="C185" i="2"/>
  <c r="D185" i="2"/>
  <c r="E185" i="2"/>
  <c r="G185" i="2"/>
  <c r="E186" i="2"/>
  <c r="G186" i="2"/>
  <c r="J186" i="2"/>
  <c r="A187" i="2"/>
  <c r="D187" i="2"/>
  <c r="E187" i="2"/>
  <c r="I187" i="2"/>
  <c r="J187" i="2"/>
  <c r="A188" i="2"/>
  <c r="C188" i="2"/>
  <c r="D188" i="2"/>
  <c r="E188" i="2"/>
  <c r="I188" i="2"/>
  <c r="J188" i="2"/>
  <c r="A189" i="2"/>
  <c r="G189" i="2"/>
  <c r="I189" i="2"/>
  <c r="J189" i="2"/>
  <c r="A196" i="2"/>
  <c r="A197" i="2"/>
  <c r="C197" i="2"/>
  <c r="D197" i="2"/>
  <c r="E197" i="2"/>
  <c r="G197" i="2"/>
  <c r="I197" i="2"/>
  <c r="A198" i="2"/>
  <c r="C198" i="2"/>
  <c r="D198" i="2"/>
  <c r="E198" i="2"/>
  <c r="G198" i="2"/>
  <c r="I198" i="2"/>
  <c r="A199" i="2"/>
  <c r="C199" i="2"/>
  <c r="D199" i="2"/>
  <c r="E199" i="2"/>
  <c r="G199" i="2"/>
  <c r="I199" i="2"/>
  <c r="A200" i="2"/>
  <c r="C200" i="2"/>
  <c r="D200" i="2"/>
  <c r="E200" i="2"/>
  <c r="G200" i="2"/>
  <c r="I200" i="2"/>
  <c r="A201" i="2"/>
  <c r="C201" i="2"/>
  <c r="D201" i="2"/>
  <c r="E201" i="2"/>
  <c r="G201" i="2"/>
  <c r="E202" i="2"/>
  <c r="G202" i="2"/>
  <c r="J202" i="2"/>
  <c r="A203" i="2"/>
  <c r="D203" i="2"/>
  <c r="E203" i="2"/>
  <c r="I203" i="2"/>
  <c r="J203" i="2"/>
  <c r="A204" i="2"/>
  <c r="C204" i="2"/>
  <c r="D204" i="2"/>
  <c r="E204" i="2"/>
  <c r="I204" i="2"/>
  <c r="J204" i="2"/>
  <c r="A205" i="2"/>
  <c r="G205" i="2"/>
  <c r="I205" i="2"/>
  <c r="J205" i="2"/>
  <c r="A212" i="2"/>
  <c r="A213" i="2"/>
  <c r="C213" i="2"/>
  <c r="D213" i="2"/>
  <c r="E213" i="2"/>
  <c r="G213" i="2"/>
  <c r="I213" i="2"/>
  <c r="A214" i="2"/>
  <c r="C214" i="2"/>
  <c r="D214" i="2"/>
  <c r="E214" i="2"/>
  <c r="G214" i="2"/>
  <c r="I214" i="2"/>
  <c r="A215" i="2"/>
  <c r="C215" i="2"/>
  <c r="E215" i="2"/>
  <c r="G215" i="2"/>
  <c r="I215" i="2"/>
  <c r="A216" i="2"/>
  <c r="C216" i="2"/>
  <c r="E216" i="2"/>
  <c r="G216" i="2"/>
  <c r="I216" i="2"/>
  <c r="A217" i="2"/>
  <c r="C217" i="2"/>
  <c r="E217" i="2"/>
  <c r="G217" i="2"/>
  <c r="E218" i="2"/>
  <c r="G218" i="2"/>
  <c r="J218" i="2"/>
  <c r="A219" i="2"/>
  <c r="D219" i="2"/>
  <c r="E219" i="2"/>
  <c r="I219" i="2"/>
  <c r="J219" i="2"/>
  <c r="A220" i="2"/>
  <c r="C220" i="2"/>
  <c r="D220" i="2"/>
  <c r="E220" i="2"/>
  <c r="I220" i="2"/>
  <c r="J220" i="2"/>
  <c r="A221" i="2"/>
  <c r="G221" i="2"/>
  <c r="I221" i="2"/>
  <c r="J221" i="2"/>
  <c r="F227" i="2"/>
  <c r="A235" i="2"/>
  <c r="A236" i="2"/>
  <c r="C236" i="2"/>
  <c r="D236" i="2"/>
  <c r="E236" i="2"/>
  <c r="G236" i="2"/>
  <c r="I236" i="2"/>
  <c r="A237" i="2"/>
  <c r="C237" i="2"/>
  <c r="D237" i="2"/>
  <c r="E237" i="2"/>
  <c r="G237" i="2"/>
  <c r="I237" i="2"/>
  <c r="A238" i="2"/>
  <c r="C238" i="2"/>
  <c r="D238" i="2"/>
  <c r="E238" i="2"/>
  <c r="G238" i="2"/>
  <c r="I238" i="2"/>
  <c r="A239" i="2"/>
  <c r="C239" i="2"/>
  <c r="D239" i="2"/>
  <c r="E239" i="2"/>
  <c r="G239" i="2"/>
  <c r="I239" i="2"/>
  <c r="A240" i="2"/>
  <c r="C240" i="2"/>
  <c r="D240" i="2"/>
  <c r="E240" i="2"/>
  <c r="G240" i="2"/>
  <c r="E241" i="2"/>
  <c r="G241" i="2"/>
  <c r="J241" i="2"/>
  <c r="A242" i="2"/>
  <c r="D242" i="2"/>
  <c r="E242" i="2"/>
  <c r="I242" i="2"/>
  <c r="J242" i="2"/>
  <c r="A243" i="2"/>
  <c r="C243" i="2"/>
  <c r="D243" i="2"/>
  <c r="E243" i="2"/>
  <c r="I243" i="2"/>
  <c r="J243" i="2"/>
  <c r="A244" i="2"/>
  <c r="G244" i="2"/>
  <c r="I244" i="2"/>
  <c r="J244" i="2"/>
  <c r="A251" i="2"/>
  <c r="A252" i="2"/>
  <c r="C252" i="2"/>
  <c r="D252" i="2"/>
  <c r="E252" i="2"/>
  <c r="G252" i="2"/>
  <c r="I252" i="2"/>
  <c r="A253" i="2"/>
  <c r="C253" i="2"/>
  <c r="D253" i="2"/>
  <c r="E253" i="2"/>
  <c r="G253" i="2"/>
  <c r="I253" i="2"/>
  <c r="A254" i="2"/>
  <c r="C254" i="2"/>
  <c r="E254" i="2"/>
  <c r="G254" i="2"/>
  <c r="I254" i="2"/>
  <c r="A255" i="2"/>
  <c r="C255" i="2"/>
  <c r="E255" i="2"/>
  <c r="G255" i="2"/>
  <c r="I255" i="2"/>
  <c r="A256" i="2"/>
  <c r="C256" i="2"/>
  <c r="E256" i="2"/>
  <c r="G256" i="2"/>
  <c r="E257" i="2"/>
  <c r="G257" i="2"/>
  <c r="J257" i="2"/>
  <c r="A258" i="2"/>
  <c r="D258" i="2"/>
  <c r="E258" i="2"/>
  <c r="I258" i="2"/>
  <c r="J258" i="2"/>
  <c r="A259" i="2"/>
  <c r="C259" i="2"/>
  <c r="D259" i="2"/>
  <c r="E259" i="2"/>
  <c r="I259" i="2"/>
  <c r="J259" i="2"/>
  <c r="A260" i="2"/>
  <c r="G260" i="2"/>
  <c r="I260" i="2"/>
  <c r="J260" i="2"/>
  <c r="A267" i="2"/>
  <c r="A268" i="2"/>
  <c r="C268" i="2"/>
  <c r="D268" i="2"/>
  <c r="E268" i="2"/>
  <c r="G268" i="2"/>
  <c r="I268" i="2"/>
  <c r="A269" i="2"/>
  <c r="C269" i="2"/>
  <c r="D269" i="2"/>
  <c r="E269" i="2"/>
  <c r="G269" i="2"/>
  <c r="I269" i="2"/>
  <c r="A270" i="2"/>
  <c r="C270" i="2"/>
  <c r="D270" i="2"/>
  <c r="E270" i="2"/>
  <c r="G270" i="2"/>
  <c r="I270" i="2"/>
  <c r="A271" i="2"/>
  <c r="C271" i="2"/>
  <c r="D271" i="2"/>
  <c r="E271" i="2"/>
  <c r="G271" i="2"/>
  <c r="I271" i="2"/>
  <c r="A272" i="2"/>
  <c r="C272" i="2"/>
  <c r="D272" i="2"/>
  <c r="E272" i="2"/>
  <c r="G272" i="2"/>
  <c r="E273" i="2"/>
  <c r="G273" i="2"/>
  <c r="J273" i="2"/>
  <c r="A274" i="2"/>
  <c r="D274" i="2"/>
  <c r="E274" i="2"/>
  <c r="I274" i="2"/>
  <c r="J274" i="2"/>
  <c r="I276" i="2"/>
  <c r="L274" i="2"/>
  <c r="A275" i="2"/>
  <c r="C275" i="2"/>
  <c r="D275" i="2"/>
  <c r="E275" i="2"/>
  <c r="I275" i="2"/>
  <c r="J275" i="2"/>
  <c r="A276" i="2"/>
  <c r="G276" i="2"/>
  <c r="J276" i="2"/>
  <c r="F282" i="2"/>
  <c r="A290" i="2"/>
  <c r="C291" i="2"/>
  <c r="D291" i="2"/>
  <c r="E291" i="2"/>
  <c r="G291" i="2"/>
  <c r="I291" i="2"/>
  <c r="C292" i="2"/>
  <c r="D292" i="2"/>
  <c r="E292" i="2"/>
  <c r="G292" i="2"/>
  <c r="I292" i="2"/>
  <c r="C293" i="2"/>
  <c r="D293" i="2"/>
  <c r="E293" i="2"/>
  <c r="G293" i="2"/>
  <c r="I293" i="2"/>
  <c r="C294" i="2"/>
  <c r="D294" i="2"/>
  <c r="E294" i="2"/>
  <c r="G294" i="2"/>
  <c r="I294" i="2"/>
  <c r="C295" i="2"/>
  <c r="D295" i="2"/>
  <c r="E295" i="2"/>
  <c r="G295" i="2"/>
  <c r="I295" i="2"/>
  <c r="E296" i="2"/>
  <c r="G296" i="2"/>
  <c r="J296" i="2"/>
  <c r="C297" i="2"/>
  <c r="D297" i="2"/>
  <c r="E297" i="2"/>
  <c r="I297" i="2"/>
  <c r="J297" i="2"/>
  <c r="C298" i="2"/>
  <c r="D298" i="2"/>
  <c r="E298" i="2"/>
  <c r="I298" i="2"/>
  <c r="J298" i="2"/>
  <c r="G299" i="2"/>
  <c r="I299" i="2"/>
  <c r="J299" i="2"/>
  <c r="A306" i="2"/>
  <c r="A307" i="2"/>
  <c r="C307" i="2"/>
  <c r="D307" i="2"/>
  <c r="E307" i="2"/>
  <c r="G307" i="2"/>
  <c r="I307" i="2"/>
  <c r="A308" i="2"/>
  <c r="C308" i="2"/>
  <c r="D308" i="2"/>
  <c r="E308" i="2"/>
  <c r="G308" i="2"/>
  <c r="I308" i="2"/>
  <c r="A309" i="2"/>
  <c r="C309" i="2"/>
  <c r="D309" i="2"/>
  <c r="E309" i="2"/>
  <c r="G309" i="2"/>
  <c r="I309" i="2"/>
  <c r="A310" i="2"/>
  <c r="C310" i="2"/>
  <c r="D310" i="2"/>
  <c r="E310" i="2"/>
  <c r="G310" i="2"/>
  <c r="I310" i="2"/>
  <c r="A311" i="2"/>
  <c r="C311" i="2"/>
  <c r="D311" i="2"/>
  <c r="E311" i="2"/>
  <c r="G311" i="2"/>
  <c r="I311" i="2"/>
  <c r="E312" i="2"/>
  <c r="G312" i="2"/>
  <c r="J312" i="2"/>
  <c r="A313" i="2"/>
  <c r="C313" i="2"/>
  <c r="D313" i="2"/>
  <c r="E313" i="2"/>
  <c r="I313" i="2"/>
  <c r="J313" i="2"/>
  <c r="A314" i="2"/>
  <c r="C314" i="2"/>
  <c r="D314" i="2"/>
  <c r="E314" i="2"/>
  <c r="I314" i="2"/>
  <c r="J314" i="2"/>
  <c r="A315" i="2"/>
  <c r="C315" i="2"/>
  <c r="D315" i="2"/>
  <c r="E315" i="2"/>
  <c r="G315" i="2"/>
  <c r="I315" i="2"/>
  <c r="J315" i="2"/>
  <c r="N22" i="3"/>
  <c r="N23" i="3"/>
  <c r="N24" i="3"/>
  <c r="N25" i="3"/>
  <c r="A22" i="3"/>
  <c r="C40" i="3"/>
  <c r="E40" i="3"/>
  <c r="A23" i="3"/>
  <c r="C41" i="3"/>
  <c r="E41" i="3"/>
  <c r="A24" i="3"/>
  <c r="C42" i="3"/>
  <c r="E42" i="3"/>
  <c r="A25" i="3"/>
  <c r="F4" i="3"/>
  <c r="A11" i="3"/>
  <c r="N11" i="3"/>
  <c r="A12" i="3"/>
  <c r="N12" i="3"/>
  <c r="A13" i="3"/>
  <c r="N13" i="3"/>
  <c r="A14" i="3"/>
  <c r="N14" i="3"/>
  <c r="A15" i="3"/>
  <c r="N15" i="3"/>
  <c r="A16" i="3"/>
  <c r="N16" i="3"/>
  <c r="A17" i="3"/>
  <c r="N17" i="3"/>
  <c r="A18" i="3"/>
  <c r="N18" i="3"/>
  <c r="A19" i="3"/>
  <c r="N19" i="3"/>
  <c r="A20" i="3"/>
  <c r="N20" i="3"/>
  <c r="A21" i="3"/>
  <c r="N21" i="3"/>
  <c r="C29" i="3"/>
  <c r="E29" i="3"/>
  <c r="C30" i="3"/>
  <c r="E30" i="3"/>
  <c r="C31" i="3"/>
  <c r="E31" i="3"/>
  <c r="C32" i="3"/>
  <c r="E32" i="3"/>
  <c r="C33" i="3"/>
  <c r="E33" i="3"/>
  <c r="C34" i="3"/>
  <c r="E34" i="3"/>
  <c r="C35" i="3"/>
  <c r="E35" i="3"/>
  <c r="C36" i="3"/>
  <c r="E36" i="3"/>
  <c r="C37" i="3"/>
  <c r="E37" i="3"/>
  <c r="C38" i="3"/>
  <c r="E38" i="3"/>
  <c r="C39" i="3"/>
  <c r="E39" i="3"/>
  <c r="C17" i="4"/>
  <c r="D17" i="4"/>
  <c r="E17" i="4"/>
  <c r="L36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C11" i="4"/>
  <c r="D11" i="4"/>
  <c r="E11" i="4"/>
  <c r="G11" i="4"/>
  <c r="H11" i="4"/>
  <c r="I11" i="4"/>
  <c r="F11" i="4"/>
  <c r="J11" i="4"/>
  <c r="C12" i="4"/>
  <c r="D12" i="4"/>
  <c r="E12" i="4"/>
  <c r="G12" i="4"/>
  <c r="H12" i="4"/>
  <c r="I12" i="4"/>
  <c r="F12" i="4"/>
  <c r="J12" i="4"/>
  <c r="C13" i="4"/>
  <c r="D13" i="4"/>
  <c r="E13" i="4"/>
  <c r="G13" i="4"/>
  <c r="H13" i="4"/>
  <c r="I13" i="4"/>
  <c r="F13" i="4"/>
  <c r="J13" i="4"/>
  <c r="C14" i="4"/>
  <c r="D14" i="4"/>
  <c r="E14" i="4"/>
  <c r="G14" i="4"/>
  <c r="H14" i="4"/>
  <c r="I14" i="4"/>
  <c r="F14" i="4"/>
  <c r="J14" i="4"/>
  <c r="C15" i="4"/>
  <c r="D15" i="4"/>
  <c r="E15" i="4"/>
  <c r="G15" i="4"/>
  <c r="H15" i="4"/>
  <c r="I15" i="4"/>
  <c r="F15" i="4"/>
  <c r="J15" i="4"/>
  <c r="C16" i="4"/>
  <c r="D16" i="4"/>
  <c r="E16" i="4"/>
  <c r="G16" i="4"/>
  <c r="H16" i="4"/>
  <c r="I16" i="4"/>
  <c r="F16" i="4"/>
  <c r="J16" i="4"/>
  <c r="G17" i="4"/>
  <c r="H17" i="4"/>
  <c r="I17" i="4"/>
  <c r="F17" i="4"/>
  <c r="J17" i="4"/>
  <c r="C18" i="4"/>
  <c r="D18" i="4"/>
  <c r="E18" i="4"/>
  <c r="G18" i="4"/>
  <c r="H18" i="4"/>
  <c r="I18" i="4"/>
  <c r="F18" i="4"/>
  <c r="J18" i="4"/>
  <c r="C19" i="4"/>
  <c r="D19" i="4"/>
  <c r="E19" i="4"/>
  <c r="G19" i="4"/>
  <c r="H19" i="4"/>
  <c r="I19" i="4"/>
  <c r="F19" i="4"/>
  <c r="J19" i="4"/>
  <c r="C20" i="4"/>
  <c r="D20" i="4"/>
  <c r="E20" i="4"/>
  <c r="G20" i="4"/>
  <c r="H20" i="4"/>
  <c r="I20" i="4"/>
  <c r="F20" i="4"/>
  <c r="J20" i="4"/>
  <c r="C21" i="4"/>
  <c r="D21" i="4"/>
  <c r="E21" i="4"/>
  <c r="G21" i="4"/>
  <c r="H21" i="4"/>
  <c r="I21" i="4"/>
  <c r="F21" i="4"/>
  <c r="J21" i="4"/>
  <c r="C22" i="4"/>
  <c r="D22" i="4"/>
  <c r="E22" i="4"/>
  <c r="G22" i="4"/>
  <c r="H22" i="4"/>
  <c r="I22" i="4"/>
  <c r="F22" i="4"/>
  <c r="J22" i="4"/>
  <c r="C23" i="4"/>
  <c r="D23" i="4"/>
  <c r="E23" i="4"/>
  <c r="G23" i="4"/>
  <c r="H23" i="4"/>
  <c r="I23" i="4"/>
  <c r="F23" i="4"/>
  <c r="J23" i="4"/>
  <c r="C24" i="4"/>
  <c r="D24" i="4"/>
  <c r="E24" i="4"/>
  <c r="G24" i="4"/>
  <c r="H24" i="4"/>
  <c r="I24" i="4"/>
  <c r="F24" i="4"/>
  <c r="J24" i="4"/>
  <c r="C25" i="4"/>
  <c r="D25" i="4"/>
  <c r="E25" i="4"/>
  <c r="G25" i="4"/>
  <c r="H25" i="4"/>
  <c r="I25" i="4"/>
  <c r="F25" i="4"/>
  <c r="J25" i="4"/>
  <c r="J27" i="4"/>
  <c r="I26" i="4"/>
  <c r="H26" i="4"/>
  <c r="G26" i="4"/>
  <c r="F27" i="4"/>
  <c r="E26" i="4"/>
  <c r="D26" i="4"/>
  <c r="C26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7" i="4"/>
  <c r="A22" i="4"/>
  <c r="A23" i="4"/>
  <c r="A24" i="4"/>
  <c r="A25" i="4"/>
  <c r="G4" i="4"/>
  <c r="A11" i="4"/>
  <c r="A12" i="4"/>
  <c r="A13" i="4"/>
  <c r="A14" i="4"/>
  <c r="A15" i="4"/>
  <c r="A16" i="4"/>
  <c r="A17" i="4"/>
  <c r="A18" i="4"/>
  <c r="A19" i="4"/>
  <c r="A20" i="4"/>
  <c r="A21" i="4"/>
  <c r="D27" i="4"/>
  <c r="H27" i="4"/>
  <c r="L27" i="4"/>
  <c r="B14" i="5"/>
  <c r="D14" i="5"/>
  <c r="E14" i="5"/>
  <c r="B15" i="5"/>
  <c r="D15" i="5"/>
  <c r="E15" i="5"/>
  <c r="B16" i="5"/>
  <c r="D16" i="5"/>
  <c r="E16" i="5"/>
  <c r="B17" i="5"/>
  <c r="D17" i="5"/>
  <c r="E17" i="5"/>
  <c r="B18" i="5"/>
  <c r="D18" i="5"/>
  <c r="E18" i="5"/>
  <c r="B19" i="5"/>
  <c r="D19" i="5"/>
  <c r="E19" i="5"/>
  <c r="B20" i="5"/>
  <c r="D20" i="5"/>
  <c r="E20" i="5"/>
  <c r="B21" i="5"/>
  <c r="D21" i="5"/>
  <c r="E21" i="5"/>
  <c r="B22" i="5"/>
  <c r="D22" i="5"/>
  <c r="E22" i="5"/>
  <c r="B23" i="5"/>
  <c r="D23" i="5"/>
  <c r="E23" i="5"/>
  <c r="B24" i="5"/>
  <c r="D24" i="5"/>
  <c r="E24" i="5"/>
  <c r="B25" i="5"/>
  <c r="D25" i="5"/>
  <c r="E25" i="5"/>
  <c r="B26" i="5"/>
  <c r="D26" i="5"/>
  <c r="E26" i="5"/>
  <c r="B27" i="5"/>
  <c r="D27" i="5"/>
  <c r="E27" i="5"/>
  <c r="B28" i="5"/>
  <c r="D28" i="5"/>
  <c r="E28" i="5"/>
  <c r="E31" i="5"/>
  <c r="A25" i="5"/>
  <c r="A26" i="5"/>
  <c r="A27" i="5"/>
  <c r="A28" i="5"/>
  <c r="C5" i="5"/>
  <c r="B11" i="5"/>
  <c r="A14" i="5"/>
  <c r="A15" i="5"/>
  <c r="A16" i="5"/>
  <c r="A17" i="5"/>
  <c r="A18" i="5"/>
  <c r="A19" i="5"/>
  <c r="A20" i="5"/>
  <c r="A21" i="5"/>
  <c r="A22" i="5"/>
  <c r="A23" i="5"/>
  <c r="A24" i="5"/>
  <c r="B14" i="6"/>
  <c r="D14" i="6"/>
  <c r="E14" i="6"/>
  <c r="B15" i="6"/>
  <c r="D15" i="6"/>
  <c r="E15" i="6"/>
  <c r="B16" i="6"/>
  <c r="D16" i="6"/>
  <c r="E16" i="6"/>
  <c r="B17" i="6"/>
  <c r="D17" i="6"/>
  <c r="E17" i="6"/>
  <c r="B18" i="6"/>
  <c r="D18" i="6"/>
  <c r="E18" i="6"/>
  <c r="B19" i="6"/>
  <c r="D19" i="6"/>
  <c r="E19" i="6"/>
  <c r="B20" i="6"/>
  <c r="D20" i="6"/>
  <c r="E20" i="6"/>
  <c r="B21" i="6"/>
  <c r="D21" i="6"/>
  <c r="E21" i="6"/>
  <c r="B22" i="6"/>
  <c r="D22" i="6"/>
  <c r="E22" i="6"/>
  <c r="B23" i="6"/>
  <c r="D23" i="6"/>
  <c r="E23" i="6"/>
  <c r="B24" i="6"/>
  <c r="D24" i="6"/>
  <c r="E24" i="6"/>
  <c r="B25" i="6"/>
  <c r="D25" i="6"/>
  <c r="E25" i="6"/>
  <c r="B26" i="6"/>
  <c r="D26" i="6"/>
  <c r="E26" i="6"/>
  <c r="B27" i="6"/>
  <c r="D27" i="6"/>
  <c r="E27" i="6"/>
  <c r="B28" i="6"/>
  <c r="D28" i="6"/>
  <c r="E28" i="6"/>
  <c r="E30" i="6"/>
  <c r="A25" i="6"/>
  <c r="A26" i="6"/>
  <c r="A27" i="6"/>
  <c r="A28" i="6"/>
  <c r="E32" i="6"/>
  <c r="C5" i="6"/>
  <c r="A14" i="6"/>
  <c r="A15" i="6"/>
  <c r="A16" i="6"/>
  <c r="A17" i="6"/>
  <c r="A18" i="6"/>
  <c r="A19" i="6"/>
  <c r="A20" i="6"/>
  <c r="A21" i="6"/>
  <c r="A22" i="6"/>
  <c r="A23" i="6"/>
  <c r="A24" i="6"/>
</calcChain>
</file>

<file path=xl/sharedStrings.xml><?xml version="1.0" encoding="utf-8"?>
<sst xmlns="http://schemas.openxmlformats.org/spreadsheetml/2006/main" count="1760" uniqueCount="558">
  <si>
    <r>
      <t>MN</t>
    </r>
    <r>
      <rPr>
        <sz val="9"/>
        <rFont val="Geneva"/>
      </rPr>
      <t xml:space="preserve">, </t>
    </r>
    <r>
      <rPr>
        <sz val="9"/>
        <color indexed="48"/>
        <rFont val="Geneva"/>
      </rPr>
      <t>WI</t>
    </r>
    <phoneticPr fontId="16"/>
  </si>
  <si>
    <r>
      <t>WI</t>
    </r>
    <r>
      <rPr>
        <sz val="9"/>
        <rFont val="Geneva"/>
      </rPr>
      <t xml:space="preserve">, IA, </t>
    </r>
    <r>
      <rPr>
        <sz val="9"/>
        <color indexed="11"/>
        <rFont val="Geneva"/>
      </rPr>
      <t>MN</t>
    </r>
    <phoneticPr fontId="16"/>
  </si>
  <si>
    <t>CA</t>
    <phoneticPr fontId="16"/>
  </si>
  <si>
    <r>
      <t>ID</t>
    </r>
    <r>
      <rPr>
        <sz val="9"/>
        <rFont val="Geneva"/>
      </rPr>
      <t xml:space="preserve">, </t>
    </r>
    <r>
      <rPr>
        <sz val="10"/>
        <color indexed="48"/>
        <rFont val="Times"/>
      </rPr>
      <t>OR</t>
    </r>
    <phoneticPr fontId="21" type="noConversion"/>
  </si>
  <si>
    <t>CA</t>
    <phoneticPr fontId="21" type="noConversion"/>
  </si>
  <si>
    <t>OR</t>
    <phoneticPr fontId="21" type="noConversion"/>
  </si>
  <si>
    <r>
      <t>MN</t>
    </r>
    <r>
      <rPr>
        <sz val="9"/>
        <rFont val="Geneva"/>
      </rPr>
      <t xml:space="preserve">, </t>
    </r>
    <r>
      <rPr>
        <sz val="10"/>
        <color indexed="10"/>
        <rFont val="Times"/>
      </rPr>
      <t>WI</t>
    </r>
    <r>
      <rPr>
        <sz val="9"/>
        <rFont val="Geneva"/>
      </rPr>
      <t>, ND, SD,</t>
    </r>
    <r>
      <rPr>
        <sz val="9"/>
        <color indexed="11"/>
        <rFont val="Geneva"/>
      </rPr>
      <t xml:space="preserve"> MI</t>
    </r>
    <r>
      <rPr>
        <sz val="9"/>
        <rFont val="Geneva"/>
      </rPr>
      <t>, CO, NM, TX</t>
    </r>
    <phoneticPr fontId="21" type="noConversion"/>
  </si>
  <si>
    <t>Weighted</t>
    <phoneticPr fontId="16"/>
  </si>
  <si>
    <t>BBB-/BB+</t>
    <phoneticPr fontId="21" type="noConversion"/>
  </si>
  <si>
    <t>Baa2</t>
    <phoneticPr fontId="21" type="noConversion"/>
  </si>
  <si>
    <t>Vectren Corp.</t>
  </si>
  <si>
    <t>A/A-</t>
    <phoneticPr fontId="16"/>
  </si>
  <si>
    <t>A2</t>
    <phoneticPr fontId="16"/>
  </si>
  <si>
    <t>Westar Energy</t>
    <phoneticPr fontId="16"/>
  </si>
  <si>
    <t>Wisconsin Energy</t>
  </si>
  <si>
    <t>A-/BBB+</t>
    <phoneticPr fontId="21" type="noConversion"/>
  </si>
  <si>
    <t>A1</t>
    <phoneticPr fontId="16"/>
  </si>
  <si>
    <t>√</t>
    <phoneticPr fontId="16"/>
  </si>
  <si>
    <t>WEST</t>
  </si>
  <si>
    <t>Avista Corp.</t>
  </si>
  <si>
    <t>A3</t>
    <phoneticPr fontId="21" type="noConversion"/>
  </si>
  <si>
    <t>Black Hills Corp.</t>
  </si>
  <si>
    <t>Edison International</t>
  </si>
  <si>
    <t>BBB +</t>
    <phoneticPr fontId="21" type="noConversion"/>
  </si>
  <si>
    <t>El Paso Electric</t>
  </si>
  <si>
    <t>Hawaiian Electric</t>
  </si>
  <si>
    <t>BBB-</t>
    <phoneticPr fontId="16"/>
  </si>
  <si>
    <t>IDACORP, Inc.</t>
  </si>
  <si>
    <t>NV Energy Inc.</t>
  </si>
  <si>
    <t>Baa1</t>
    <phoneticPr fontId="16"/>
  </si>
  <si>
    <t>PG&amp;E Corp.</t>
  </si>
  <si>
    <t>PNM Resources</t>
  </si>
  <si>
    <t>Baa1/Baa2</t>
    <phoneticPr fontId="21" type="noConversion"/>
  </si>
  <si>
    <t>Pinnacle West Capital</t>
  </si>
  <si>
    <t>Baa1</t>
    <phoneticPr fontId="21" type="noConversion"/>
  </si>
  <si>
    <t>e</t>
  </si>
  <si>
    <t>FirstEnergy Corp.</t>
  </si>
  <si>
    <t>no</t>
    <phoneticPr fontId="16"/>
  </si>
  <si>
    <t>BBB</t>
    <phoneticPr fontId="16"/>
  </si>
  <si>
    <t>Baa2</t>
    <phoneticPr fontId="21" type="noConversion"/>
  </si>
  <si>
    <t>NextEra Energy</t>
    <phoneticPr fontId="16"/>
  </si>
  <si>
    <t>Aa3</t>
    <phoneticPr fontId="16"/>
  </si>
  <si>
    <t>Northeast Utilities</t>
  </si>
  <si>
    <t>A3</t>
  </si>
  <si>
    <t>e+g</t>
    <phoneticPr fontId="16"/>
  </si>
  <si>
    <t>PPL Corporation</t>
  </si>
  <si>
    <t>Electric Decoupling</t>
    <phoneticPr fontId="16"/>
  </si>
  <si>
    <t>Gas Decoupling</t>
    <phoneticPr fontId="16"/>
  </si>
  <si>
    <t>AZ,AK,CT,DC,GA,ILL,IND,MI,MN,NV,NJ,NC,TN,UT,VA,WA,WY</t>
    <phoneticPr fontId="16"/>
  </si>
  <si>
    <r>
      <t>AK</t>
    </r>
    <r>
      <rPr>
        <sz val="9"/>
        <rFont val="Geneva"/>
      </rPr>
      <t>, KY,</t>
    </r>
    <r>
      <rPr>
        <sz val="9"/>
        <color indexed="11"/>
        <rFont val="Geneva"/>
      </rPr>
      <t xml:space="preserve"> IN</t>
    </r>
    <r>
      <rPr>
        <sz val="9"/>
        <rFont val="Geneva"/>
      </rPr>
      <t xml:space="preserve">, LA, </t>
    </r>
    <r>
      <rPr>
        <sz val="9"/>
        <color indexed="11"/>
        <rFont val="Geneva"/>
      </rPr>
      <t>MI,</t>
    </r>
    <r>
      <rPr>
        <sz val="9"/>
        <rFont val="Geneva"/>
      </rPr>
      <t xml:space="preserve"> </t>
    </r>
    <r>
      <rPr>
        <sz val="10"/>
        <color indexed="10"/>
        <rFont val="Times"/>
      </rPr>
      <t>OH</t>
    </r>
    <r>
      <rPr>
        <sz val="9"/>
        <rFont val="Geneva"/>
      </rPr>
      <t xml:space="preserve">, OK, </t>
    </r>
    <r>
      <rPr>
        <sz val="9"/>
        <color indexed="11"/>
        <rFont val="Geneva"/>
      </rPr>
      <t>TN</t>
    </r>
    <r>
      <rPr>
        <sz val="9"/>
        <rFont val="Geneva"/>
      </rPr>
      <t xml:space="preserve">, TX, </t>
    </r>
    <r>
      <rPr>
        <sz val="9"/>
        <color indexed="11"/>
        <rFont val="Geneva"/>
      </rPr>
      <t>VA</t>
    </r>
    <r>
      <rPr>
        <sz val="9"/>
        <rFont val="Geneva"/>
      </rPr>
      <t>, WV</t>
    </r>
    <phoneticPr fontId="21" type="noConversion"/>
  </si>
  <si>
    <r>
      <t>AK</t>
    </r>
    <r>
      <rPr>
        <sz val="9"/>
        <rFont val="Geneva"/>
      </rPr>
      <t xml:space="preserve">, LA, </t>
    </r>
    <r>
      <rPr>
        <sz val="9"/>
        <color indexed="11"/>
        <rFont val="Geneva"/>
      </rPr>
      <t>MI</t>
    </r>
    <r>
      <rPr>
        <sz val="9"/>
        <rFont val="Geneva"/>
      </rPr>
      <t>, TX</t>
    </r>
    <phoneticPr fontId="21" type="noConversion"/>
  </si>
  <si>
    <r>
      <t xml:space="preserve">OK, </t>
    </r>
    <r>
      <rPr>
        <sz val="9"/>
        <color indexed="11"/>
        <rFont val="Geneva"/>
      </rPr>
      <t>AK</t>
    </r>
    <phoneticPr fontId="16"/>
  </si>
  <si>
    <t>AZ</t>
    <phoneticPr fontId="21" type="noConversion"/>
  </si>
  <si>
    <t>%GAS</t>
    <phoneticPr fontId="16"/>
  </si>
  <si>
    <t>%ELEC</t>
    <phoneticPr fontId="16"/>
  </si>
  <si>
    <t>Data from May 2013 AUS</t>
    <phoneticPr fontId="16"/>
  </si>
  <si>
    <t>CT,DC,HI,ID,OH,</t>
    <phoneticPr fontId="16"/>
  </si>
  <si>
    <t>Gas Only</t>
    <phoneticPr fontId="16"/>
  </si>
  <si>
    <t>Elec Only</t>
    <phoneticPr fontId="16"/>
  </si>
  <si>
    <t>Both</t>
    <phoneticPr fontId="16"/>
  </si>
  <si>
    <t>CA,MD,MA,NY,OR,RI,WI</t>
    <phoneticPr fontId="16"/>
  </si>
  <si>
    <t>NWE</t>
  </si>
  <si>
    <t>PCG</t>
  </si>
  <si>
    <t>PNW</t>
  </si>
  <si>
    <t>POR</t>
  </si>
  <si>
    <t>XEL</t>
  </si>
  <si>
    <t>Southern Company</t>
    <phoneticPr fontId="16"/>
  </si>
  <si>
    <t>ALLETE</t>
    <phoneticPr fontId="16"/>
  </si>
  <si>
    <t>Alliant Energy</t>
    <phoneticPr fontId="16"/>
  </si>
  <si>
    <t>American Electric Power</t>
    <phoneticPr fontId="16"/>
  </si>
  <si>
    <t>Cleco Corporation</t>
    <phoneticPr fontId="16"/>
  </si>
  <si>
    <t>Entergy Corp.</t>
    <phoneticPr fontId="16"/>
  </si>
  <si>
    <t>Westar Energy</t>
    <phoneticPr fontId="16"/>
  </si>
  <si>
    <t>† Daily closing average price from Yahoo!Finance, Historical Prices</t>
    <phoneticPr fontId="16"/>
  </si>
  <si>
    <t>AVG. STOCK PRICE†</t>
    <phoneticPr fontId="16"/>
  </si>
  <si>
    <t>PROJECTED DIVIDEND*</t>
    <phoneticPr fontId="16"/>
  </si>
  <si>
    <t xml:space="preserve"> </t>
    <phoneticPr fontId="16"/>
  </si>
  <si>
    <t>CNL</t>
    <phoneticPr fontId="16"/>
  </si>
  <si>
    <t>2014 EPS</t>
    <phoneticPr fontId="16"/>
  </si>
  <si>
    <r>
      <t xml:space="preserve">*Value Line </t>
    </r>
    <r>
      <rPr>
        <i/>
        <sz val="10"/>
        <rFont val="Times"/>
      </rPr>
      <t>Summary &amp; Index</t>
    </r>
    <r>
      <rPr>
        <sz val="10"/>
        <rFont val="Times"/>
      </rPr>
      <t>, June 21, 2012</t>
    </r>
    <phoneticPr fontId="16"/>
  </si>
  <si>
    <t>2014 Earnings</t>
    <phoneticPr fontId="16" type="noConversion"/>
  </si>
  <si>
    <t xml:space="preserve">SO-4.76%, ALE-6.5%, LNT-5.68%, AEP-3.38%, CNL-8.0%, ETR, n/a, WR-5.1%, </t>
    <phoneticPr fontId="21" type="noConversion"/>
  </si>
  <si>
    <t xml:space="preserve">WEC-5.2%, EIX-458%, IDA-4.0%, NWE-5.0%, PCG-1.35%, PNW-4.13%, </t>
    <phoneticPr fontId="21" type="noConversion"/>
  </si>
  <si>
    <t>Ameren Corp.</t>
  </si>
  <si>
    <t>no</t>
    <phoneticPr fontId="21" type="noConversion"/>
  </si>
  <si>
    <t>BBB/BBB-</t>
    <phoneticPr fontId="16"/>
  </si>
  <si>
    <t>Percent</t>
    <phoneticPr fontId="21" type="noConversion"/>
  </si>
  <si>
    <t>Cost</t>
    <phoneticPr fontId="21" type="noConversion"/>
  </si>
  <si>
    <t>Wt. Cost</t>
    <phoneticPr fontId="21" type="noConversion"/>
  </si>
  <si>
    <t>ATWACC</t>
    <phoneticPr fontId="21" type="noConversion"/>
  </si>
  <si>
    <t>Equity</t>
    <phoneticPr fontId="21" type="noConversion"/>
  </si>
  <si>
    <t>Debt</t>
    <phoneticPr fontId="21" type="noConversion"/>
  </si>
  <si>
    <t xml:space="preserve">Assumptions: </t>
    <phoneticPr fontId="21" type="noConversion"/>
  </si>
  <si>
    <t>2) Market Value Capital Structure = 60% Equity, 40% Debt</t>
    <phoneticPr fontId="21" type="noConversion"/>
  </si>
  <si>
    <t>4) Debt Cost - 5.00%</t>
    <phoneticPr fontId="21" type="noConversion"/>
  </si>
  <si>
    <t>PUGET SOUND ENERGY</t>
    <phoneticPr fontId="21" type="noConversion"/>
  </si>
  <si>
    <t>COST OF EQUITY IMPACT OF A 41 TO 49 BASIS POINT REDUCTION IN ATWACC</t>
    <phoneticPr fontId="21" type="noConversion"/>
  </si>
  <si>
    <t>I. ESTIMATED INITIAL AFTER-TAX  WEIGHTED AVERAGE COST OF CAPITAL (ATWACC)</t>
    <phoneticPr fontId="21" type="noConversion"/>
  </si>
  <si>
    <t>II: A 41 BASIS POINT REDUCTION IN ATWACC</t>
    <phoneticPr fontId="21" type="noConversion"/>
  </si>
  <si>
    <t>1) Tax Rate = 35%</t>
    <phoneticPr fontId="21" type="noConversion"/>
  </si>
  <si>
    <t>III: A 49 BASIS POINT REDUCTION IN ATWACC</t>
    <phoneticPr fontId="21" type="noConversion"/>
  </si>
  <si>
    <t>Cost of Equity Reduction = 9.00% - 8.32% =  0.68%</t>
    <phoneticPr fontId="21" type="noConversion"/>
  </si>
  <si>
    <t>Cost of Equity Reduction = 9.00% - 8.18% =  0.82%</t>
    <phoneticPr fontId="21" type="noConversion"/>
  </si>
  <si>
    <t>3) Equity Cost = 9.00%</t>
    <phoneticPr fontId="21" type="noConversion"/>
  </si>
  <si>
    <t>Cost of Equity Reduction = 9.00% - 8.58% =  0.42%</t>
    <phoneticPr fontId="21" type="noConversion"/>
  </si>
  <si>
    <t>25 BASIS POINTS</t>
    <phoneticPr fontId="21" type="noConversion"/>
  </si>
  <si>
    <t>II: A 25 BASIS POINT REDUCTION IN ATWACC</t>
    <phoneticPr fontId="21" type="noConversion"/>
  </si>
  <si>
    <t>Type</t>
  </si>
  <si>
    <t>Percent</t>
  </si>
  <si>
    <t>Cost</t>
  </si>
  <si>
    <t>Wt. Cost</t>
  </si>
  <si>
    <t>Debt</t>
  </si>
  <si>
    <t>Type</t>
    <phoneticPr fontId="21" type="noConversion"/>
  </si>
  <si>
    <t>Percent</t>
    <phoneticPr fontId="21" type="noConversion"/>
  </si>
  <si>
    <t>Cost</t>
    <phoneticPr fontId="21" type="noConversion"/>
  </si>
  <si>
    <t>Wt. Cost</t>
    <phoneticPr fontId="21" type="noConversion"/>
  </si>
  <si>
    <t>ATWACC</t>
    <phoneticPr fontId="21" type="noConversion"/>
  </si>
  <si>
    <t>Equity</t>
    <phoneticPr fontId="21" type="noConversion"/>
  </si>
  <si>
    <t>Debt</t>
    <phoneticPr fontId="21" type="noConversion"/>
  </si>
  <si>
    <t>ATWACC</t>
    <phoneticPr fontId="21" type="noConversion"/>
  </si>
  <si>
    <t>Type</t>
    <phoneticPr fontId="21" type="noConversion"/>
  </si>
  <si>
    <t>Otter Tail Corp.</t>
    <phoneticPr fontId="21" type="noConversion"/>
  </si>
  <si>
    <t>A-</t>
    <phoneticPr fontId="16"/>
  </si>
  <si>
    <t>A2/A3</t>
    <phoneticPr fontId="16"/>
  </si>
  <si>
    <t>√</t>
    <phoneticPr fontId="16"/>
  </si>
  <si>
    <t>POR</t>
    <phoneticPr fontId="16"/>
  </si>
  <si>
    <t>Northwestern Corp.</t>
    <phoneticPr fontId="16"/>
  </si>
  <si>
    <t>NWE</t>
    <phoneticPr fontId="16"/>
  </si>
  <si>
    <t>PG&amp;E Corp.</t>
    <phoneticPr fontId="16"/>
  </si>
  <si>
    <t>PCG</t>
    <phoneticPr fontId="16"/>
  </si>
  <si>
    <t>Northwestern Corp.</t>
    <phoneticPr fontId="16"/>
  </si>
  <si>
    <t>NWE</t>
    <phoneticPr fontId="16"/>
  </si>
  <si>
    <t>PG&amp;E Corp.</t>
    <phoneticPr fontId="16"/>
  </si>
  <si>
    <t>PCG</t>
    <phoneticPr fontId="16"/>
  </si>
  <si>
    <t>Pinnacle West Capital</t>
    <phoneticPr fontId="16"/>
  </si>
  <si>
    <t>PNW</t>
    <phoneticPr fontId="16"/>
  </si>
  <si>
    <t>Portland General</t>
    <phoneticPr fontId="16"/>
  </si>
  <si>
    <t>POR</t>
    <phoneticPr fontId="16"/>
  </si>
  <si>
    <t>Xcel Energy</t>
    <phoneticPr fontId="16"/>
  </si>
  <si>
    <t>XEL</t>
    <phoneticPr fontId="16"/>
  </si>
  <si>
    <t>[2013]</t>
    <phoneticPr fontId="16" type="noConversion"/>
  </si>
  <si>
    <t>[2016-2018]</t>
    <phoneticPr fontId="16" type="noConversion"/>
  </si>
  <si>
    <t>BAA</t>
    <phoneticPr fontId="16"/>
  </si>
  <si>
    <t>Last Year</t>
    <phoneticPr fontId="16"/>
  </si>
  <si>
    <t>3.40% + 0.66 (6.0%)</t>
    <phoneticPr fontId="16"/>
  </si>
  <si>
    <t>Value Line Historic</t>
  </si>
  <si>
    <t>BAA-RATED</t>
  </si>
  <si>
    <t>IBES</t>
    <phoneticPr fontId="16"/>
  </si>
  <si>
    <t>GROWTH</t>
  </si>
  <si>
    <t>BV GROWTH</t>
  </si>
  <si>
    <t>DCF COST OF EQUITY CAPITAL</t>
  </si>
  <si>
    <t>SHARE</t>
  </si>
  <si>
    <t>[4]</t>
  </si>
  <si>
    <t>[5]</t>
  </si>
  <si>
    <t>COST OF EQUITY</t>
  </si>
  <si>
    <t>[rf]*</t>
  </si>
  <si>
    <t>[rm - rf]†</t>
  </si>
  <si>
    <t>PROJECTED M.E.P.R.</t>
  </si>
  <si>
    <t>Overall Beta</t>
    <phoneticPr fontId="16"/>
  </si>
  <si>
    <t>Cleco Corporation</t>
    <phoneticPr fontId="16"/>
  </si>
  <si>
    <t>Pepco Holdings, Inc.</t>
    <phoneticPr fontId="16"/>
  </si>
  <si>
    <t>A-/BBB+</t>
    <phoneticPr fontId="16"/>
  </si>
  <si>
    <t>Baa1/Baa2</t>
    <phoneticPr fontId="21" type="noConversion"/>
  </si>
  <si>
    <t>IDA</t>
    <phoneticPr fontId="16"/>
  </si>
  <si>
    <t>IDACORP</t>
    <phoneticPr fontId="16"/>
  </si>
  <si>
    <t>UIL Holdings Corp.</t>
  </si>
  <si>
    <t>BBB</t>
    <phoneticPr fontId="16"/>
  </si>
  <si>
    <t>Baa2</t>
  </si>
  <si>
    <t>NWE</t>
    <phoneticPr fontId="16"/>
  </si>
  <si>
    <t>Northwestern Corp.</t>
    <phoneticPr fontId="16"/>
  </si>
  <si>
    <t>CENTRAL</t>
  </si>
  <si>
    <t>PCG</t>
    <phoneticPr fontId="16"/>
  </si>
  <si>
    <t>e</t>
    <phoneticPr fontId="16"/>
  </si>
  <si>
    <t>ALLETE</t>
  </si>
  <si>
    <t>A2</t>
    <phoneticPr fontId="16"/>
  </si>
  <si>
    <t>PNW</t>
    <phoneticPr fontId="16"/>
  </si>
  <si>
    <t>Pinnacle West Capital</t>
    <phoneticPr fontId="16"/>
  </si>
  <si>
    <t>PNW</t>
    <phoneticPr fontId="16"/>
  </si>
  <si>
    <t>Portland General</t>
    <phoneticPr fontId="16"/>
  </si>
  <si>
    <t>POR</t>
    <phoneticPr fontId="16"/>
  </si>
  <si>
    <t>Xcel Energy</t>
    <phoneticPr fontId="16"/>
  </si>
  <si>
    <t>XEL</t>
    <phoneticPr fontId="16"/>
  </si>
  <si>
    <t>Median</t>
  </si>
  <si>
    <t>P/E</t>
  </si>
  <si>
    <t>SO</t>
    <phoneticPr fontId="16"/>
  </si>
  <si>
    <t>ALLETE</t>
    <phoneticPr fontId="16"/>
  </si>
  <si>
    <t>ALE</t>
    <phoneticPr fontId="16"/>
  </si>
  <si>
    <t>Book Value?</t>
  </si>
  <si>
    <t>S&amp;P</t>
  </si>
  <si>
    <t>Moody's</t>
  </si>
  <si>
    <t>Selected</t>
  </si>
  <si>
    <t>Eq</t>
  </si>
  <si>
    <t>bond rating</t>
  </si>
  <si>
    <t>SCREEN</t>
  </si>
  <si>
    <t>≥70%</t>
    <phoneticPr fontId="16"/>
  </si>
  <si>
    <t>no</t>
  </si>
  <si>
    <t>yes</t>
    <phoneticPr fontId="16"/>
  </si>
  <si>
    <t>yes</t>
  </si>
  <si>
    <t>A to BBB</t>
    <phoneticPr fontId="16"/>
  </si>
  <si>
    <t>M</t>
  </si>
  <si>
    <t>EAST</t>
  </si>
  <si>
    <t>e+g</t>
  </si>
  <si>
    <t>CH Energy</t>
    <phoneticPr fontId="16"/>
  </si>
  <si>
    <t>A</t>
  </si>
  <si>
    <t>A3</t>
    <phoneticPr fontId="16"/>
  </si>
  <si>
    <t>Consolidated Edison</t>
    <phoneticPr fontId="16"/>
  </si>
  <si>
    <t>A-</t>
  </si>
  <si>
    <t>A3/Baa1</t>
    <phoneticPr fontId="16"/>
  </si>
  <si>
    <t>Dominion Resources</t>
  </si>
  <si>
    <t>Baa1</t>
    <phoneticPr fontId="16"/>
  </si>
  <si>
    <t>Duke Energy</t>
  </si>
  <si>
    <t>A-</t>
    <phoneticPr fontId="16"/>
  </si>
  <si>
    <t>A3</t>
    <phoneticPr fontId="21" type="noConversion"/>
  </si>
  <si>
    <t>Exelon Corp.</t>
    <phoneticPr fontId="16"/>
  </si>
  <si>
    <t>yes</t>
    <phoneticPr fontId="21" type="noConversion"/>
  </si>
  <si>
    <t>Portland General</t>
  </si>
  <si>
    <t>Sempra Energy</t>
  </si>
  <si>
    <t>A/A-</t>
    <phoneticPr fontId="21" type="noConversion"/>
  </si>
  <si>
    <t>UNS Energy</t>
    <phoneticPr fontId="21" type="noConversion"/>
  </si>
  <si>
    <t>Xcel Energy, Inc.</t>
  </si>
  <si>
    <t>e= electric company; e+g=combination electric and gas company</t>
  </si>
  <si>
    <t>EIX</t>
  </si>
  <si>
    <t>IDA</t>
  </si>
  <si>
    <t>*Current "normalized" T-Bond yield estimate based on trend shown in Chart I in narrative portion of testimony.</t>
    <phoneticPr fontId="16"/>
  </si>
  <si>
    <t>VALUE LINE</t>
    <phoneticPr fontId="16"/>
  </si>
  <si>
    <t>)/</t>
  </si>
  <si>
    <t>2004-2006</t>
  </si>
  <si>
    <t xml:space="preserve">Market </t>
  </si>
  <si>
    <t>Price</t>
  </si>
  <si>
    <t>overall average beta</t>
    <phoneticPr fontId="16"/>
  </si>
  <si>
    <t>Wisconsin Energy</t>
    <phoneticPr fontId="16"/>
  </si>
  <si>
    <t>Edison International</t>
    <phoneticPr fontId="16"/>
  </si>
  <si>
    <t>IDACORP</t>
    <phoneticPr fontId="16"/>
  </si>
  <si>
    <t>Northwestern Corp.</t>
    <phoneticPr fontId="16"/>
  </si>
  <si>
    <t>PG&amp;E Corp.</t>
    <phoneticPr fontId="16"/>
  </si>
  <si>
    <t>Pinnacle West Capital</t>
    <phoneticPr fontId="16"/>
  </si>
  <si>
    <t>Portland General</t>
    <phoneticPr fontId="16"/>
  </si>
  <si>
    <t>Xcel Energy</t>
    <phoneticPr fontId="16"/>
  </si>
  <si>
    <t>AUS</t>
    <phoneticPr fontId="16"/>
  </si>
  <si>
    <t>Value Line</t>
    <phoneticPr fontId="16"/>
  </si>
  <si>
    <t>S&amp;P</t>
    <phoneticPr fontId="16"/>
  </si>
  <si>
    <t>Numreical</t>
    <phoneticPr fontId="16"/>
  </si>
  <si>
    <t>Util. Reports</t>
    <phoneticPr fontId="16"/>
  </si>
  <si>
    <t>senior BR</t>
  </si>
  <si>
    <t>Equivalent</t>
    <phoneticPr fontId="16"/>
  </si>
  <si>
    <t>EQ. RATIO</t>
  </si>
  <si>
    <t>EQ. Ratio</t>
    <phoneticPr fontId="16"/>
  </si>
  <si>
    <t>SCALE</t>
    <phoneticPr fontId="16"/>
  </si>
  <si>
    <t>BBB-=0</t>
  </si>
  <si>
    <t>BBB=1</t>
  </si>
  <si>
    <t>BBB+=2</t>
  </si>
  <si>
    <t>A-=3</t>
  </si>
  <si>
    <t>A=4</t>
    <phoneticPr fontId="16"/>
  </si>
  <si>
    <t>A+=5</t>
    <phoneticPr fontId="16"/>
  </si>
  <si>
    <t>Baa1/Baa2</t>
    <phoneticPr fontId="16"/>
  </si>
  <si>
    <t>XEL</t>
    <phoneticPr fontId="16"/>
  </si>
  <si>
    <t>American Eelectric Power</t>
  </si>
  <si>
    <t>BBB</t>
  </si>
  <si>
    <t>Baa2</t>
    <phoneticPr fontId="16"/>
  </si>
  <si>
    <t>√</t>
  </si>
  <si>
    <t>CMS Energy Corp.</t>
  </si>
  <si>
    <t>BBB/BBB-</t>
    <phoneticPr fontId="16"/>
  </si>
  <si>
    <t>CenterPoint Energy</t>
  </si>
  <si>
    <t>BBB+</t>
    <phoneticPr fontId="16"/>
  </si>
  <si>
    <t>Cleco Corporation</t>
  </si>
  <si>
    <t>DTE Energy</t>
  </si>
  <si>
    <t>A</t>
    <phoneticPr fontId="16"/>
  </si>
  <si>
    <t>A2</t>
  </si>
  <si>
    <t>Empire District Electric</t>
  </si>
  <si>
    <t>A</t>
    <phoneticPr fontId="21" type="noConversion"/>
  </si>
  <si>
    <t>A3</t>
    <phoneticPr fontId="16"/>
  </si>
  <si>
    <t>Entergy Corp.</t>
  </si>
  <si>
    <t>Baa2</t>
    <phoneticPr fontId="16"/>
  </si>
  <si>
    <t>Great Plains Energy</t>
  </si>
  <si>
    <t>yes</t>
    <phoneticPr fontId="21" type="noConversion"/>
  </si>
  <si>
    <t>e+g</t>
    <phoneticPr fontId="21" type="noConversion"/>
  </si>
  <si>
    <t>Integrys Energy</t>
    <phoneticPr fontId="21" type="noConversion"/>
  </si>
  <si>
    <t>A2/A3</t>
    <phoneticPr fontId="21" type="noConversion"/>
  </si>
  <si>
    <t>ITC Holdings</t>
  </si>
  <si>
    <t>MGE Energy</t>
  </si>
  <si>
    <t>AA-</t>
  </si>
  <si>
    <t>e+g</t>
    <phoneticPr fontId="16"/>
  </si>
  <si>
    <t>OGE Energy Corp.</t>
  </si>
  <si>
    <t xml:space="preserve">BBB </t>
    <phoneticPr fontId="21" type="noConversion"/>
  </si>
  <si>
    <t>Baa1</t>
  </si>
  <si>
    <t>Edison International</t>
    <phoneticPr fontId="16"/>
  </si>
  <si>
    <t>EIX</t>
    <phoneticPr fontId="16"/>
  </si>
  <si>
    <t>IDACORP</t>
    <phoneticPr fontId="16"/>
  </si>
  <si>
    <t>Public Service Ent. Gp.</t>
  </si>
  <si>
    <t>A1</t>
    <phoneticPr fontId="16"/>
  </si>
  <si>
    <t>SCANA Corp.</t>
  </si>
  <si>
    <t>BBB+</t>
    <phoneticPr fontId="21" type="noConversion"/>
  </si>
  <si>
    <t>Baa1/Baa2</t>
    <phoneticPr fontId="16"/>
  </si>
  <si>
    <t>Southern Company</t>
  </si>
  <si>
    <t>A2/A3</t>
    <phoneticPr fontId="16"/>
  </si>
  <si>
    <t>√</t>
    <phoneticPr fontId="16"/>
  </si>
  <si>
    <t>TECO Energy</t>
  </si>
  <si>
    <t>no</t>
    <phoneticPr fontId="16"/>
  </si>
  <si>
    <t>yes</t>
    <phoneticPr fontId="16"/>
  </si>
  <si>
    <t>BBB+</t>
    <phoneticPr fontId="16"/>
  </si>
  <si>
    <t>A3/Baa1</t>
    <phoneticPr fontId="21" type="noConversion"/>
  </si>
  <si>
    <t>RATIO</t>
  </si>
  <si>
    <t>RETURN</t>
  </si>
  <si>
    <t>MARKET-TO-BOOK RATIO ANALYSIS</t>
  </si>
  <si>
    <t>Date</t>
  </si>
  <si>
    <t>Open</t>
  </si>
  <si>
    <t>=</t>
  </si>
  <si>
    <t>g</t>
  </si>
  <si>
    <t>Average Market-to-Book Ratio</t>
  </si>
  <si>
    <t>average</t>
  </si>
  <si>
    <t>STOCK PRICE, DIVIDENDS, YIELDS</t>
  </si>
  <si>
    <t>YIELD</t>
  </si>
  <si>
    <t>(PER SHARE)</t>
  </si>
  <si>
    <t>STANDARD DEVIATION</t>
  </si>
  <si>
    <t>R.O.E.</t>
  </si>
  <si>
    <t>Pinnacle West Capital</t>
    <phoneticPr fontId="16"/>
  </si>
  <si>
    <t>Alliant Energy</t>
  </si>
  <si>
    <t>Edison International</t>
    <phoneticPr fontId="16"/>
  </si>
  <si>
    <t>EIX</t>
    <phoneticPr fontId="16"/>
  </si>
  <si>
    <t>IDACORP</t>
    <phoneticPr fontId="16"/>
  </si>
  <si>
    <t>IDA</t>
    <phoneticPr fontId="16"/>
  </si>
  <si>
    <t>Puget</t>
  </si>
  <si>
    <t>PUGET SOUND ENERGY</t>
  </si>
  <si>
    <t>Data from Value Line Ratings and Reports, May 3, May 24, and June 21, 2013.</t>
  </si>
  <si>
    <t>MECHANICAL DCF COST OF EQUITY CAPITAL</t>
  </si>
  <si>
    <t>IBES</t>
    <phoneticPr fontId="0" type="noConversion"/>
  </si>
  <si>
    <t>Zacks</t>
  </si>
  <si>
    <t>Div. Yield</t>
  </si>
  <si>
    <t>Company</t>
  </si>
  <si>
    <t>(Sch. 2)</t>
  </si>
  <si>
    <t>Result</t>
  </si>
  <si>
    <t>[3]</t>
  </si>
  <si>
    <t>[6]</t>
  </si>
  <si>
    <t>[7]</t>
  </si>
  <si>
    <t>[8]</t>
  </si>
  <si>
    <t>Columns [1], [2], and [3], from Value Line Ratings and Reports, May 3, May 24, and June 21, 2013.</t>
  </si>
  <si>
    <t>Columns [4] and [5], Data from Yahoo.com., and Zacks.com.</t>
    <phoneticPr fontId="0" type="noConversion"/>
  </si>
  <si>
    <t>Column [6] = ([1]+[2]+[3]+[4]+[5])/5</t>
  </si>
  <si>
    <t>Column [7], Value Line year-ahead dividend yield.</t>
  </si>
  <si>
    <t>Column [8] = [6]+[7]</t>
  </si>
  <si>
    <t>Column [9] = [7]+([1]+[4]+[5])/3</t>
    <phoneticPr fontId="0" type="noConversion"/>
  </si>
  <si>
    <t>Alliant Energy</t>
    <phoneticPr fontId="16"/>
  </si>
  <si>
    <t>LNT</t>
    <phoneticPr fontId="16"/>
  </si>
  <si>
    <t>American Electric Power</t>
    <phoneticPr fontId="16"/>
  </si>
  <si>
    <t>AEP</t>
    <phoneticPr fontId="16"/>
  </si>
  <si>
    <t>Cleco Corporation</t>
    <phoneticPr fontId="16"/>
  </si>
  <si>
    <t>CNL</t>
    <phoneticPr fontId="16"/>
  </si>
  <si>
    <t>Entergy Corp.</t>
    <phoneticPr fontId="16"/>
  </si>
  <si>
    <t>ETR</t>
    <phoneticPr fontId="16"/>
  </si>
  <si>
    <t>Schedule 2</t>
  </si>
  <si>
    <t>Page 5 of 5</t>
    <phoneticPr fontId="16" type="noConversion"/>
  </si>
  <si>
    <t>Page 4 of 5</t>
    <phoneticPr fontId="16" type="noConversion"/>
  </si>
  <si>
    <t>Page 3 of 5</t>
    <phoneticPr fontId="16" type="noConversion"/>
  </si>
  <si>
    <t>Page 1 of 5</t>
    <phoneticPr fontId="16" type="noConversion"/>
  </si>
  <si>
    <t>Page 2 of 5</t>
    <phoneticPr fontId="16" type="noConversion"/>
  </si>
  <si>
    <t>ELECTRIC UTILITY SAMPLE GROUP SELECTION</t>
  </si>
  <si>
    <t>Revenues</t>
  </si>
  <si>
    <t>Recent</t>
    <phoneticPr fontId="16"/>
  </si>
  <si>
    <t>Recent</t>
  </si>
  <si>
    <t>Generation</t>
  </si>
  <si>
    <t>Stable</t>
  </si>
  <si>
    <t>Senior Bond Rating</t>
    <phoneticPr fontId="16"/>
  </si>
  <si>
    <t>Company Name</t>
  </si>
  <si>
    <t>% Elec.</t>
    <phoneticPr fontId="16"/>
  </si>
  <si>
    <t>Merger?</t>
  </si>
  <si>
    <t>Div. Cut?</t>
  </si>
  <si>
    <t>Assets?</t>
  </si>
  <si>
    <t>(MILLIONS)</t>
  </si>
  <si>
    <t>BOOK VALUE</t>
  </si>
  <si>
    <t>SHARES OUTST.</t>
  </si>
  <si>
    <t>GROWTH RATE COMPARISON</t>
  </si>
  <si>
    <t>sv=g*(1-(1/(M/B)))</t>
  </si>
  <si>
    <t>(</t>
  </si>
  <si>
    <t>BBB+/BBB</t>
    <phoneticPr fontId="21" type="noConversion"/>
  </si>
  <si>
    <t>LNT</t>
    <phoneticPr fontId="16"/>
  </si>
  <si>
    <t>American Electric Power</t>
    <phoneticPr fontId="16"/>
  </si>
  <si>
    <t>AEP</t>
    <phoneticPr fontId="16"/>
  </si>
  <si>
    <t>Cleco Corporation</t>
    <phoneticPr fontId="16"/>
  </si>
  <si>
    <t>CNL</t>
    <phoneticPr fontId="16"/>
  </si>
  <si>
    <t>Entergy Corp.</t>
    <phoneticPr fontId="16"/>
  </si>
  <si>
    <t>ETR</t>
    <phoneticPr fontId="16"/>
  </si>
  <si>
    <t>SO</t>
  </si>
  <si>
    <t>ALE</t>
  </si>
  <si>
    <t>LNT</t>
  </si>
  <si>
    <t>AEP</t>
  </si>
  <si>
    <t>ETR</t>
  </si>
  <si>
    <t>WR</t>
  </si>
  <si>
    <t>WEC</t>
  </si>
  <si>
    <t>(1/</t>
  </si>
  <si>
    <t>)))</t>
  </si>
  <si>
    <t>k (overall average)</t>
    <phoneticPr fontId="16"/>
  </si>
  <si>
    <t>Note: Equity returns and retention ratios based on Value Line three- to five-year projections.</t>
  </si>
  <si>
    <t xml:space="preserve"> OVERALL AVERAGE</t>
    <phoneticPr fontId="16" type="noConversion"/>
  </si>
  <si>
    <t>Geo</t>
  </si>
  <si>
    <t>Arith</t>
  </si>
  <si>
    <t>T-Bonds</t>
  </si>
  <si>
    <t>Earnings-Price</t>
  </si>
  <si>
    <t>Ratio</t>
  </si>
  <si>
    <t>k=</t>
  </si>
  <si>
    <t>(1-</t>
  </si>
  <si>
    <t>Black Hills</t>
  </si>
  <si>
    <t>Consol. Edison</t>
  </si>
  <si>
    <t>Integrys Energy</t>
  </si>
  <si>
    <t>NorthWestern Corp.</t>
  </si>
  <si>
    <t>OGE Energy</t>
  </si>
  <si>
    <t>Pepco Holdings</t>
  </si>
  <si>
    <t>UIL Holdings</t>
  </si>
  <si>
    <t>UNS Energy</t>
  </si>
  <si>
    <t>Xcel Energy Inc.</t>
  </si>
  <si>
    <t>AVERAGE</t>
    <phoneticPr fontId="0" type="noConversion"/>
  </si>
  <si>
    <t>Expected</t>
  </si>
  <si>
    <t>Cost of</t>
  </si>
  <si>
    <t>Equity</t>
  </si>
  <si>
    <t>All data from Exhibit Nos. (RAM-4) and (RAM-5)</t>
  </si>
  <si>
    <t>(RAM-4)</t>
  </si>
  <si>
    <t>(RAM-5)</t>
  </si>
  <si>
    <t>LA</t>
    <phoneticPr fontId="16"/>
  </si>
  <si>
    <t>KS</t>
    <phoneticPr fontId="16"/>
  </si>
  <si>
    <t>MT, SD</t>
    <phoneticPr fontId="21" type="noConversion"/>
  </si>
  <si>
    <t>Jurisdictions</t>
    <phoneticPr fontId="16"/>
  </si>
  <si>
    <t>GA, AL, MS, FL</t>
    <phoneticPr fontId="16"/>
  </si>
  <si>
    <t>POR-6.53%, and  XEL-4.88%. Zack's average earnings growth = 4.94%.</t>
    <phoneticPr fontId="21" type="noConversion"/>
  </si>
  <si>
    <t xml:space="preserve">Zack's growth rates: </t>
  </si>
  <si>
    <t>MEDIAN</t>
  </si>
  <si>
    <t>NAME/</t>
  </si>
  <si>
    <t>MODIFIED EARNINGS-PRICE RATIO ANALYSIS</t>
  </si>
  <si>
    <t>MAXIMUM</t>
  </si>
  <si>
    <t>MINIMUM</t>
  </si>
  <si>
    <t>EXTERNAL</t>
  </si>
  <si>
    <t>RETENTION</t>
  </si>
  <si>
    <t>CAPM COST OF EQUITY CAPITAL</t>
  </si>
  <si>
    <t>[1]</t>
  </si>
  <si>
    <t>[2]</t>
  </si>
  <si>
    <t>[3]=[1]/[2]</t>
  </si>
  <si>
    <t>Page 2 of 2</t>
  </si>
  <si>
    <t>BVPS</t>
  </si>
  <si>
    <t>SHARES OUTST</t>
  </si>
  <si>
    <t>EARN GROWTH</t>
  </si>
  <si>
    <t>UTILITES</t>
  </si>
  <si>
    <t>Volume</t>
  </si>
  <si>
    <t>DIVIDEND YIELD</t>
  </si>
  <si>
    <t>GROWTH RATE</t>
  </si>
  <si>
    <t>DCF COST OF</t>
  </si>
  <si>
    <t>DIV GROWTH</t>
  </si>
  <si>
    <t>MARKET-TO-BOOK</t>
  </si>
  <si>
    <t>Westar Energy</t>
    <phoneticPr fontId="16"/>
  </si>
  <si>
    <t>WR</t>
    <phoneticPr fontId="16"/>
  </si>
  <si>
    <t>Wisconsin Energy</t>
    <phoneticPr fontId="16"/>
  </si>
  <si>
    <t>WEC</t>
    <phoneticPr fontId="16"/>
  </si>
  <si>
    <t>g*= expected growth in number of shares outstanding</t>
  </si>
  <si>
    <t>Value Line Projected</t>
  </si>
  <si>
    <t>k = rf + B (rm - rf)</t>
  </si>
  <si>
    <t>"g"</t>
  </si>
  <si>
    <t>Average</t>
  </si>
  <si>
    <t>value line</t>
  </si>
  <si>
    <t>30-year</t>
  </si>
  <si>
    <t>DCF</t>
  </si>
  <si>
    <t>Growth</t>
  </si>
  <si>
    <t>5-year Growth</t>
  </si>
  <si>
    <t>Zack's</t>
  </si>
  <si>
    <t>Current</t>
  </si>
  <si>
    <t>Projected</t>
  </si>
  <si>
    <t>MARKET</t>
  </si>
  <si>
    <t>3.40% + 4.02%</t>
    <phoneticPr fontId="16"/>
  </si>
  <si>
    <t>IDA</t>
    <phoneticPr fontId="16"/>
  </si>
  <si>
    <t>CURRENT</t>
  </si>
  <si>
    <t>5YR HIST</t>
  </si>
  <si>
    <t>BETA (VL)</t>
  </si>
  <si>
    <t>k = R.O.E.(1-b)/(M/B) + g</t>
  </si>
  <si>
    <t>PRICE</t>
  </si>
  <si>
    <t>PROJECTED</t>
    <phoneticPr fontId="16"/>
  </si>
  <si>
    <t>2016-2018</t>
    <phoneticPr fontId="16"/>
  </si>
  <si>
    <t>CURRENT M.E.P.R.</t>
  </si>
  <si>
    <t>sel &amp; opin</t>
  </si>
  <si>
    <t>T-Bill</t>
  </si>
  <si>
    <t xml:space="preserve"> T-Bonds</t>
  </si>
  <si>
    <t>AVERAGE</t>
  </si>
  <si>
    <t>n/a</t>
    <phoneticPr fontId="16"/>
  </si>
  <si>
    <t>Westar Energy</t>
    <phoneticPr fontId="16"/>
  </si>
  <si>
    <t>WR</t>
    <phoneticPr fontId="16"/>
  </si>
  <si>
    <t>Wisconsin Energy</t>
    <phoneticPr fontId="16"/>
  </si>
  <si>
    <t>WEC</t>
    <phoneticPr fontId="16"/>
  </si>
  <si>
    <t>Mkt. Val.</t>
    <phoneticPr fontId="16"/>
  </si>
  <si>
    <t>Mkt. Wt.</t>
    <phoneticPr fontId="16"/>
  </si>
  <si>
    <t>Decoup Ind.</t>
    <phoneticPr fontId="16"/>
  </si>
  <si>
    <t>Note: Equity returns and retention ratios based on Value Line current year projections.</t>
  </si>
  <si>
    <t>5YR PROJ</t>
  </si>
  <si>
    <t>TICKER</t>
  </si>
  <si>
    <t xml:space="preserve">EQUITY </t>
  </si>
  <si>
    <t>Page 1 of 2</t>
  </si>
  <si>
    <t>DCF GROWTH RATES</t>
  </si>
  <si>
    <t>br</t>
  </si>
  <si>
    <t>+</t>
  </si>
  <si>
    <t>DIVIDEND</t>
  </si>
  <si>
    <t>EPS</t>
  </si>
  <si>
    <t>DPS</t>
  </si>
  <si>
    <t>(Per Share)</t>
  </si>
  <si>
    <t>(Per share)</t>
  </si>
  <si>
    <t>ELECTRIC UTILITIES</t>
  </si>
  <si>
    <t>IBES</t>
  </si>
  <si>
    <t>5-yr Compound Hist.</t>
  </si>
  <si>
    <t>AVERAGES</t>
  </si>
  <si>
    <t>&amp; VL</t>
  </si>
  <si>
    <t>AVGS.</t>
  </si>
  <si>
    <t>IBES/Thompson</t>
    <phoneticPr fontId="16" type="noConversion"/>
  </si>
  <si>
    <t>DCF GROWTH RATE PARAMETERS</t>
  </si>
  <si>
    <t>OVERALL AVERAGE</t>
    <phoneticPr fontId="16" type="noConversion"/>
  </si>
  <si>
    <t>Page 6 of 6</t>
  </si>
  <si>
    <t>Southern Company</t>
    <phoneticPr fontId="16"/>
  </si>
  <si>
    <t>ROE(decimal)</t>
  </si>
  <si>
    <t>8 BASIS POINTS</t>
    <phoneticPr fontId="21" type="noConversion"/>
  </si>
  <si>
    <t>II: AN 8 BASIS POINT REDUCTION IN ATWACC</t>
    <phoneticPr fontId="21" type="noConversion"/>
  </si>
  <si>
    <t>Cost of Equity Reduction = 9.00% - 8.87% =  0.13%</t>
    <phoneticPr fontId="21" type="noConversion"/>
  </si>
  <si>
    <t>Data from Value Line Ratings and Reports, May 3, May 24, and June 21, 2013.; AUS Utility Reports, May 2013.</t>
  </si>
  <si>
    <t>OVERALL AVERAGE</t>
    <phoneticPr fontId="16" type="noConversion"/>
  </si>
  <si>
    <t>AVERAGE GROWTH</t>
  </si>
  <si>
    <t>-</t>
  </si>
  <si>
    <t>EQUITY CAPITAL</t>
  </si>
  <si>
    <t>COMPANY</t>
  </si>
  <si>
    <t xml:space="preserve">INTERNAL </t>
  </si>
  <si>
    <t>PROJ 5-YR EPS</t>
  </si>
  <si>
    <t>High</t>
  </si>
  <si>
    <t>Low</t>
  </si>
  <si>
    <t>Close</t>
  </si>
  <si>
    <t>†Arithmetric market risk premium from 2011 Ibbotson SBBI Valuation Yearbook, at 23.</t>
    <phoneticPr fontId="16"/>
  </si>
  <si>
    <r>
      <t xml:space="preserve">Beta coefficients from Value Line, </t>
    </r>
    <r>
      <rPr>
        <i/>
        <sz val="10"/>
        <rFont val="Times"/>
      </rPr>
      <t>Summary &amp; Index</t>
    </r>
    <r>
      <rPr>
        <sz val="10"/>
        <rFont val="Times"/>
      </rPr>
      <t>, May 3, 2013.</t>
    </r>
    <phoneticPr fontId="16"/>
  </si>
  <si>
    <t>THOMPSON/IBES</t>
    <phoneticPr fontId="16"/>
  </si>
  <si>
    <t>2014 EPS</t>
    <phoneticPr fontId="16"/>
  </si>
  <si>
    <t>Southern Company</t>
    <phoneticPr fontId="16"/>
  </si>
  <si>
    <t>SO</t>
    <phoneticPr fontId="16"/>
  </si>
  <si>
    <t>ALLETE</t>
    <phoneticPr fontId="16"/>
  </si>
  <si>
    <t>ALE</t>
    <phoneticPr fontId="16"/>
  </si>
  <si>
    <t>Alliant Energy</t>
    <phoneticPr fontId="16"/>
  </si>
  <si>
    <t>($/SHARE)</t>
  </si>
  <si>
    <t>Share Price x</t>
    <phoneticPr fontId="16"/>
  </si>
  <si>
    <t>No. Sh. Outst.</t>
    <phoneticPr fontId="16"/>
  </si>
  <si>
    <t>Ehibit No. (SGH-4)</t>
  </si>
  <si>
    <t>Page 1 of 1</t>
  </si>
  <si>
    <t>Dockets UE-121697, UG-121705, UE-130137, UG-130138</t>
  </si>
  <si>
    <t>Exhibit No. (SGH-5)</t>
  </si>
  <si>
    <t>Exhibit No. (SGH-6)</t>
  </si>
  <si>
    <t>Exhibit No. (SGH-8)</t>
  </si>
  <si>
    <r>
      <t>5/</t>
    </r>
    <r>
      <rPr>
        <sz val="10"/>
        <rFont val="Times"/>
      </rPr>
      <t>10</t>
    </r>
    <r>
      <rPr>
        <sz val="10"/>
        <rFont val="Times"/>
      </rPr>
      <t>/13-6/</t>
    </r>
    <r>
      <rPr>
        <sz val="10"/>
        <rFont val="Times"/>
      </rPr>
      <t>21</t>
    </r>
    <r>
      <rPr>
        <sz val="10"/>
        <rFont val="Times"/>
      </rPr>
      <t>/13</t>
    </r>
  </si>
  <si>
    <t>Exhibit No. (SGH-9)</t>
  </si>
  <si>
    <t>Exhibit No. SGH-11</t>
  </si>
  <si>
    <t>Exhibit No. (SGH-10)</t>
  </si>
  <si>
    <t>Exhibit No. (SGH-13)</t>
  </si>
  <si>
    <t>Exhibit No. (SGH-14)</t>
  </si>
  <si>
    <t>AVERAGE W/O ETR, CNL</t>
  </si>
  <si>
    <t>Standard Deviation</t>
  </si>
  <si>
    <t>Avg. + 2 S.D.</t>
  </si>
  <si>
    <t>Avg. -2 S.D.</t>
  </si>
  <si>
    <t>OVERALL AVERAGE</t>
  </si>
  <si>
    <t>DR. MORIN'S 2013 DCF ANALYSES</t>
  </si>
  <si>
    <t xml:space="preserve">Dividend </t>
  </si>
  <si>
    <t>Yield</t>
  </si>
  <si>
    <r>
      <t>Exhibit No. (SGH-1</t>
    </r>
    <r>
      <rPr>
        <sz val="10"/>
        <rFont val="Times"/>
      </rPr>
      <t>7</t>
    </r>
    <r>
      <rPr>
        <sz val="10"/>
        <rFont val="Times"/>
      </rPr>
      <t>)</t>
    </r>
  </si>
  <si>
    <t>Exhibit No. (SGH-15)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</si>
</sst>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$&quot;#,##0.00_);\(&quot;$&quot;#,##0.00\)"/>
    <numFmt numFmtId="164" formatCode="00.0%"/>
    <numFmt numFmtId="165" formatCode="0.0000"/>
    <numFmt numFmtId="166" formatCode="0.0"/>
    <numFmt numFmtId="167" formatCode="0.0%"/>
    <numFmt numFmtId="168" formatCode="mmmm\ d\,\ yyyy"/>
    <numFmt numFmtId="169" formatCode="&quot;$&quot;#,##0.00"/>
  </numFmts>
  <fonts count="60">
    <font>
      <sz val="9"/>
      <name val="Geneva"/>
    </font>
    <font>
      <i/>
      <sz val="10"/>
      <name val="Times"/>
    </font>
    <font>
      <sz val="10"/>
      <name val="Times"/>
    </font>
    <font>
      <sz val="10"/>
      <name val="Times"/>
    </font>
    <font>
      <sz val="10"/>
      <name val="Times"/>
    </font>
    <font>
      <b/>
      <sz val="10"/>
      <name val="Times"/>
    </font>
    <font>
      <sz val="10"/>
      <name val="Times"/>
    </font>
    <font>
      <sz val="10"/>
      <name val="Times"/>
    </font>
    <font>
      <sz val="10"/>
      <name val="Times"/>
    </font>
    <font>
      <sz val="10"/>
      <name val="Times"/>
    </font>
    <font>
      <sz val="10"/>
      <name val="Times"/>
    </font>
    <font>
      <sz val="10"/>
      <name val="Times"/>
    </font>
    <font>
      <b/>
      <sz val="10"/>
      <name val="Times"/>
    </font>
    <font>
      <u/>
      <sz val="10"/>
      <name val="Times"/>
    </font>
    <font>
      <sz val="10"/>
      <color indexed="12"/>
      <name val="Times"/>
    </font>
    <font>
      <sz val="9"/>
      <name val="Courier"/>
    </font>
    <font>
      <sz val="8"/>
      <name val="Geneva"/>
    </font>
    <font>
      <sz val="10"/>
      <color indexed="10"/>
      <name val="Times"/>
    </font>
    <font>
      <sz val="9"/>
      <name val="Helvetica"/>
    </font>
    <font>
      <sz val="10"/>
      <name val="Times CE"/>
    </font>
    <font>
      <sz val="9"/>
      <name val="Times"/>
    </font>
    <font>
      <sz val="8"/>
      <name val="Times"/>
    </font>
    <font>
      <sz val="9"/>
      <name val="Geneva"/>
    </font>
    <font>
      <sz val="10"/>
      <name val="Helvetica"/>
    </font>
    <font>
      <sz val="10"/>
      <color indexed="8"/>
      <name val="Helvetica"/>
    </font>
    <font>
      <sz val="10"/>
      <color indexed="12"/>
      <name val="Helvetica"/>
    </font>
    <font>
      <b/>
      <sz val="14"/>
      <name val="Times"/>
    </font>
    <font>
      <sz val="14"/>
      <name val="Times"/>
    </font>
    <font>
      <sz val="12"/>
      <name val="Times"/>
    </font>
    <font>
      <b/>
      <sz val="12"/>
      <name val="Times"/>
    </font>
    <font>
      <b/>
      <u/>
      <sz val="10"/>
      <name val="Times"/>
    </font>
    <font>
      <u/>
      <sz val="9"/>
      <color indexed="12"/>
      <name val="Geneva"/>
    </font>
    <font>
      <u/>
      <sz val="9"/>
      <color indexed="20"/>
      <name val="Geneva"/>
    </font>
    <font>
      <sz val="12"/>
      <color indexed="8"/>
      <name val="Calibri"/>
      <family val="2"/>
    </font>
    <font>
      <sz val="12"/>
      <name val="Arial"/>
      <family val="2"/>
    </font>
    <font>
      <sz val="18"/>
      <name val="Arial"/>
    </font>
    <font>
      <sz val="8"/>
      <name val="Arial"/>
      <family val="2"/>
    </font>
    <font>
      <i/>
      <sz val="12"/>
      <name val="Arial"/>
    </font>
    <font>
      <sz val="12"/>
      <name val="Times New Roman"/>
      <family val="1"/>
    </font>
    <font>
      <sz val="18"/>
      <name val="Times New Roman"/>
    </font>
    <font>
      <sz val="8"/>
      <name val="Times New Roman"/>
    </font>
    <font>
      <i/>
      <sz val="12"/>
      <name val="Times New Roman"/>
    </font>
    <font>
      <b/>
      <sz val="18"/>
      <name val="Arial"/>
    </font>
    <font>
      <b/>
      <sz val="12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name val="Times New Roman"/>
    </font>
    <font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</font>
    <font>
      <sz val="10"/>
      <color indexed="8"/>
      <name val="Times New Roman"/>
      <family val="1"/>
    </font>
    <font>
      <sz val="10"/>
      <color indexed="14"/>
      <name val="Helvetica"/>
    </font>
    <font>
      <sz val="9"/>
      <color indexed="11"/>
      <name val="Geneva"/>
    </font>
    <font>
      <sz val="9"/>
      <color indexed="14"/>
      <name val="Geneva"/>
    </font>
    <font>
      <sz val="9"/>
      <color indexed="48"/>
      <name val="Geneva"/>
    </font>
    <font>
      <sz val="10"/>
      <color indexed="48"/>
      <name val="Times"/>
    </font>
    <font>
      <u/>
      <sz val="9"/>
      <color theme="10"/>
      <name val="Geneva"/>
    </font>
    <font>
      <u/>
      <sz val="9"/>
      <color theme="11"/>
      <name val="Geneva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7">
    <xf numFmtId="0" fontId="0" fillId="0" borderId="0"/>
    <xf numFmtId="9" fontId="2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0" borderId="0"/>
    <xf numFmtId="0" fontId="34" fillId="0" borderId="0" applyProtection="0"/>
    <xf numFmtId="0" fontId="35" fillId="0" borderId="0" applyProtection="0"/>
    <xf numFmtId="0" fontId="36" fillId="0" borderId="0" applyProtection="0"/>
    <xf numFmtId="0" fontId="37" fillId="0" borderId="0" applyProtection="0"/>
    <xf numFmtId="0" fontId="38" fillId="0" borderId="0" applyProtection="0"/>
    <xf numFmtId="0" fontId="39" fillId="0" borderId="0" applyProtection="0"/>
    <xf numFmtId="0" fontId="40" fillId="0" borderId="0" applyProtection="0"/>
    <xf numFmtId="0" fontId="41" fillId="0" borderId="0" applyProtection="0"/>
    <xf numFmtId="2" fontId="34" fillId="0" borderId="0" applyProtection="0"/>
    <xf numFmtId="0" fontId="42" fillId="0" borderId="0" applyProtection="0"/>
    <xf numFmtId="0" fontId="43" fillId="0" borderId="0" applyProtection="0"/>
    <xf numFmtId="40" fontId="44" fillId="5" borderId="0">
      <alignment horizontal="right"/>
    </xf>
    <xf numFmtId="0" fontId="45" fillId="5" borderId="0">
      <alignment horizontal="right"/>
    </xf>
    <xf numFmtId="0" fontId="46" fillId="5" borderId="15"/>
    <xf numFmtId="0" fontId="46" fillId="0" borderId="0" applyBorder="0">
      <alignment horizontal="centerContinuous"/>
    </xf>
    <xf numFmtId="0" fontId="47" fillId="0" borderId="0" applyBorder="0">
      <alignment horizontal="centerContinuous"/>
    </xf>
    <xf numFmtId="166" fontId="34" fillId="0" borderId="0"/>
    <xf numFmtId="0" fontId="48" fillId="0" borderId="0"/>
    <xf numFmtId="166" fontId="34" fillId="0" borderId="0"/>
    <xf numFmtId="166" fontId="34" fillId="0" borderId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302">
    <xf numFmtId="0" fontId="0" fillId="0" borderId="0" xfId="0"/>
    <xf numFmtId="0" fontId="53" fillId="0" borderId="0" xfId="0" applyFont="1"/>
    <xf numFmtId="0" fontId="17" fillId="0" borderId="0" xfId="0" applyFont="1" applyFill="1"/>
    <xf numFmtId="169" fontId="0" fillId="0" borderId="0" xfId="0" applyNumberFormat="1"/>
    <xf numFmtId="169" fontId="11" fillId="0" borderId="0" xfId="0" applyNumberFormat="1" applyFont="1"/>
    <xf numFmtId="0" fontId="11" fillId="0" borderId="0" xfId="0" applyFont="1"/>
    <xf numFmtId="164" fontId="11" fillId="0" borderId="0" xfId="0" applyNumberFormat="1" applyFont="1"/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165" fontId="11" fillId="0" borderId="0" xfId="0" applyNumberFormat="1" applyFont="1" applyAlignment="1">
      <alignment horizontal="center"/>
    </xf>
    <xf numFmtId="10" fontId="11" fillId="0" borderId="0" xfId="0" applyNumberFormat="1" applyFont="1" applyAlignment="1">
      <alignment horizontal="center"/>
    </xf>
    <xf numFmtId="10" fontId="11" fillId="0" borderId="0" xfId="0" applyNumberFormat="1" applyFont="1" applyAlignment="1">
      <alignment horizontal="left"/>
    </xf>
    <xf numFmtId="10" fontId="11" fillId="0" borderId="0" xfId="0" applyNumberFormat="1" applyFont="1"/>
    <xf numFmtId="0" fontId="12" fillId="0" borderId="0" xfId="0" applyFont="1" applyAlignment="1">
      <alignment horizontal="center"/>
    </xf>
    <xf numFmtId="0" fontId="11" fillId="0" borderId="4" xfId="0" applyFont="1" applyBorder="1" applyAlignment="1">
      <alignment horizontal="center"/>
    </xf>
    <xf numFmtId="165" fontId="11" fillId="0" borderId="4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10" fontId="11" fillId="0" borderId="4" xfId="0" applyNumberFormat="1" applyFont="1" applyBorder="1" applyAlignment="1">
      <alignment horizontal="center"/>
    </xf>
    <xf numFmtId="10" fontId="11" fillId="0" borderId="4" xfId="0" applyNumberFormat="1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10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1" fillId="0" borderId="0" xfId="0" applyFont="1" applyAlignment="1">
      <alignment horizontal="left"/>
    </xf>
    <xf numFmtId="0" fontId="14" fillId="0" borderId="0" xfId="0" applyFont="1" applyAlignment="1" applyProtection="1">
      <alignment horizontal="left"/>
      <protection locked="0"/>
    </xf>
    <xf numFmtId="0" fontId="11" fillId="0" borderId="1" xfId="0" applyFont="1" applyBorder="1"/>
    <xf numFmtId="164" fontId="11" fillId="0" borderId="2" xfId="0" applyNumberFormat="1" applyFont="1" applyBorder="1"/>
    <xf numFmtId="164" fontId="11" fillId="0" borderId="3" xfId="0" applyNumberFormat="1" applyFont="1" applyBorder="1"/>
    <xf numFmtId="164" fontId="11" fillId="0" borderId="1" xfId="0" applyNumberFormat="1" applyFont="1" applyBorder="1"/>
    <xf numFmtId="2" fontId="11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2" fontId="11" fillId="0" borderId="4" xfId="0" applyNumberFormat="1" applyFont="1" applyBorder="1" applyAlignment="1">
      <alignment horizontal="right"/>
    </xf>
    <xf numFmtId="2" fontId="11" fillId="0" borderId="4" xfId="0" applyNumberFormat="1" applyFont="1" applyBorder="1" applyAlignment="1">
      <alignment horizontal="center"/>
    </xf>
    <xf numFmtId="2" fontId="0" fillId="0" borderId="0" xfId="0" applyNumberFormat="1"/>
    <xf numFmtId="0" fontId="12" fillId="0" borderId="0" xfId="0" applyFont="1" applyAlignment="1">
      <alignment horizontal="left"/>
    </xf>
    <xf numFmtId="10" fontId="12" fillId="0" borderId="0" xfId="0" applyNumberFormat="1" applyFont="1" applyAlignment="1">
      <alignment horizontal="left"/>
    </xf>
    <xf numFmtId="10" fontId="13" fillId="0" borderId="0" xfId="0" applyNumberFormat="1" applyFont="1" applyAlignment="1">
      <alignment horizontal="left"/>
    </xf>
    <xf numFmtId="2" fontId="11" fillId="0" borderId="0" xfId="0" applyNumberFormat="1" applyFont="1" applyAlignment="1">
      <alignment horizontal="left"/>
    </xf>
    <xf numFmtId="10" fontId="11" fillId="0" borderId="0" xfId="0" applyNumberFormat="1" applyFont="1" applyAlignment="1">
      <alignment horizontal="right"/>
    </xf>
    <xf numFmtId="10" fontId="12" fillId="0" borderId="0" xfId="0" applyNumberFormat="1" applyFont="1" applyAlignment="1">
      <alignment horizontal="center"/>
    </xf>
    <xf numFmtId="10" fontId="11" fillId="0" borderId="4" xfId="0" applyNumberFormat="1" applyFont="1" applyBorder="1"/>
    <xf numFmtId="10" fontId="11" fillId="0" borderId="5" xfId="0" applyNumberFormat="1" applyFont="1" applyBorder="1" applyAlignment="1">
      <alignment horizontal="center"/>
    </xf>
    <xf numFmtId="10" fontId="11" fillId="0" borderId="6" xfId="0" applyNumberFormat="1" applyFont="1" applyBorder="1" applyAlignment="1">
      <alignment horizontal="center"/>
    </xf>
    <xf numFmtId="10" fontId="13" fillId="0" borderId="6" xfId="0" applyNumberFormat="1" applyFont="1" applyBorder="1" applyAlignment="1">
      <alignment horizontal="center"/>
    </xf>
    <xf numFmtId="10" fontId="11" fillId="0" borderId="6" xfId="0" applyNumberFormat="1" applyFont="1" applyBorder="1"/>
    <xf numFmtId="10" fontId="11" fillId="0" borderId="9" xfId="0" applyNumberFormat="1" applyFont="1" applyBorder="1" applyAlignment="1">
      <alignment horizontal="center"/>
    </xf>
    <xf numFmtId="10" fontId="11" fillId="0" borderId="7" xfId="0" applyNumberFormat="1" applyFont="1" applyBorder="1" applyAlignment="1">
      <alignment horizontal="center"/>
    </xf>
    <xf numFmtId="7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left"/>
    </xf>
    <xf numFmtId="164" fontId="12" fillId="0" borderId="0" xfId="0" applyNumberFormat="1" applyFont="1" applyAlignment="1">
      <alignment horizontal="center"/>
    </xf>
    <xf numFmtId="0" fontId="11" fillId="0" borderId="0" xfId="0" quotePrefix="1" applyFont="1" applyAlignment="1">
      <alignment horizontal="center"/>
    </xf>
    <xf numFmtId="10" fontId="0" fillId="0" borderId="0" xfId="0" applyNumberFormat="1"/>
    <xf numFmtId="10" fontId="11" fillId="0" borderId="8" xfId="0" applyNumberFormat="1" applyFont="1" applyBorder="1" applyAlignment="1">
      <alignment horizontal="center"/>
    </xf>
    <xf numFmtId="0" fontId="15" fillId="0" borderId="0" xfId="0" applyFont="1"/>
    <xf numFmtId="0" fontId="0" fillId="2" borderId="0" xfId="0" applyFill="1"/>
    <xf numFmtId="0" fontId="15" fillId="0" borderId="0" xfId="0" applyFont="1" applyFill="1"/>
    <xf numFmtId="0" fontId="0" fillId="0" borderId="0" xfId="0" applyFill="1"/>
    <xf numFmtId="0" fontId="11" fillId="0" borderId="0" xfId="0" applyFont="1" applyFill="1" applyAlignment="1">
      <alignment horizontal="center"/>
    </xf>
    <xf numFmtId="2" fontId="11" fillId="0" borderId="0" xfId="0" applyNumberFormat="1" applyFont="1" applyFill="1"/>
    <xf numFmtId="0" fontId="11" fillId="0" borderId="0" xfId="0" applyFont="1" applyFill="1"/>
    <xf numFmtId="14" fontId="0" fillId="0" borderId="0" xfId="0" applyNumberFormat="1"/>
    <xf numFmtId="0" fontId="12" fillId="0" borderId="0" xfId="0" applyFont="1"/>
    <xf numFmtId="0" fontId="11" fillId="0" borderId="0" xfId="0" applyFont="1" applyBorder="1"/>
    <xf numFmtId="0" fontId="0" fillId="0" borderId="0" xfId="0" applyAlignment="1">
      <alignment horizontal="right"/>
    </xf>
    <xf numFmtId="0" fontId="17" fillId="0" borderId="0" xfId="0" applyFont="1" applyFill="1" applyAlignment="1" applyProtection="1">
      <alignment horizontal="center"/>
      <protection locked="0"/>
    </xf>
    <xf numFmtId="1" fontId="11" fillId="0" borderId="0" xfId="0" applyNumberFormat="1" applyFont="1" applyAlignment="1">
      <alignment horizontal="left"/>
    </xf>
    <xf numFmtId="167" fontId="11" fillId="0" borderId="0" xfId="0" applyNumberFormat="1" applyFont="1" applyAlignment="1">
      <alignment horizontal="left"/>
    </xf>
    <xf numFmtId="9" fontId="11" fillId="0" borderId="0" xfId="0" applyNumberFormat="1" applyFont="1"/>
    <xf numFmtId="9" fontId="0" fillId="0" borderId="0" xfId="0" applyNumberFormat="1"/>
    <xf numFmtId="10" fontId="18" fillId="0" borderId="0" xfId="0" applyNumberFormat="1" applyFont="1"/>
    <xf numFmtId="0" fontId="18" fillId="0" borderId="0" xfId="0" applyFont="1"/>
    <xf numFmtId="0" fontId="11" fillId="0" borderId="0" xfId="0" applyFont="1" applyAlignment="1">
      <alignment horizontal="center"/>
    </xf>
    <xf numFmtId="164" fontId="0" fillId="0" borderId="0" xfId="0" applyNumberForma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7" fillId="0" borderId="0" xfId="0" applyFont="1" applyFill="1" applyAlignment="1" applyProtection="1">
      <alignment horizontal="left"/>
      <protection locked="0"/>
    </xf>
    <xf numFmtId="2" fontId="11" fillId="0" borderId="0" xfId="0" applyNumberFormat="1" applyFont="1" applyFill="1"/>
    <xf numFmtId="0" fontId="19" fillId="0" borderId="0" xfId="0" applyFont="1"/>
    <xf numFmtId="0" fontId="11" fillId="0" borderId="0" xfId="0" applyFont="1" applyAlignment="1">
      <alignment horizontal="center"/>
    </xf>
    <xf numFmtId="0" fontId="20" fillId="3" borderId="0" xfId="0" applyFont="1" applyFill="1"/>
    <xf numFmtId="10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/>
    <xf numFmtId="0" fontId="8" fillId="0" borderId="0" xfId="0" applyFont="1"/>
    <xf numFmtId="2" fontId="8" fillId="0" borderId="0" xfId="0" applyNumberFormat="1" applyFont="1" applyFill="1"/>
    <xf numFmtId="2" fontId="8" fillId="0" borderId="0" xfId="0" applyNumberFormat="1" applyFont="1" applyAlignment="1">
      <alignment horizontal="center"/>
    </xf>
    <xf numFmtId="0" fontId="20" fillId="0" borderId="0" xfId="0" applyFont="1"/>
    <xf numFmtId="0" fontId="8" fillId="0" borderId="0" xfId="0" applyFont="1" applyFill="1"/>
    <xf numFmtId="2" fontId="8" fillId="0" borderId="0" xfId="0" applyNumberFormat="1" applyFont="1"/>
    <xf numFmtId="0" fontId="20" fillId="0" borderId="0" xfId="0" applyFont="1" applyFill="1"/>
    <xf numFmtId="0" fontId="10" fillId="0" borderId="0" xfId="0" applyFont="1" applyFill="1"/>
    <xf numFmtId="0" fontId="20" fillId="0" borderId="0" xfId="0" applyFont="1" applyAlignment="1">
      <alignment horizontal="center"/>
    </xf>
    <xf numFmtId="2" fontId="0" fillId="0" borderId="0" xfId="0" applyNumberFormat="1"/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/>
    <xf numFmtId="0" fontId="7" fillId="0" borderId="0" xfId="0" applyFont="1"/>
    <xf numFmtId="0" fontId="7" fillId="0" borderId="0" xfId="0" quotePrefix="1" applyFont="1" applyFill="1" applyBorder="1" applyAlignment="1">
      <alignment horizontal="center"/>
    </xf>
    <xf numFmtId="166" fontId="7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66" fontId="7" fillId="0" borderId="0" xfId="0" quotePrefix="1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166" fontId="20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10" fontId="7" fillId="0" borderId="0" xfId="0" applyNumberFormat="1" applyFont="1" applyAlignment="1">
      <alignment horizontal="center"/>
    </xf>
    <xf numFmtId="10" fontId="7" fillId="0" borderId="0" xfId="0" applyNumberFormat="1" applyFont="1" applyAlignment="1">
      <alignment horizontal="left"/>
    </xf>
    <xf numFmtId="10" fontId="7" fillId="0" borderId="6" xfId="0" applyNumberFormat="1" applyFont="1" applyBorder="1" applyAlignment="1">
      <alignment horizontal="center"/>
    </xf>
    <xf numFmtId="0" fontId="22" fillId="0" borderId="0" xfId="0" applyFont="1"/>
    <xf numFmtId="10" fontId="7" fillId="0" borderId="0" xfId="0" applyNumberFormat="1" applyFont="1"/>
    <xf numFmtId="10" fontId="22" fillId="0" borderId="0" xfId="0" applyNumberFormat="1" applyFont="1"/>
    <xf numFmtId="0" fontId="7" fillId="0" borderId="0" xfId="0" applyFont="1" applyAlignment="1">
      <alignment horizontal="right"/>
    </xf>
    <xf numFmtId="0" fontId="7" fillId="0" borderId="0" xfId="0" applyFont="1" applyBorder="1"/>
    <xf numFmtId="0" fontId="18" fillId="0" borderId="0" xfId="0" applyFont="1" applyFill="1"/>
    <xf numFmtId="2" fontId="18" fillId="0" borderId="0" xfId="0" applyNumberFormat="1" applyFont="1" applyFill="1"/>
    <xf numFmtId="2" fontId="18" fillId="2" borderId="0" xfId="0" applyNumberFormat="1" applyFont="1" applyFill="1"/>
    <xf numFmtId="168" fontId="18" fillId="0" borderId="0" xfId="0" applyNumberFormat="1" applyFont="1"/>
    <xf numFmtId="0" fontId="23" fillId="0" borderId="0" xfId="0" applyFont="1"/>
    <xf numFmtId="0" fontId="23" fillId="0" borderId="0" xfId="0" applyFont="1" applyFill="1"/>
    <xf numFmtId="0" fontId="24" fillId="0" borderId="0" xfId="0" applyFont="1"/>
    <xf numFmtId="0" fontId="23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5" fillId="0" borderId="0" xfId="0" applyFont="1" applyFill="1" applyAlignment="1" applyProtection="1">
      <alignment horizontal="center"/>
      <protection locked="0"/>
    </xf>
    <xf numFmtId="16" fontId="7" fillId="0" borderId="0" xfId="0" applyNumberFormat="1" applyFont="1"/>
    <xf numFmtId="0" fontId="26" fillId="0" borderId="0" xfId="0" applyFont="1"/>
    <xf numFmtId="0" fontId="27" fillId="0" borderId="0" xfId="0" applyFont="1"/>
    <xf numFmtId="0" fontId="27" fillId="0" borderId="0" xfId="0" applyFont="1" applyFill="1"/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27" fillId="0" borderId="0" xfId="0" applyFont="1" applyBorder="1"/>
    <xf numFmtId="0" fontId="27" fillId="0" borderId="0" xfId="0" applyFont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9" fontId="29" fillId="0" borderId="0" xfId="1" applyFont="1" applyAlignment="1">
      <alignment horizontal="center"/>
    </xf>
    <xf numFmtId="0" fontId="26" fillId="0" borderId="0" xfId="0" applyFont="1" applyFill="1" applyAlignment="1">
      <alignment horizontal="center"/>
    </xf>
    <xf numFmtId="0" fontId="6" fillId="0" borderId="0" xfId="0" applyFont="1"/>
    <xf numFmtId="0" fontId="29" fillId="0" borderId="0" xfId="0" applyFont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3" fillId="0" borderId="0" xfId="0" applyFont="1" applyFill="1"/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/>
    <xf numFmtId="0" fontId="13" fillId="0" borderId="0" xfId="0" applyFont="1" applyAlignment="1">
      <alignment horizontal="right"/>
    </xf>
    <xf numFmtId="0" fontId="30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0" xfId="0" applyFont="1" applyFill="1"/>
    <xf numFmtId="167" fontId="6" fillId="0" borderId="0" xfId="0" applyNumberFormat="1" applyFont="1"/>
    <xf numFmtId="167" fontId="6" fillId="0" borderId="0" xfId="0" applyNumberFormat="1" applyFont="1" applyFill="1"/>
    <xf numFmtId="0" fontId="28" fillId="0" borderId="0" xfId="0" applyFont="1"/>
    <xf numFmtId="0" fontId="6" fillId="4" borderId="0" xfId="0" applyFont="1" applyFill="1" applyBorder="1" applyAlignment="1">
      <alignment horizontal="center"/>
    </xf>
    <xf numFmtId="167" fontId="6" fillId="4" borderId="0" xfId="0" applyNumberFormat="1" applyFont="1" applyFill="1" applyBorder="1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166" fontId="6" fillId="0" borderId="0" xfId="0" applyNumberFormat="1" applyFont="1" applyFill="1" applyAlignment="1">
      <alignment horizontal="center"/>
    </xf>
    <xf numFmtId="1" fontId="29" fillId="0" borderId="0" xfId="0" applyNumberFormat="1" applyFont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6" fillId="0" borderId="0" xfId="0" quotePrefix="1" applyFont="1" applyFill="1" applyBorder="1" applyAlignment="1">
      <alignment horizontal="center"/>
    </xf>
    <xf numFmtId="9" fontId="29" fillId="0" borderId="0" xfId="0" applyNumberFormat="1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66" fontId="6" fillId="0" borderId="0" xfId="0" quotePrefix="1" applyNumberFormat="1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Alignment="1">
      <alignment horizontal="left"/>
    </xf>
    <xf numFmtId="0" fontId="29" fillId="0" borderId="0" xfId="0" applyFont="1"/>
    <xf numFmtId="0" fontId="28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2" fontId="11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left"/>
    </xf>
    <xf numFmtId="16" fontId="0" fillId="0" borderId="0" xfId="0" applyNumberFormat="1" applyFill="1"/>
    <xf numFmtId="14" fontId="33" fillId="0" borderId="0" xfId="0" applyNumberFormat="1" applyFont="1"/>
    <xf numFmtId="0" fontId="33" fillId="0" borderId="0" xfId="0" applyFont="1"/>
    <xf numFmtId="0" fontId="4" fillId="0" borderId="0" xfId="4" applyFont="1"/>
    <xf numFmtId="0" fontId="4" fillId="0" borderId="0" xfId="4" applyFont="1" applyAlignment="1">
      <alignment horizontal="center"/>
    </xf>
    <xf numFmtId="10" fontId="5" fillId="0" borderId="0" xfId="4" applyNumberFormat="1" applyFont="1" applyAlignment="1">
      <alignment horizontal="center"/>
    </xf>
    <xf numFmtId="10" fontId="4" fillId="0" borderId="0" xfId="4" applyNumberFormat="1" applyFont="1" applyAlignment="1">
      <alignment horizontal="center"/>
    </xf>
    <xf numFmtId="10" fontId="4" fillId="0" borderId="1" xfId="4" applyNumberFormat="1" applyFont="1" applyBorder="1" applyAlignment="1">
      <alignment horizontal="center"/>
    </xf>
    <xf numFmtId="10" fontId="4" fillId="0" borderId="2" xfId="4" applyNumberFormat="1" applyFont="1" applyBorder="1" applyAlignment="1">
      <alignment horizontal="center"/>
    </xf>
    <xf numFmtId="10" fontId="4" fillId="0" borderId="11" xfId="4" applyNumberFormat="1" applyFont="1" applyBorder="1" applyAlignment="1">
      <alignment horizontal="center"/>
    </xf>
    <xf numFmtId="0" fontId="4" fillId="0" borderId="12" xfId="4" applyFont="1" applyBorder="1" applyAlignment="1">
      <alignment horizontal="center"/>
    </xf>
    <xf numFmtId="0" fontId="4" fillId="0" borderId="11" xfId="4" applyFont="1" applyBorder="1" applyAlignment="1">
      <alignment horizontal="center"/>
    </xf>
    <xf numFmtId="0" fontId="4" fillId="0" borderId="13" xfId="4" applyFont="1" applyBorder="1" applyAlignment="1">
      <alignment horizontal="center"/>
    </xf>
    <xf numFmtId="0" fontId="13" fillId="0" borderId="0" xfId="4" applyFont="1" applyAlignment="1">
      <alignment horizontal="center"/>
    </xf>
    <xf numFmtId="10" fontId="4" fillId="0" borderId="7" xfId="4" applyNumberFormat="1" applyFont="1" applyBorder="1" applyAlignment="1">
      <alignment horizontal="center"/>
    </xf>
    <xf numFmtId="10" fontId="4" fillId="0" borderId="4" xfId="4" applyNumberFormat="1" applyFont="1" applyBorder="1" applyAlignment="1">
      <alignment horizontal="center"/>
    </xf>
    <xf numFmtId="0" fontId="4" fillId="0" borderId="8" xfId="4" applyFont="1" applyBorder="1" applyAlignment="1">
      <alignment horizontal="center"/>
    </xf>
    <xf numFmtId="0" fontId="4" fillId="0" borderId="7" xfId="4" applyFont="1" applyBorder="1" applyAlignment="1">
      <alignment horizontal="center"/>
    </xf>
    <xf numFmtId="0" fontId="4" fillId="0" borderId="4" xfId="4" applyFont="1" applyBorder="1" applyAlignment="1">
      <alignment horizontal="center"/>
    </xf>
    <xf numFmtId="10" fontId="4" fillId="0" borderId="14" xfId="4" applyNumberFormat="1" applyFont="1" applyBorder="1" applyAlignment="1">
      <alignment horizontal="center"/>
    </xf>
    <xf numFmtId="10" fontId="4" fillId="0" borderId="0" xfId="4" applyNumberFormat="1" applyFont="1" applyBorder="1" applyAlignment="1">
      <alignment horizontal="center"/>
    </xf>
    <xf numFmtId="0" fontId="4" fillId="0" borderId="15" xfId="4" applyFont="1" applyBorder="1" applyAlignment="1">
      <alignment horizontal="center"/>
    </xf>
    <xf numFmtId="0" fontId="4" fillId="0" borderId="1" xfId="4" applyFont="1" applyBorder="1" applyAlignment="1">
      <alignment horizontal="center"/>
    </xf>
    <xf numFmtId="0" fontId="4" fillId="0" borderId="2" xfId="4" applyFont="1" applyBorder="1" applyAlignment="1">
      <alignment horizontal="center"/>
    </xf>
    <xf numFmtId="0" fontId="4" fillId="0" borderId="3" xfId="4" applyFont="1" applyBorder="1" applyAlignment="1">
      <alignment horizontal="center"/>
    </xf>
    <xf numFmtId="10" fontId="4" fillId="0" borderId="13" xfId="4" applyNumberFormat="1" applyFont="1" applyBorder="1" applyAlignment="1">
      <alignment horizontal="center"/>
    </xf>
    <xf numFmtId="10" fontId="4" fillId="0" borderId="12" xfId="4" applyNumberFormat="1" applyFont="1" applyBorder="1" applyAlignment="1">
      <alignment horizontal="center"/>
    </xf>
    <xf numFmtId="10" fontId="4" fillId="0" borderId="5" xfId="4" applyNumberFormat="1" applyFont="1" applyBorder="1" applyAlignment="1">
      <alignment horizontal="center"/>
    </xf>
    <xf numFmtId="10" fontId="4" fillId="0" borderId="15" xfId="4" applyNumberFormat="1" applyFont="1" applyBorder="1" applyAlignment="1">
      <alignment horizontal="center"/>
    </xf>
    <xf numFmtId="10" fontId="4" fillId="0" borderId="6" xfId="4" applyNumberFormat="1" applyFont="1" applyBorder="1" applyAlignment="1">
      <alignment horizontal="center"/>
    </xf>
    <xf numFmtId="10" fontId="4" fillId="0" borderId="8" xfId="4" applyNumberFormat="1" applyFont="1" applyBorder="1" applyAlignment="1">
      <alignment horizontal="center"/>
    </xf>
    <xf numFmtId="10" fontId="4" fillId="0" borderId="9" xfId="4" applyNumberFormat="1" applyFont="1" applyBorder="1" applyAlignment="1">
      <alignment horizontal="center"/>
    </xf>
    <xf numFmtId="10" fontId="4" fillId="0" borderId="0" xfId="4" applyNumberFormat="1" applyFont="1"/>
    <xf numFmtId="10" fontId="5" fillId="0" borderId="0" xfId="4" applyNumberFormat="1" applyFont="1" applyAlignment="1">
      <alignment horizontal="right"/>
    </xf>
    <xf numFmtId="0" fontId="5" fillId="0" borderId="0" xfId="4" applyFont="1" applyAlignment="1">
      <alignment horizontal="right"/>
    </xf>
    <xf numFmtId="0" fontId="5" fillId="0" borderId="0" xfId="4" applyFont="1"/>
    <xf numFmtId="0" fontId="48" fillId="0" borderId="0" xfId="0" applyFont="1" applyAlignment="1">
      <alignment horizontal="right" vertical="center"/>
    </xf>
    <xf numFmtId="0" fontId="38" fillId="0" borderId="0" xfId="0" applyFont="1" applyAlignment="1">
      <alignment horizontal="right" vertical="center"/>
    </xf>
    <xf numFmtId="0" fontId="4" fillId="0" borderId="0" xfId="4" applyFont="1" applyAlignment="1">
      <alignment horizontal="right"/>
    </xf>
    <xf numFmtId="0" fontId="4" fillId="0" borderId="0" xfId="0" applyFont="1" applyAlignment="1">
      <alignment horizontal="right"/>
    </xf>
    <xf numFmtId="10" fontId="4" fillId="0" borderId="0" xfId="0" applyNumberFormat="1" applyFont="1" applyAlignment="1">
      <alignment horizontal="right" vertical="center"/>
    </xf>
    <xf numFmtId="10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/>
    </xf>
    <xf numFmtId="10" fontId="4" fillId="0" borderId="6" xfId="4" applyNumberFormat="1" applyFont="1" applyFill="1" applyBorder="1" applyAlignment="1">
      <alignment horizontal="center"/>
    </xf>
    <xf numFmtId="10" fontId="4" fillId="6" borderId="6" xfId="4" applyNumberFormat="1" applyFont="1" applyFill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5" fillId="0" borderId="0" xfId="0" applyFont="1"/>
    <xf numFmtId="166" fontId="38" fillId="0" borderId="0" xfId="21" applyFont="1" applyAlignment="1"/>
    <xf numFmtId="0" fontId="38" fillId="0" borderId="0" xfId="21" applyNumberFormat="1" applyFont="1" applyBorder="1" applyAlignment="1">
      <alignment horizontal="center"/>
    </xf>
    <xf numFmtId="0" fontId="38" fillId="0" borderId="0" xfId="21" applyNumberFormat="1" applyFont="1" applyBorder="1" applyAlignment="1"/>
    <xf numFmtId="0" fontId="38" fillId="0" borderId="0" xfId="21" applyNumberFormat="1" applyFont="1" applyBorder="1"/>
    <xf numFmtId="0" fontId="38" fillId="0" borderId="0" xfId="21" applyNumberFormat="1" applyFont="1" applyAlignment="1" applyProtection="1">
      <protection locked="0"/>
    </xf>
    <xf numFmtId="38" fontId="48" fillId="0" borderId="0" xfId="21" quotePrefix="1" applyNumberFormat="1" applyFont="1" applyAlignment="1">
      <alignment horizontal="center"/>
    </xf>
    <xf numFmtId="0" fontId="48" fillId="0" borderId="0" xfId="21" applyNumberFormat="1" applyFont="1" applyBorder="1" applyAlignment="1"/>
    <xf numFmtId="0" fontId="48" fillId="0" borderId="0" xfId="21" applyNumberFormat="1" applyFont="1" applyBorder="1" applyAlignment="1">
      <alignment horizontal="center"/>
    </xf>
    <xf numFmtId="0" fontId="48" fillId="0" borderId="4" xfId="21" applyNumberFormat="1" applyFont="1" applyBorder="1" applyAlignment="1">
      <alignment horizontal="center"/>
    </xf>
    <xf numFmtId="0" fontId="48" fillId="0" borderId="0" xfId="21" applyNumberFormat="1" applyFont="1" applyBorder="1"/>
    <xf numFmtId="0" fontId="48" fillId="0" borderId="0" xfId="0" applyFont="1"/>
    <xf numFmtId="0" fontId="48" fillId="0" borderId="0" xfId="23" applyNumberFormat="1" applyFont="1" applyFill="1" applyAlignment="1" applyProtection="1">
      <protection locked="0"/>
    </xf>
    <xf numFmtId="0" fontId="48" fillId="0" borderId="0" xfId="23" applyNumberFormat="1" applyFont="1" applyAlignment="1" applyProtection="1">
      <protection locked="0"/>
    </xf>
    <xf numFmtId="0" fontId="48" fillId="0" borderId="0" xfId="0" applyNumberFormat="1" applyFont="1" applyAlignment="1" applyProtection="1"/>
    <xf numFmtId="0" fontId="51" fillId="0" borderId="0" xfId="0" applyFont="1"/>
    <xf numFmtId="0" fontId="51" fillId="0" borderId="0" xfId="23" applyNumberFormat="1" applyFont="1" applyFill="1" applyAlignment="1" applyProtection="1">
      <protection locked="0"/>
    </xf>
    <xf numFmtId="2" fontId="5" fillId="0" borderId="0" xfId="0" applyNumberFormat="1" applyFont="1" applyAlignment="1">
      <alignment horizontal="center"/>
    </xf>
    <xf numFmtId="0" fontId="48" fillId="0" borderId="4" xfId="21" applyNumberFormat="1" applyFont="1" applyBorder="1" applyAlignment="1">
      <alignment horizontal="left"/>
    </xf>
    <xf numFmtId="38" fontId="48" fillId="0" borderId="11" xfId="21" applyNumberFormat="1" applyFont="1" applyBorder="1" applyAlignment="1">
      <alignment horizontal="center"/>
    </xf>
    <xf numFmtId="0" fontId="48" fillId="0" borderId="13" xfId="21" applyNumberFormat="1" applyFont="1" applyBorder="1" applyAlignment="1"/>
    <xf numFmtId="38" fontId="48" fillId="0" borderId="13" xfId="22" applyNumberFormat="1" applyFont="1" applyFill="1" applyBorder="1" applyAlignment="1">
      <alignment horizontal="center"/>
    </xf>
    <xf numFmtId="0" fontId="4" fillId="0" borderId="13" xfId="0" applyFont="1" applyBorder="1"/>
    <xf numFmtId="0" fontId="4" fillId="0" borderId="12" xfId="0" applyFont="1" applyBorder="1"/>
    <xf numFmtId="0" fontId="48" fillId="0" borderId="14" xfId="21" applyNumberFormat="1" applyFont="1" applyBorder="1" applyAlignment="1">
      <alignment horizontal="center"/>
    </xf>
    <xf numFmtId="0" fontId="4" fillId="0" borderId="0" xfId="0" applyFont="1" applyBorder="1"/>
    <xf numFmtId="0" fontId="48" fillId="0" borderId="15" xfId="21" applyNumberFormat="1" applyFont="1" applyBorder="1" applyAlignment="1">
      <alignment horizontal="center"/>
    </xf>
    <xf numFmtId="0" fontId="48" fillId="0" borderId="7" xfId="21" applyNumberFormat="1" applyFont="1" applyBorder="1" applyAlignment="1">
      <alignment horizontal="center"/>
    </xf>
    <xf numFmtId="0" fontId="48" fillId="0" borderId="8" xfId="21" applyNumberFormat="1" applyFont="1" applyBorder="1" applyAlignment="1">
      <alignment horizontal="center"/>
    </xf>
    <xf numFmtId="0" fontId="48" fillId="0" borderId="14" xfId="21" applyNumberFormat="1" applyFont="1" applyBorder="1"/>
    <xf numFmtId="0" fontId="48" fillId="0" borderId="15" xfId="21" applyNumberFormat="1" applyFont="1" applyBorder="1"/>
    <xf numFmtId="166" fontId="49" fillId="7" borderId="14" xfId="0" applyNumberFormat="1" applyFont="1" applyFill="1" applyBorder="1" applyAlignment="1">
      <alignment horizontal="center"/>
    </xf>
    <xf numFmtId="2" fontId="49" fillId="7" borderId="0" xfId="0" applyNumberFormat="1" applyFont="1" applyFill="1" applyBorder="1" applyAlignment="1" applyProtection="1"/>
    <xf numFmtId="166" fontId="49" fillId="7" borderId="0" xfId="0" applyNumberFormat="1" applyFont="1" applyFill="1" applyBorder="1" applyAlignment="1">
      <alignment horizontal="center"/>
    </xf>
    <xf numFmtId="2" fontId="48" fillId="0" borderId="15" xfId="24" applyNumberFormat="1" applyFont="1" applyBorder="1" applyAlignment="1">
      <alignment horizontal="center"/>
    </xf>
    <xf numFmtId="0" fontId="49" fillId="7" borderId="0" xfId="0" applyFont="1" applyFill="1" applyBorder="1" applyAlignment="1"/>
    <xf numFmtId="2" fontId="50" fillId="0" borderId="14" xfId="0" applyNumberFormat="1" applyFont="1" applyFill="1" applyBorder="1" applyAlignment="1">
      <alignment horizontal="center"/>
    </xf>
    <xf numFmtId="2" fontId="50" fillId="0" borderId="0" xfId="0" applyNumberFormat="1" applyFont="1" applyFill="1" applyBorder="1" applyAlignment="1" applyProtection="1">
      <protection locked="0"/>
    </xf>
    <xf numFmtId="2" fontId="50" fillId="0" borderId="0" xfId="0" applyNumberFormat="1" applyFont="1" applyFill="1" applyBorder="1" applyAlignment="1">
      <alignment horizontal="center"/>
    </xf>
    <xf numFmtId="0" fontId="4" fillId="0" borderId="15" xfId="0" applyFont="1" applyBorder="1"/>
    <xf numFmtId="2" fontId="52" fillId="0" borderId="7" xfId="0" applyNumberFormat="1" applyFont="1" applyFill="1" applyBorder="1" applyAlignment="1">
      <alignment horizontal="center"/>
    </xf>
    <xf numFmtId="2" fontId="52" fillId="0" borderId="4" xfId="0" applyNumberFormat="1" applyFont="1" applyFill="1" applyBorder="1" applyAlignment="1">
      <alignment horizontal="center"/>
    </xf>
    <xf numFmtId="0" fontId="4" fillId="0" borderId="4" xfId="0" applyFont="1" applyBorder="1"/>
    <xf numFmtId="2" fontId="5" fillId="0" borderId="8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0" fontId="6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10" fontId="5" fillId="0" borderId="0" xfId="0" applyNumberFormat="1" applyFont="1" applyAlignment="1">
      <alignment horizontal="center"/>
    </xf>
    <xf numFmtId="10" fontId="6" fillId="0" borderId="0" xfId="0" applyNumberFormat="1" applyFont="1"/>
    <xf numFmtId="0" fontId="54" fillId="0" borderId="0" xfId="0" applyFont="1"/>
    <xf numFmtId="0" fontId="54" fillId="0" borderId="0" xfId="0" applyFont="1" applyFill="1"/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2" fontId="0" fillId="0" borderId="14" xfId="0" applyNumberFormat="1" applyBorder="1"/>
    <xf numFmtId="2" fontId="0" fillId="0" borderId="15" xfId="0" applyNumberFormat="1" applyBorder="1"/>
    <xf numFmtId="0" fontId="0" fillId="0" borderId="7" xfId="0" applyBorder="1"/>
    <xf numFmtId="0" fontId="0" fillId="0" borderId="8" xfId="0" applyBorder="1"/>
    <xf numFmtId="0" fontId="55" fillId="0" borderId="0" xfId="0" applyFont="1"/>
    <xf numFmtId="0" fontId="56" fillId="0" borderId="0" xfId="0" applyFont="1"/>
    <xf numFmtId="0" fontId="57" fillId="0" borderId="0" xfId="0" applyFont="1" applyFill="1"/>
    <xf numFmtId="10" fontId="11" fillId="0" borderId="0" xfId="0" applyNumberFormat="1" applyFont="1"/>
    <xf numFmtId="0" fontId="2" fillId="0" borderId="0" xfId="0" applyFont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27">
    <cellStyle name="Date" xfId="5"/>
    <cellStyle name="F2" xfId="6"/>
    <cellStyle name="F3" xfId="7"/>
    <cellStyle name="F4" xfId="8"/>
    <cellStyle name="F5" xfId="9"/>
    <cellStyle name="F6" xfId="10"/>
    <cellStyle name="F7" xfId="11"/>
    <cellStyle name="F8" xfId="12"/>
    <cellStyle name="Fixed" xfId="13"/>
    <cellStyle name="Followed Hyperlink" xfId="3" builtinId="9" hidden="1"/>
    <cellStyle name="Followed Hyperlink" xfId="26" builtinId="9" hidden="1"/>
    <cellStyle name="HEADING1" xfId="14"/>
    <cellStyle name="HEADING2" xfId="15"/>
    <cellStyle name="Hyperlink" xfId="2" builtinId="8" hidden="1"/>
    <cellStyle name="Hyperlink" xfId="25" builtinId="8" hidden="1"/>
    <cellStyle name="Normal" xfId="0" builtinId="0"/>
    <cellStyle name="Normal 2" xfId="4"/>
    <cellStyle name="Normal_2001 Netting RevReq2" xfId="22"/>
    <cellStyle name="Normal_Exhibit A-12 Schedule D6-5 Page 1 of 2" xfId="23"/>
    <cellStyle name="Normal_Exhibit A-12 Schedule D6-5 Page 2 of 25" xfId="21"/>
    <cellStyle name="Normal_Exhibit A-12 Schedule D6-6 Page 2 of 2" xfId="24"/>
    <cellStyle name="Output Amounts" xfId="16"/>
    <cellStyle name="Output Column Headings" xfId="17"/>
    <cellStyle name="Output Line Items" xfId="18"/>
    <cellStyle name="Output Report Heading" xfId="19"/>
    <cellStyle name="Output Report Title" xfId="20"/>
    <cellStyle name="Percent" xfId="1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stimony/Alabama?/CostOfCapital/ROE-Schedu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estimony/Alabama?/CostOfCapital/NativeFiles/ROE-Schedu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rnings"/>
      <sheetName val="$perShare"/>
      <sheetName val="DATA"/>
      <sheetName val="Sch1"/>
      <sheetName val="Sch2"/>
      <sheetName val="Sch3"/>
      <sheetName val="Sch4,p1"/>
      <sheetName val="Sch4,p2"/>
      <sheetName val="Sch5"/>
      <sheetName val="Sch6"/>
      <sheetName val="Sch7"/>
      <sheetName val="Sch8"/>
      <sheetName val="Sch9, p1"/>
      <sheetName val="Sch9, p2"/>
      <sheetName val="Sch10"/>
      <sheetName val="Sch 11"/>
      <sheetName val="S&amp;P utility ranking 2013"/>
      <sheetName val="embedded cost estimate"/>
    </sheetNames>
    <sheetDataSet>
      <sheetData sheetId="0">
        <row r="6">
          <cell r="F6">
            <v>4.8399999999999999E-2</v>
          </cell>
        </row>
        <row r="7">
          <cell r="F7">
            <v>0.06</v>
          </cell>
        </row>
        <row r="8">
          <cell r="F8">
            <v>5.8700000000000002E-2</v>
          </cell>
        </row>
        <row r="9">
          <cell r="F9">
            <v>3.6400000000000002E-2</v>
          </cell>
        </row>
        <row r="10">
          <cell r="F10">
            <v>0.08</v>
          </cell>
        </row>
        <row r="11">
          <cell r="F11">
            <v>0</v>
          </cell>
        </row>
        <row r="12">
          <cell r="F12">
            <v>4.8000000000000001E-2</v>
          </cell>
        </row>
        <row r="13">
          <cell r="F13">
            <v>5.5500000000000001E-2</v>
          </cell>
        </row>
        <row r="14">
          <cell r="F14">
            <v>-1.89E-2</v>
          </cell>
        </row>
        <row r="15">
          <cell r="F15">
            <v>0.04</v>
          </cell>
        </row>
        <row r="16">
          <cell r="F16">
            <v>0.05</v>
          </cell>
        </row>
        <row r="17">
          <cell r="F17">
            <v>3.1199999999999999E-2</v>
          </cell>
        </row>
        <row r="18">
          <cell r="F18">
            <v>7.2499999999999995E-2</v>
          </cell>
        </row>
        <row r="19">
          <cell r="F19">
            <v>4.7699999999999999E-2</v>
          </cell>
        </row>
        <row r="20">
          <cell r="F20">
            <v>5.11E-2</v>
          </cell>
        </row>
      </sheetData>
      <sheetData sheetId="1">
        <row r="32">
          <cell r="F32">
            <v>47.428333333333349</v>
          </cell>
        </row>
      </sheetData>
      <sheetData sheetId="2">
        <row r="5">
          <cell r="A5" t="str">
            <v>SO</v>
          </cell>
        </row>
        <row r="6">
          <cell r="A6" t="str">
            <v>ALE</v>
          </cell>
        </row>
        <row r="7">
          <cell r="A7" t="str">
            <v>LNT</v>
          </cell>
        </row>
        <row r="8">
          <cell r="A8" t="str">
            <v>AEP</v>
          </cell>
        </row>
        <row r="9">
          <cell r="A9" t="str">
            <v>CNL</v>
          </cell>
        </row>
        <row r="10">
          <cell r="A10" t="str">
            <v>ETR</v>
          </cell>
        </row>
        <row r="11">
          <cell r="A11" t="str">
            <v>WR</v>
          </cell>
        </row>
        <row r="12">
          <cell r="A12" t="str">
            <v>WEC</v>
          </cell>
        </row>
        <row r="13">
          <cell r="A13" t="str">
            <v>EIX</v>
          </cell>
        </row>
        <row r="14">
          <cell r="A14" t="str">
            <v>IDA</v>
          </cell>
        </row>
        <row r="15">
          <cell r="A15" t="str">
            <v>NWE</v>
          </cell>
        </row>
        <row r="16">
          <cell r="A16" t="str">
            <v>PCG</v>
          </cell>
        </row>
        <row r="17">
          <cell r="A17" t="str">
            <v>PNW</v>
          </cell>
        </row>
        <row r="18">
          <cell r="A18" t="str">
            <v>POR</v>
          </cell>
        </row>
        <row r="19">
          <cell r="A19" t="str">
            <v>XEL</v>
          </cell>
        </row>
      </sheetData>
      <sheetData sheetId="3">
        <row r="19">
          <cell r="J19" t="str">
            <v>A-</v>
          </cell>
        </row>
        <row r="23">
          <cell r="J23" t="str">
            <v>BBB+</v>
          </cell>
        </row>
        <row r="24">
          <cell r="J24" t="str">
            <v>A</v>
          </cell>
        </row>
        <row r="26">
          <cell r="J26" t="str">
            <v>BBB</v>
          </cell>
        </row>
        <row r="29">
          <cell r="J29" t="str">
            <v>A-</v>
          </cell>
        </row>
        <row r="32">
          <cell r="J32" t="str">
            <v>BBB/BBB-</v>
          </cell>
        </row>
        <row r="33">
          <cell r="J33" t="str">
            <v>BBB+</v>
          </cell>
        </row>
        <row r="40">
          <cell r="J40" t="str">
            <v>A-</v>
          </cell>
        </row>
        <row r="41">
          <cell r="J41" t="str">
            <v>AA-</v>
          </cell>
        </row>
        <row r="45">
          <cell r="J45" t="str">
            <v>BBB+</v>
          </cell>
        </row>
        <row r="48">
          <cell r="J48" t="str">
            <v>A-</v>
          </cell>
        </row>
        <row r="51">
          <cell r="J51" t="str">
            <v>BBB</v>
          </cell>
        </row>
        <row r="53">
          <cell r="J53" t="str">
            <v>A-</v>
          </cell>
        </row>
        <row r="54">
          <cell r="J54" t="str">
            <v>A-</v>
          </cell>
        </row>
        <row r="57">
          <cell r="J57" t="str">
            <v>BBB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rnings"/>
      <sheetName val="$perShare"/>
      <sheetName val="DATA"/>
      <sheetName val="Sch1"/>
      <sheetName val="Sch2"/>
      <sheetName val="Sch3"/>
      <sheetName val="Sch4,p1"/>
      <sheetName val="Sch4,p2"/>
      <sheetName val="Sch5"/>
      <sheetName val="Sch6"/>
      <sheetName val="Sch7"/>
      <sheetName val="Sch8"/>
      <sheetName val="Sch9, p1"/>
      <sheetName val="Sch9, p2"/>
      <sheetName val="Sch10"/>
      <sheetName val="Sch 11"/>
      <sheetName val="S&amp;P utility ranking 2013"/>
      <sheetName val="embedded cost estimate"/>
    </sheetNames>
    <sheetDataSet>
      <sheetData sheetId="0">
        <row r="32">
          <cell r="F32">
            <v>4.7600000000000003E-2</v>
          </cell>
        </row>
        <row r="35">
          <cell r="F35">
            <v>3.3799999999999997E-2</v>
          </cell>
        </row>
        <row r="36">
          <cell r="F36">
            <v>0.08</v>
          </cell>
        </row>
        <row r="37">
          <cell r="F37" t="str">
            <v>n/a</v>
          </cell>
        </row>
        <row r="38">
          <cell r="F38">
            <v>5.0999999999999997E-2</v>
          </cell>
        </row>
        <row r="39">
          <cell r="F39">
            <v>5.1999999999999998E-2</v>
          </cell>
        </row>
        <row r="41">
          <cell r="F41">
            <v>0.04</v>
          </cell>
        </row>
        <row r="42">
          <cell r="F42">
            <v>0.05</v>
          </cell>
        </row>
        <row r="46">
          <cell r="F46">
            <v>4.8800000000000003E-2</v>
          </cell>
        </row>
      </sheetData>
      <sheetData sheetId="1"/>
      <sheetData sheetId="2">
        <row r="1">
          <cell r="A1" t="str">
            <v>COST OF CAPITAL - 2013</v>
          </cell>
        </row>
        <row r="5">
          <cell r="A5" t="str">
            <v>SO</v>
          </cell>
          <cell r="BA5">
            <v>4.8399999999999999E-2</v>
          </cell>
        </row>
        <row r="6">
          <cell r="A6" t="str">
            <v>ALE</v>
          </cell>
          <cell r="BA6">
            <v>0.06</v>
          </cell>
        </row>
        <row r="7">
          <cell r="A7" t="str">
            <v>LNT</v>
          </cell>
          <cell r="BA7">
            <v>5.8700000000000002E-2</v>
          </cell>
        </row>
        <row r="8">
          <cell r="A8" t="str">
            <v>AEP</v>
          </cell>
          <cell r="BA8">
            <v>3.6400000000000002E-2</v>
          </cell>
        </row>
        <row r="9">
          <cell r="A9" t="str">
            <v>CNL</v>
          </cell>
          <cell r="BA9">
            <v>0.08</v>
          </cell>
        </row>
        <row r="10">
          <cell r="A10" t="str">
            <v>ETR</v>
          </cell>
          <cell r="BA10">
            <v>0</v>
          </cell>
        </row>
        <row r="11">
          <cell r="A11" t="str">
            <v>WR</v>
          </cell>
          <cell r="BA11">
            <v>4.8000000000000001E-2</v>
          </cell>
        </row>
        <row r="12">
          <cell r="A12" t="str">
            <v>WEC</v>
          </cell>
          <cell r="BA12">
            <v>5.5500000000000001E-2</v>
          </cell>
        </row>
        <row r="13">
          <cell r="A13" t="str">
            <v>EIX</v>
          </cell>
          <cell r="BA13">
            <v>-1.89E-2</v>
          </cell>
        </row>
        <row r="14">
          <cell r="A14" t="str">
            <v>IDA</v>
          </cell>
          <cell r="BA14">
            <v>0.04</v>
          </cell>
        </row>
        <row r="15">
          <cell r="A15" t="str">
            <v>NWE</v>
          </cell>
          <cell r="BA15">
            <v>0.05</v>
          </cell>
        </row>
        <row r="16">
          <cell r="A16" t="str">
            <v>PCG</v>
          </cell>
          <cell r="BA16">
            <v>3.1199999999999999E-2</v>
          </cell>
        </row>
        <row r="17">
          <cell r="A17" t="str">
            <v>PNW</v>
          </cell>
          <cell r="BA17">
            <v>7.2499999999999995E-2</v>
          </cell>
        </row>
        <row r="18">
          <cell r="A18" t="str">
            <v>POR</v>
          </cell>
          <cell r="BA18">
            <v>4.7699999999999999E-2</v>
          </cell>
        </row>
        <row r="19">
          <cell r="A19" t="str">
            <v>XEL</v>
          </cell>
          <cell r="BA19">
            <v>5.11E-2</v>
          </cell>
        </row>
      </sheetData>
      <sheetData sheetId="3"/>
      <sheetData sheetId="4">
        <row r="14">
          <cell r="F14">
            <v>4.2590575253891823E-2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9"/>
  <sheetViews>
    <sheetView topLeftCell="A20" workbookViewId="0">
      <selection activeCell="F32" sqref="F32:F46"/>
    </sheetView>
  </sheetViews>
  <sheetFormatPr defaultColWidth="11.42578125" defaultRowHeight="12"/>
  <cols>
    <col min="5" max="5" width="14.28515625" customWidth="1"/>
  </cols>
  <sheetData>
    <row r="2" spans="2:7">
      <c r="B2" s="71" t="s">
        <v>526</v>
      </c>
      <c r="C2" s="71"/>
      <c r="D2" s="71"/>
      <c r="E2" s="71"/>
      <c r="F2" s="71"/>
      <c r="G2" s="71"/>
    </row>
    <row r="3" spans="2:7">
      <c r="B3" s="117">
        <v>39980</v>
      </c>
      <c r="C3" s="71"/>
      <c r="D3" s="71"/>
      <c r="E3" s="71"/>
      <c r="F3" s="71"/>
      <c r="G3" s="71"/>
    </row>
    <row r="4" spans="2:7">
      <c r="B4" s="71"/>
      <c r="C4" s="71"/>
      <c r="D4" s="71"/>
      <c r="E4" s="71"/>
      <c r="F4" s="71"/>
      <c r="G4" s="71"/>
    </row>
    <row r="5" spans="2:7">
      <c r="B5" s="71"/>
      <c r="C5" s="71"/>
      <c r="D5" s="71"/>
      <c r="E5" s="71" t="s">
        <v>527</v>
      </c>
      <c r="F5" s="71" t="s">
        <v>458</v>
      </c>
      <c r="G5" s="71"/>
    </row>
    <row r="6" spans="2:7" ht="12.75">
      <c r="B6" s="118" t="s">
        <v>528</v>
      </c>
      <c r="C6" s="71"/>
      <c r="D6" s="119" t="s">
        <v>529</v>
      </c>
      <c r="E6" s="71">
        <v>2.87</v>
      </c>
      <c r="F6" s="71">
        <v>4.8000000000000001E-2</v>
      </c>
    </row>
    <row r="7" spans="2:7" ht="12.75">
      <c r="B7" s="118" t="s">
        <v>530</v>
      </c>
      <c r="C7" s="71"/>
      <c r="D7" s="119" t="s">
        <v>531</v>
      </c>
      <c r="E7" s="71">
        <v>3.06</v>
      </c>
      <c r="F7" s="71">
        <v>0.06</v>
      </c>
    </row>
    <row r="8" spans="2:7" ht="12.75">
      <c r="B8" s="118" t="s">
        <v>532</v>
      </c>
      <c r="C8" s="71"/>
      <c r="D8" s="119" t="s">
        <v>374</v>
      </c>
      <c r="E8" s="71">
        <v>3.3</v>
      </c>
      <c r="F8" s="71">
        <v>5.9299999999999999E-2</v>
      </c>
    </row>
    <row r="9" spans="2:7" ht="12.75">
      <c r="B9" s="118" t="s">
        <v>375</v>
      </c>
      <c r="C9" s="71"/>
      <c r="D9" s="119" t="s">
        <v>376</v>
      </c>
      <c r="E9" s="71">
        <v>3.32</v>
      </c>
      <c r="F9" s="71">
        <v>3.6400000000000002E-2</v>
      </c>
    </row>
    <row r="10" spans="2:7" ht="12.75">
      <c r="B10" s="118" t="s">
        <v>377</v>
      </c>
      <c r="C10" s="71"/>
      <c r="D10" s="119" t="s">
        <v>378</v>
      </c>
      <c r="E10" s="71">
        <v>2.8</v>
      </c>
      <c r="F10" s="71">
        <v>0.08</v>
      </c>
    </row>
    <row r="11" spans="2:7" ht="12.75">
      <c r="B11" s="118" t="s">
        <v>379</v>
      </c>
      <c r="C11" s="71"/>
      <c r="D11" s="119" t="s">
        <v>380</v>
      </c>
      <c r="E11" s="71">
        <v>5.04</v>
      </c>
      <c r="F11" s="71">
        <v>0</v>
      </c>
    </row>
    <row r="12" spans="2:7" ht="12.75">
      <c r="B12" s="118" t="s">
        <v>445</v>
      </c>
      <c r="C12" s="71"/>
      <c r="D12" s="119" t="s">
        <v>446</v>
      </c>
      <c r="E12" s="71">
        <v>2.2200000000000002</v>
      </c>
      <c r="F12" s="71">
        <v>4.8300000000000003E-2</v>
      </c>
    </row>
    <row r="13" spans="2:7" ht="12.75">
      <c r="B13" s="118" t="s">
        <v>447</v>
      </c>
      <c r="C13" s="71"/>
      <c r="D13" s="119" t="s">
        <v>448</v>
      </c>
      <c r="E13" s="71">
        <v>2.5499999999999998</v>
      </c>
      <c r="F13" s="71">
        <v>4.9000000000000002E-2</v>
      </c>
    </row>
    <row r="14" spans="2:7" ht="12.75">
      <c r="B14" s="118" t="s">
        <v>285</v>
      </c>
      <c r="C14" s="71"/>
      <c r="D14" s="119" t="s">
        <v>286</v>
      </c>
      <c r="E14" s="71">
        <v>3.52</v>
      </c>
      <c r="F14" s="71">
        <v>2.5999999999999999E-3</v>
      </c>
    </row>
    <row r="15" spans="2:7" ht="12.75">
      <c r="B15" s="118" t="s">
        <v>287</v>
      </c>
      <c r="C15" s="71"/>
      <c r="D15" s="119" t="s">
        <v>464</v>
      </c>
      <c r="E15" s="71">
        <v>3.4</v>
      </c>
      <c r="F15" s="71">
        <v>0.04</v>
      </c>
    </row>
    <row r="16" spans="2:7" ht="12.75">
      <c r="B16" s="118" t="s">
        <v>126</v>
      </c>
      <c r="C16" s="71"/>
      <c r="D16" s="119" t="s">
        <v>127</v>
      </c>
      <c r="E16" s="71">
        <v>2.7</v>
      </c>
      <c r="F16" s="71">
        <v>0.05</v>
      </c>
    </row>
    <row r="17" spans="2:7" ht="12.75">
      <c r="B17" s="118" t="s">
        <v>128</v>
      </c>
      <c r="C17" s="71"/>
      <c r="D17" s="118" t="s">
        <v>129</v>
      </c>
      <c r="E17" s="71">
        <v>3.07</v>
      </c>
      <c r="F17" s="71">
        <v>3.1199999999999999E-2</v>
      </c>
    </row>
    <row r="18" spans="2:7" ht="12.75">
      <c r="B18" s="118" t="s">
        <v>176</v>
      </c>
      <c r="C18" s="71"/>
      <c r="D18" s="118" t="s">
        <v>177</v>
      </c>
      <c r="E18" s="71">
        <v>3.71</v>
      </c>
      <c r="F18" s="71">
        <v>0.06</v>
      </c>
    </row>
    <row r="19" spans="2:7" ht="12.75">
      <c r="B19" s="118" t="s">
        <v>178</v>
      </c>
      <c r="C19" s="71"/>
      <c r="D19" s="118" t="s">
        <v>179</v>
      </c>
      <c r="E19" s="71">
        <v>2.09</v>
      </c>
      <c r="F19" s="71">
        <v>5.6899999999999999E-2</v>
      </c>
    </row>
    <row r="20" spans="2:7" ht="12.75">
      <c r="B20" s="118" t="s">
        <v>180</v>
      </c>
      <c r="C20" s="71"/>
      <c r="D20" s="118" t="s">
        <v>181</v>
      </c>
      <c r="E20" s="71">
        <v>1.99</v>
      </c>
      <c r="F20" s="71">
        <v>5.11E-2</v>
      </c>
    </row>
    <row r="21" spans="2:7" ht="12.75">
      <c r="B21" s="120"/>
      <c r="C21" s="71"/>
      <c r="D21" s="121"/>
      <c r="E21" s="71"/>
      <c r="F21" s="71"/>
    </row>
    <row r="22" spans="2:7" ht="12.75">
      <c r="B22" s="120"/>
      <c r="C22" s="71"/>
      <c r="D22" s="121" t="s">
        <v>453</v>
      </c>
      <c r="E22" s="122">
        <f>AVERAGE(E6:E20)</f>
        <v>3.0426666666666673</v>
      </c>
      <c r="F22" s="122">
        <f>AVERAGE(F6:F20)</f>
        <v>4.4853333333333328E-2</v>
      </c>
    </row>
    <row r="23" spans="2:7">
      <c r="B23" s="71"/>
      <c r="C23" s="71"/>
      <c r="D23" s="71" t="s">
        <v>182</v>
      </c>
      <c r="E23" s="71">
        <f>MEDIAN(E6:E20)</f>
        <v>3.06</v>
      </c>
      <c r="F23" s="71">
        <f>MEDIAN(F6:F20)</f>
        <v>4.9000000000000002E-2</v>
      </c>
    </row>
    <row r="24" spans="2:7">
      <c r="B24" s="71"/>
      <c r="C24" s="71"/>
      <c r="D24" s="71"/>
      <c r="E24" s="71"/>
      <c r="F24" s="71"/>
      <c r="G24" s="71"/>
    </row>
    <row r="25" spans="2:7">
      <c r="B25" s="71"/>
      <c r="C25" s="71"/>
      <c r="D25" s="71"/>
      <c r="E25" s="71"/>
      <c r="F25" s="71"/>
      <c r="G25" s="71"/>
    </row>
    <row r="26" spans="2:7">
      <c r="B26" s="71"/>
      <c r="C26" s="71"/>
      <c r="D26" s="71"/>
      <c r="E26" s="71"/>
      <c r="F26" s="71"/>
      <c r="G26" s="71"/>
    </row>
    <row r="27" spans="2:7">
      <c r="B27" s="71"/>
      <c r="C27" s="71"/>
      <c r="D27" s="71"/>
      <c r="E27" s="71"/>
      <c r="F27" s="71"/>
      <c r="G27" s="71"/>
    </row>
    <row r="28" spans="2:7">
      <c r="B28" s="71" t="s">
        <v>459</v>
      </c>
      <c r="C28" s="71"/>
      <c r="D28" s="71"/>
      <c r="E28" s="71"/>
      <c r="F28" s="71"/>
      <c r="G28" s="71"/>
    </row>
    <row r="29" spans="2:7">
      <c r="B29" s="117">
        <v>39980</v>
      </c>
      <c r="C29" s="71"/>
      <c r="D29" s="71"/>
      <c r="E29" s="71"/>
      <c r="F29" s="71"/>
      <c r="G29" s="71"/>
    </row>
    <row r="30" spans="2:7">
      <c r="B30" s="71"/>
      <c r="C30" s="71"/>
      <c r="D30" s="71"/>
      <c r="E30" s="71"/>
      <c r="F30" s="71"/>
      <c r="G30" s="71"/>
    </row>
    <row r="31" spans="2:7">
      <c r="B31" s="71"/>
      <c r="C31" s="71"/>
      <c r="D31" s="71"/>
      <c r="E31" s="71" t="s">
        <v>78</v>
      </c>
      <c r="F31" s="71" t="s">
        <v>458</v>
      </c>
      <c r="G31" s="71" t="s">
        <v>183</v>
      </c>
    </row>
    <row r="32" spans="2:7" ht="12.75">
      <c r="B32" s="118" t="s">
        <v>508</v>
      </c>
      <c r="C32" s="71"/>
      <c r="D32" s="119" t="s">
        <v>184</v>
      </c>
      <c r="E32">
        <v>2.88</v>
      </c>
      <c r="F32">
        <v>4.7600000000000003E-2</v>
      </c>
      <c r="G32">
        <v>17.190000000000001</v>
      </c>
    </row>
    <row r="33" spans="2:7" ht="12.75">
      <c r="B33" s="118" t="s">
        <v>185</v>
      </c>
      <c r="C33" s="71"/>
      <c r="D33" s="119" t="s">
        <v>186</v>
      </c>
      <c r="E33" s="71">
        <v>3.07</v>
      </c>
      <c r="F33" s="71">
        <v>6.5000000000000002E-2</v>
      </c>
      <c r="G33" s="71">
        <v>18.649999999999999</v>
      </c>
    </row>
    <row r="34" spans="2:7" ht="12.75">
      <c r="B34" s="118" t="s">
        <v>341</v>
      </c>
      <c r="C34" s="71"/>
      <c r="D34" s="119" t="s">
        <v>342</v>
      </c>
      <c r="E34" s="71">
        <v>3.3</v>
      </c>
      <c r="F34" s="71">
        <v>5.6800000000000003E-2</v>
      </c>
      <c r="G34" s="71">
        <v>16.97</v>
      </c>
    </row>
    <row r="35" spans="2:7" ht="12.75">
      <c r="B35" s="118" t="s">
        <v>343</v>
      </c>
      <c r="C35" s="71"/>
      <c r="D35" s="119" t="s">
        <v>344</v>
      </c>
      <c r="E35" s="71">
        <v>3.32</v>
      </c>
      <c r="F35" s="71">
        <v>3.3799999999999997E-2</v>
      </c>
      <c r="G35" s="71">
        <v>16.18</v>
      </c>
    </row>
    <row r="36" spans="2:7" ht="12.75">
      <c r="B36" s="118" t="s">
        <v>345</v>
      </c>
      <c r="C36" s="71"/>
      <c r="D36" s="119" t="s">
        <v>346</v>
      </c>
      <c r="E36" s="71">
        <v>2.81</v>
      </c>
      <c r="F36" s="71">
        <v>0.08</v>
      </c>
      <c r="G36" s="71">
        <v>19.2</v>
      </c>
    </row>
    <row r="37" spans="2:7" ht="12.75">
      <c r="B37" s="118" t="s">
        <v>347</v>
      </c>
      <c r="C37" s="71"/>
      <c r="D37" s="119" t="s">
        <v>348</v>
      </c>
      <c r="E37" s="71">
        <v>5.04</v>
      </c>
      <c r="F37" s="71" t="s">
        <v>477</v>
      </c>
      <c r="G37" s="71">
        <v>14.45</v>
      </c>
    </row>
    <row r="38" spans="2:7" ht="12.75">
      <c r="B38" s="118" t="s">
        <v>478</v>
      </c>
      <c r="C38" s="71"/>
      <c r="D38" s="119" t="s">
        <v>479</v>
      </c>
      <c r="E38" s="71">
        <v>2.23</v>
      </c>
      <c r="F38" s="71">
        <v>5.0999999999999997E-2</v>
      </c>
      <c r="G38" s="71">
        <v>16.23</v>
      </c>
    </row>
    <row r="39" spans="2:7" ht="12.75">
      <c r="B39" s="118" t="s">
        <v>480</v>
      </c>
      <c r="C39" s="71"/>
      <c r="D39" s="119" t="s">
        <v>481</v>
      </c>
      <c r="E39" s="71">
        <v>2.56</v>
      </c>
      <c r="F39" s="71">
        <v>5.1999999999999998E-2</v>
      </c>
      <c r="G39" s="71">
        <v>18.36</v>
      </c>
    </row>
    <row r="40" spans="2:7" ht="12.75">
      <c r="B40" s="118" t="s">
        <v>317</v>
      </c>
      <c r="C40" s="71"/>
      <c r="D40" s="119" t="s">
        <v>318</v>
      </c>
      <c r="E40" s="71">
        <v>3.56</v>
      </c>
      <c r="F40" s="71">
        <v>4.58E-2</v>
      </c>
      <c r="G40" s="71">
        <v>14.8</v>
      </c>
    </row>
    <row r="41" spans="2:7" ht="12.75">
      <c r="B41" s="118" t="s">
        <v>319</v>
      </c>
      <c r="C41" s="71"/>
      <c r="D41" s="119" t="s">
        <v>320</v>
      </c>
      <c r="E41" s="71">
        <v>3.4</v>
      </c>
      <c r="F41" s="71">
        <v>0.04</v>
      </c>
      <c r="G41" s="71">
        <v>14.77</v>
      </c>
    </row>
    <row r="42" spans="2:7" ht="12.75">
      <c r="B42" s="118" t="s">
        <v>130</v>
      </c>
      <c r="C42" s="71"/>
      <c r="D42" s="119" t="s">
        <v>131</v>
      </c>
      <c r="E42" s="71">
        <v>2.69</v>
      </c>
      <c r="F42" s="71">
        <v>0.05</v>
      </c>
      <c r="G42" s="71">
        <v>17.149999999999999</v>
      </c>
    </row>
    <row r="43" spans="2:7" ht="12.75">
      <c r="B43" s="118" t="s">
        <v>132</v>
      </c>
      <c r="C43" s="71"/>
      <c r="D43" s="118" t="s">
        <v>133</v>
      </c>
      <c r="E43" s="71">
        <v>3.06</v>
      </c>
      <c r="F43" s="71">
        <v>1.35E-2</v>
      </c>
      <c r="G43" s="71">
        <v>17.75</v>
      </c>
    </row>
    <row r="44" spans="2:7" ht="12.75">
      <c r="B44" s="118" t="s">
        <v>134</v>
      </c>
      <c r="C44" s="71"/>
      <c r="D44" s="118" t="s">
        <v>135</v>
      </c>
      <c r="E44" s="71">
        <v>3.75</v>
      </c>
      <c r="F44" s="71">
        <v>4.1300000000000003E-2</v>
      </c>
      <c r="G44" s="71">
        <v>17.23</v>
      </c>
    </row>
    <row r="45" spans="2:7" ht="12.75">
      <c r="B45" s="118" t="s">
        <v>136</v>
      </c>
      <c r="C45" s="71"/>
      <c r="D45" s="118" t="s">
        <v>137</v>
      </c>
      <c r="E45" s="71">
        <v>2.0699999999999998</v>
      </c>
      <c r="F45" s="71">
        <v>6.5299999999999997E-2</v>
      </c>
      <c r="G45" s="71">
        <v>17.03</v>
      </c>
    </row>
    <row r="46" spans="2:7" ht="12.75">
      <c r="B46" s="118" t="s">
        <v>138</v>
      </c>
      <c r="C46" s="71"/>
      <c r="D46" s="118" t="s">
        <v>139</v>
      </c>
      <c r="E46" s="71">
        <v>1.99</v>
      </c>
      <c r="F46" s="71">
        <v>4.8800000000000003E-2</v>
      </c>
      <c r="G46" s="71">
        <v>16.399999999999999</v>
      </c>
    </row>
    <row r="47" spans="2:7">
      <c r="B47" s="71"/>
      <c r="C47" s="71"/>
      <c r="D47" s="71"/>
      <c r="E47" s="71"/>
      <c r="F47" s="71"/>
      <c r="G47" s="71"/>
    </row>
    <row r="48" spans="2:7" ht="12.75">
      <c r="B48" s="71"/>
      <c r="C48" s="71"/>
      <c r="D48" s="123" t="s">
        <v>453</v>
      </c>
      <c r="E48" s="71">
        <f>AVERAGE(E32:E46)</f>
        <v>3.0486666666666671</v>
      </c>
      <c r="F48" s="71">
        <f>AVERAGE(F32:F46)</f>
        <v>4.9349999999999998E-2</v>
      </c>
      <c r="G48" s="71">
        <f>AVERAGE(G32:G46)</f>
        <v>16.824000000000002</v>
      </c>
    </row>
    <row r="49" spans="2:7">
      <c r="B49" s="71"/>
      <c r="C49" s="71"/>
      <c r="D49" s="71" t="s">
        <v>182</v>
      </c>
      <c r="E49" s="71">
        <f>MEDIAN(E32:E46)</f>
        <v>3.06</v>
      </c>
      <c r="F49" s="71">
        <f>MEDIAN(F32:F46)</f>
        <v>4.9399999999999999E-2</v>
      </c>
      <c r="G49" s="71">
        <f>MEDIAN(G32:G46)</f>
        <v>17.03</v>
      </c>
    </row>
  </sheetData>
  <phoneticPr fontId="16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C1:L44"/>
  <sheetViews>
    <sheetView topLeftCell="B10" workbookViewId="0">
      <selection activeCell="J30" sqref="J30"/>
    </sheetView>
  </sheetViews>
  <sheetFormatPr defaultColWidth="10.85546875" defaultRowHeight="12.75"/>
  <cols>
    <col min="1" max="1" width="10.85546875" style="185"/>
    <col min="2" max="2" width="1.7109375" style="185" customWidth="1"/>
    <col min="3" max="10" width="8.85546875" style="185" customWidth="1"/>
    <col min="11" max="11" width="9.42578125" style="185" customWidth="1"/>
    <col min="12" max="16384" width="10.85546875" style="185"/>
  </cols>
  <sheetData>
    <row r="1" spans="3:12">
      <c r="L1" s="218" t="s">
        <v>538</v>
      </c>
    </row>
    <row r="2" spans="3:12">
      <c r="L2" s="220" t="s">
        <v>545</v>
      </c>
    </row>
    <row r="3" spans="3:12">
      <c r="L3" s="220" t="s">
        <v>537</v>
      </c>
    </row>
    <row r="5" spans="3:12">
      <c r="G5" s="187" t="s">
        <v>322</v>
      </c>
    </row>
    <row r="6" spans="3:12">
      <c r="G6" s="187"/>
    </row>
    <row r="7" spans="3:12">
      <c r="G7" s="187" t="s">
        <v>324</v>
      </c>
    </row>
    <row r="8" spans="3:12">
      <c r="G8" s="188" t="s">
        <v>498</v>
      </c>
    </row>
    <row r="10" spans="3:12">
      <c r="D10" s="189"/>
      <c r="E10" s="190" t="s">
        <v>450</v>
      </c>
      <c r="F10" s="190"/>
      <c r="G10" s="191" t="s">
        <v>325</v>
      </c>
      <c r="H10" s="192" t="s">
        <v>326</v>
      </c>
      <c r="I10" s="193" t="s">
        <v>453</v>
      </c>
      <c r="J10" s="194" t="s">
        <v>327</v>
      </c>
      <c r="K10" s="192" t="s">
        <v>456</v>
      </c>
      <c r="L10"/>
    </row>
    <row r="11" spans="3:12">
      <c r="C11" s="195" t="s">
        <v>328</v>
      </c>
      <c r="D11" s="196" t="s">
        <v>494</v>
      </c>
      <c r="E11" s="197" t="s">
        <v>495</v>
      </c>
      <c r="F11" s="197" t="s">
        <v>435</v>
      </c>
      <c r="G11" s="196" t="s">
        <v>494</v>
      </c>
      <c r="H11" s="198" t="s">
        <v>494</v>
      </c>
      <c r="I11" s="199" t="s">
        <v>457</v>
      </c>
      <c r="J11" s="200" t="s">
        <v>329</v>
      </c>
      <c r="K11" s="198" t="s">
        <v>330</v>
      </c>
      <c r="L11"/>
    </row>
    <row r="12" spans="3:12">
      <c r="D12" s="201" t="s">
        <v>431</v>
      </c>
      <c r="E12" s="202" t="s">
        <v>432</v>
      </c>
      <c r="F12" s="202" t="s">
        <v>331</v>
      </c>
      <c r="G12" s="201" t="s">
        <v>152</v>
      </c>
      <c r="H12" s="203" t="s">
        <v>153</v>
      </c>
      <c r="I12" s="204" t="s">
        <v>332</v>
      </c>
      <c r="J12" s="205" t="s">
        <v>333</v>
      </c>
      <c r="K12" s="206" t="s">
        <v>334</v>
      </c>
      <c r="L12"/>
    </row>
    <row r="13" spans="3:12" ht="15" customHeight="1">
      <c r="C13" s="186" t="str">
        <f>[2]DATA!A5</f>
        <v>SO</v>
      </c>
      <c r="D13" s="191">
        <v>4.4999999999999998E-2</v>
      </c>
      <c r="E13" s="207">
        <v>0.04</v>
      </c>
      <c r="F13" s="208">
        <v>4.4999999999999998E-2</v>
      </c>
      <c r="G13" s="191">
        <f>[2]DATA!BA5</f>
        <v>4.8399999999999999E-2</v>
      </c>
      <c r="H13" s="208">
        <f>[2]Earnings!F32</f>
        <v>4.7600000000000003E-2</v>
      </c>
      <c r="I13" s="191">
        <f t="shared" ref="I13:I27" si="0">AVERAGE(D13:H13)</f>
        <v>4.5200000000000004E-2</v>
      </c>
      <c r="J13" s="208">
        <v>4.5199999999999997E-2</v>
      </c>
      <c r="K13" s="209">
        <f t="shared" ref="K13:K27" si="1">I13+J13</f>
        <v>9.0400000000000008E-2</v>
      </c>
      <c r="L13"/>
    </row>
    <row r="14" spans="3:12" ht="15" customHeight="1">
      <c r="C14" s="186" t="str">
        <f>[2]DATA!A6</f>
        <v>ALE</v>
      </c>
      <c r="D14" s="201">
        <v>7.0000000000000007E-2</v>
      </c>
      <c r="E14" s="202">
        <v>3.5000000000000003E-2</v>
      </c>
      <c r="F14" s="210">
        <v>0.04</v>
      </c>
      <c r="G14" s="201">
        <f>[2]DATA!BA6</f>
        <v>0.06</v>
      </c>
      <c r="H14" s="210">
        <v>6.5000000000000002E-2</v>
      </c>
      <c r="I14" s="201">
        <f t="shared" si="0"/>
        <v>5.4000000000000006E-2</v>
      </c>
      <c r="J14" s="210">
        <v>3.9E-2</v>
      </c>
      <c r="K14" s="211">
        <f t="shared" si="1"/>
        <v>9.2999999999999999E-2</v>
      </c>
      <c r="L14"/>
    </row>
    <row r="15" spans="3:12" ht="15" customHeight="1">
      <c r="C15" s="186" t="str">
        <f>[2]DATA!A7</f>
        <v>LNT</v>
      </c>
      <c r="D15" s="201">
        <v>0.05</v>
      </c>
      <c r="E15" s="202">
        <v>4.4999999999999998E-2</v>
      </c>
      <c r="F15" s="210">
        <v>0.04</v>
      </c>
      <c r="G15" s="201">
        <f>[2]DATA!BA7</f>
        <v>5.8700000000000002E-2</v>
      </c>
      <c r="H15" s="210">
        <v>5.6800000000000003E-2</v>
      </c>
      <c r="I15" s="201">
        <f t="shared" si="0"/>
        <v>5.0099999999999999E-2</v>
      </c>
      <c r="J15" s="210">
        <v>3.78E-2</v>
      </c>
      <c r="K15" s="211">
        <f t="shared" si="1"/>
        <v>8.7900000000000006E-2</v>
      </c>
      <c r="L15"/>
    </row>
    <row r="16" spans="3:12" ht="15" customHeight="1">
      <c r="C16" s="186" t="str">
        <f>[2]DATA!A8</f>
        <v>AEP</v>
      </c>
      <c r="D16" s="201">
        <v>4.4999999999999998E-2</v>
      </c>
      <c r="E16" s="202">
        <v>0.04</v>
      </c>
      <c r="F16" s="210">
        <v>0.04</v>
      </c>
      <c r="G16" s="201">
        <f>[2]DATA!BA8</f>
        <v>3.6400000000000002E-2</v>
      </c>
      <c r="H16" s="210">
        <f>[2]Earnings!F35</f>
        <v>3.3799999999999997E-2</v>
      </c>
      <c r="I16" s="201">
        <f t="shared" si="0"/>
        <v>3.9039999999999998E-2</v>
      </c>
      <c r="J16" s="210">
        <v>4.19E-2</v>
      </c>
      <c r="K16" s="211">
        <f t="shared" si="1"/>
        <v>8.0939999999999998E-2</v>
      </c>
      <c r="L16"/>
    </row>
    <row r="17" spans="3:12" ht="15" customHeight="1">
      <c r="C17" s="186" t="str">
        <f>[2]DATA!A9</f>
        <v>CNL</v>
      </c>
      <c r="D17" s="201">
        <v>5.5E-2</v>
      </c>
      <c r="E17" s="202">
        <v>0.1</v>
      </c>
      <c r="F17" s="210">
        <v>0.05</v>
      </c>
      <c r="G17" s="201">
        <f>[2]DATA!BA9</f>
        <v>0.08</v>
      </c>
      <c r="H17" s="210">
        <f>[2]Earnings!F36</f>
        <v>0.08</v>
      </c>
      <c r="I17" s="201">
        <f t="shared" si="0"/>
        <v>7.3000000000000009E-2</v>
      </c>
      <c r="J17" s="210">
        <v>3.2300000000000002E-2</v>
      </c>
      <c r="K17" s="226">
        <f t="shared" si="1"/>
        <v>0.1053</v>
      </c>
      <c r="L17"/>
    </row>
    <row r="18" spans="3:12" ht="15" customHeight="1">
      <c r="C18" s="186" t="str">
        <f>[2]DATA!A10</f>
        <v>ETR</v>
      </c>
      <c r="D18" s="201">
        <v>-3.5000000000000003E-2</v>
      </c>
      <c r="E18" s="202">
        <v>5.0000000000000001E-3</v>
      </c>
      <c r="F18" s="210">
        <v>0.03</v>
      </c>
      <c r="G18" s="201">
        <f>[2]DATA!BA10</f>
        <v>0</v>
      </c>
      <c r="H18" s="210" t="str">
        <f>[2]Earnings!F37</f>
        <v>n/a</v>
      </c>
      <c r="I18" s="201">
        <f>AVERAGE(E18:F18)</f>
        <v>1.7499999999999998E-2</v>
      </c>
      <c r="J18" s="210">
        <v>4.82E-2</v>
      </c>
      <c r="K18" s="226">
        <f t="shared" si="1"/>
        <v>6.5699999999999995E-2</v>
      </c>
      <c r="L18"/>
    </row>
    <row r="19" spans="3:12" ht="15" customHeight="1">
      <c r="C19" s="186" t="str">
        <f>[2]DATA!A11</f>
        <v>WR</v>
      </c>
      <c r="D19" s="201">
        <v>0.06</v>
      </c>
      <c r="E19" s="202">
        <v>0.03</v>
      </c>
      <c r="F19" s="210">
        <v>0.05</v>
      </c>
      <c r="G19" s="201">
        <f>[2]DATA!BA11</f>
        <v>4.8000000000000001E-2</v>
      </c>
      <c r="H19" s="210">
        <f>[2]Earnings!F38</f>
        <v>5.0999999999999997E-2</v>
      </c>
      <c r="I19" s="201">
        <f t="shared" si="0"/>
        <v>4.7799999999999995E-2</v>
      </c>
      <c r="J19" s="210">
        <v>4.2000000000000003E-2</v>
      </c>
      <c r="K19" s="225">
        <f t="shared" si="1"/>
        <v>8.9799999999999991E-2</v>
      </c>
      <c r="L19"/>
    </row>
    <row r="20" spans="3:12" ht="15" customHeight="1">
      <c r="C20" s="186" t="str">
        <f>[2]DATA!A12</f>
        <v>WEC</v>
      </c>
      <c r="D20" s="201">
        <v>5.5E-2</v>
      </c>
      <c r="E20" s="202">
        <v>0.12</v>
      </c>
      <c r="F20" s="210">
        <v>3.5000000000000003E-2</v>
      </c>
      <c r="G20" s="201">
        <f>[2]DATA!BA12</f>
        <v>5.5500000000000001E-2</v>
      </c>
      <c r="H20" s="210">
        <f>[2]Earnings!F39</f>
        <v>5.1999999999999998E-2</v>
      </c>
      <c r="I20" s="201">
        <f t="shared" si="0"/>
        <v>6.3500000000000001E-2</v>
      </c>
      <c r="J20" s="210">
        <v>3.4099999999999998E-2</v>
      </c>
      <c r="K20" s="225">
        <f t="shared" si="1"/>
        <v>9.7599999999999992E-2</v>
      </c>
      <c r="L20"/>
    </row>
    <row r="21" spans="3:12" ht="15" customHeight="1">
      <c r="C21" s="186" t="str">
        <f>[2]DATA!A13</f>
        <v>EIX</v>
      </c>
      <c r="D21" s="201">
        <v>2.5000000000000001E-2</v>
      </c>
      <c r="E21" s="202">
        <v>5.5E-2</v>
      </c>
      <c r="F21" s="210">
        <v>4.4999999999999998E-2</v>
      </c>
      <c r="G21" s="201">
        <f>[2]DATA!BA13</f>
        <v>-1.89E-2</v>
      </c>
      <c r="H21" s="210">
        <v>4.58E-2</v>
      </c>
      <c r="I21" s="201">
        <f>AVERAGE(D21:F21,H21)</f>
        <v>4.2700000000000002E-2</v>
      </c>
      <c r="J21" s="210">
        <v>2.86E-2</v>
      </c>
      <c r="K21" s="225">
        <f t="shared" si="1"/>
        <v>7.1300000000000002E-2</v>
      </c>
      <c r="L21"/>
    </row>
    <row r="22" spans="3:12" ht="15" customHeight="1">
      <c r="C22" s="186" t="str">
        <f>[2]DATA!A14</f>
        <v>IDA</v>
      </c>
      <c r="D22" s="201">
        <v>0.02</v>
      </c>
      <c r="E22" s="202">
        <v>7.0000000000000007E-2</v>
      </c>
      <c r="F22" s="210">
        <v>4.4999999999999998E-2</v>
      </c>
      <c r="G22" s="201">
        <f>[2]DATA!BA14</f>
        <v>0.04</v>
      </c>
      <c r="H22" s="210">
        <f>[2]Earnings!F41</f>
        <v>0.04</v>
      </c>
      <c r="I22" s="201">
        <f t="shared" si="0"/>
        <v>4.3000000000000003E-2</v>
      </c>
      <c r="J22" s="210">
        <v>3.15E-2</v>
      </c>
      <c r="K22" s="211">
        <f t="shared" si="1"/>
        <v>7.4500000000000011E-2</v>
      </c>
      <c r="L22"/>
    </row>
    <row r="23" spans="3:12" ht="15" customHeight="1">
      <c r="C23" s="186" t="str">
        <f>[2]DATA!A15</f>
        <v>NWE</v>
      </c>
      <c r="D23" s="201">
        <v>0.03</v>
      </c>
      <c r="E23" s="202">
        <v>0.04</v>
      </c>
      <c r="F23" s="210">
        <v>4.4999999999999998E-2</v>
      </c>
      <c r="G23" s="201">
        <f>[2]DATA!BA15</f>
        <v>0.05</v>
      </c>
      <c r="H23" s="210">
        <f>[2]Earnings!F42</f>
        <v>0.05</v>
      </c>
      <c r="I23" s="201">
        <f t="shared" si="0"/>
        <v>4.3000000000000003E-2</v>
      </c>
      <c r="J23" s="210">
        <v>3.6900000000000002E-2</v>
      </c>
      <c r="K23" s="211">
        <f t="shared" si="1"/>
        <v>7.9899999999999999E-2</v>
      </c>
      <c r="L23"/>
    </row>
    <row r="24" spans="3:12" ht="15" customHeight="1">
      <c r="C24" s="186" t="str">
        <f>[2]DATA!A16</f>
        <v>PCG</v>
      </c>
      <c r="D24" s="201">
        <v>0.04</v>
      </c>
      <c r="E24" s="202">
        <v>2.5000000000000001E-2</v>
      </c>
      <c r="F24" s="210">
        <v>0.03</v>
      </c>
      <c r="G24" s="201">
        <f>[2]DATA!BA16</f>
        <v>3.1199999999999999E-2</v>
      </c>
      <c r="H24" s="210">
        <v>1.35E-2</v>
      </c>
      <c r="I24" s="201">
        <f t="shared" si="0"/>
        <v>2.7940000000000003E-2</v>
      </c>
      <c r="J24" s="210">
        <v>3.9600000000000003E-2</v>
      </c>
      <c r="K24" s="211">
        <f t="shared" si="1"/>
        <v>6.7540000000000003E-2</v>
      </c>
      <c r="L24"/>
    </row>
    <row r="25" spans="3:12" ht="15" customHeight="1">
      <c r="C25" s="186" t="str">
        <f>[2]DATA!A17</f>
        <v>PNW</v>
      </c>
      <c r="D25" s="201">
        <v>0.05</v>
      </c>
      <c r="E25" s="202">
        <v>0.02</v>
      </c>
      <c r="F25" s="210">
        <v>3.5000000000000003E-2</v>
      </c>
      <c r="G25" s="201">
        <f>[2]DATA!BA17</f>
        <v>7.2499999999999995E-2</v>
      </c>
      <c r="H25" s="210">
        <v>4.1300000000000003E-2</v>
      </c>
      <c r="I25" s="201">
        <f t="shared" si="0"/>
        <v>4.376E-2</v>
      </c>
      <c r="J25" s="210">
        <v>3.8100000000000002E-2</v>
      </c>
      <c r="K25" s="211">
        <f t="shared" si="1"/>
        <v>8.1860000000000002E-2</v>
      </c>
      <c r="L25"/>
    </row>
    <row r="26" spans="3:12" ht="15" customHeight="1">
      <c r="C26" s="186" t="str">
        <f>[2]DATA!A18</f>
        <v>POR</v>
      </c>
      <c r="D26" s="201">
        <v>3.5000000000000003E-2</v>
      </c>
      <c r="E26" s="202">
        <v>3.5000000000000003E-2</v>
      </c>
      <c r="F26" s="210">
        <v>3.5000000000000003E-2</v>
      </c>
      <c r="G26" s="201">
        <f>[2]DATA!BA18</f>
        <v>4.7699999999999999E-2</v>
      </c>
      <c r="H26" s="210">
        <v>6.5299999999999997E-2</v>
      </c>
      <c r="I26" s="201">
        <f t="shared" si="0"/>
        <v>4.36E-2</v>
      </c>
      <c r="J26" s="210">
        <v>3.5700000000000003E-2</v>
      </c>
      <c r="K26" s="211">
        <f t="shared" si="1"/>
        <v>7.9300000000000009E-2</v>
      </c>
      <c r="L26"/>
    </row>
    <row r="27" spans="3:12" ht="15" customHeight="1">
      <c r="C27" s="186" t="str">
        <f>[2]DATA!A19</f>
        <v>XEL</v>
      </c>
      <c r="D27" s="196">
        <v>4.4999999999999998E-2</v>
      </c>
      <c r="E27" s="197">
        <v>4.4999999999999998E-2</v>
      </c>
      <c r="F27" s="212">
        <v>4.4999999999999998E-2</v>
      </c>
      <c r="G27" s="196">
        <f>[2]DATA!BA19</f>
        <v>5.11E-2</v>
      </c>
      <c r="H27" s="212">
        <f>[2]Earnings!F46</f>
        <v>4.8800000000000003E-2</v>
      </c>
      <c r="I27" s="196">
        <f t="shared" si="0"/>
        <v>4.6980000000000008E-2</v>
      </c>
      <c r="J27" s="212">
        <v>3.7699999999999997E-2</v>
      </c>
      <c r="K27" s="213">
        <f t="shared" si="1"/>
        <v>8.4680000000000005E-2</v>
      </c>
      <c r="L27"/>
    </row>
    <row r="28" spans="3:12">
      <c r="K28" s="214"/>
      <c r="L28"/>
    </row>
    <row r="29" spans="3:12">
      <c r="J29" s="215" t="s">
        <v>552</v>
      </c>
      <c r="K29" s="187">
        <f>AVERAGE(K13:K27)</f>
        <v>8.3314666666666676E-2</v>
      </c>
      <c r="L29"/>
    </row>
    <row r="30" spans="3:12">
      <c r="J30" s="216"/>
      <c r="K30" s="187"/>
      <c r="L30"/>
    </row>
    <row r="31" spans="3:12">
      <c r="J31" s="216" t="s">
        <v>548</v>
      </c>
      <c r="K31" s="187">
        <f>AVERAGE(K19:K27,K13:K16)</f>
        <v>8.2978461538461529E-2</v>
      </c>
      <c r="L31"/>
    </row>
    <row r="32" spans="3:12">
      <c r="J32" s="217"/>
      <c r="K32" s="187"/>
      <c r="L32" s="187"/>
    </row>
    <row r="33" spans="3:12">
      <c r="H33" s="220" t="s">
        <v>453</v>
      </c>
      <c r="I33" s="188">
        <f>AVERAGE(I13:I27)</f>
        <v>4.5408000000000004E-2</v>
      </c>
      <c r="J33" s="216"/>
      <c r="K33" s="187"/>
      <c r="L33" s="187"/>
    </row>
    <row r="34" spans="3:12">
      <c r="H34" s="220" t="s">
        <v>549</v>
      </c>
      <c r="I34" s="188">
        <f>STDEV(I13:I27)</f>
        <v>1.2934356905986029E-2</v>
      </c>
      <c r="J34" s="216"/>
      <c r="K34" s="187"/>
    </row>
    <row r="35" spans="3:12">
      <c r="H35" s="220" t="s">
        <v>550</v>
      </c>
      <c r="I35" s="188">
        <f>I33+2*I34</f>
        <v>7.1276713811972064E-2</v>
      </c>
      <c r="J35" s="216"/>
      <c r="K35" s="187"/>
    </row>
    <row r="36" spans="3:12">
      <c r="H36" s="220" t="s">
        <v>551</v>
      </c>
      <c r="I36" s="188">
        <f>I33-2*I34</f>
        <v>1.9539286188027947E-2</v>
      </c>
      <c r="J36" s="216"/>
      <c r="K36" s="187"/>
    </row>
    <row r="37" spans="3:12">
      <c r="J37" s="216"/>
      <c r="K37" s="187"/>
    </row>
    <row r="39" spans="3:12">
      <c r="C39" s="185" t="s">
        <v>335</v>
      </c>
    </row>
    <row r="40" spans="3:12">
      <c r="C40" s="185" t="s">
        <v>336</v>
      </c>
    </row>
    <row r="41" spans="3:12">
      <c r="C41" s="185" t="s">
        <v>337</v>
      </c>
    </row>
    <row r="42" spans="3:12">
      <c r="C42" s="185" t="s">
        <v>338</v>
      </c>
    </row>
    <row r="43" spans="3:12">
      <c r="C43" s="185" t="s">
        <v>339</v>
      </c>
    </row>
    <row r="44" spans="3:12">
      <c r="C44" s="185" t="s">
        <v>340</v>
      </c>
    </row>
  </sheetData>
  <phoneticPr fontId="16" type="noConversion"/>
  <pageMargins left="0.75" right="0.75" top="1" bottom="1" header="0.5" footer="0.5"/>
  <pageSetup scale="81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workbookViewId="0">
      <selection activeCell="K40" sqref="K40"/>
    </sheetView>
  </sheetViews>
  <sheetFormatPr defaultColWidth="11.42578125" defaultRowHeight="12"/>
  <cols>
    <col min="1" max="1" width="24.42578125" customWidth="1"/>
    <col min="3" max="3" width="1.85546875" customWidth="1"/>
    <col min="4" max="4" width="24.140625" customWidth="1"/>
    <col min="5" max="5" width="16.140625" customWidth="1"/>
  </cols>
  <sheetData>
    <row r="1" spans="1:9" ht="12.75">
      <c r="A1" s="5"/>
      <c r="B1" s="12"/>
      <c r="C1" s="5"/>
      <c r="D1" s="5"/>
      <c r="E1" s="218" t="s">
        <v>538</v>
      </c>
    </row>
    <row r="2" spans="1:9" ht="12.75">
      <c r="A2" s="5"/>
      <c r="B2" s="12"/>
      <c r="C2" s="5"/>
      <c r="D2" s="5"/>
      <c r="E2" s="221" t="s">
        <v>544</v>
      </c>
    </row>
    <row r="3" spans="1:9" ht="12.75">
      <c r="A3" s="5"/>
      <c r="B3" s="12"/>
      <c r="C3" s="5"/>
      <c r="D3" s="5"/>
      <c r="E3" s="221" t="s">
        <v>537</v>
      </c>
    </row>
    <row r="4" spans="1:9" ht="12.75">
      <c r="A4" s="5"/>
      <c r="B4" s="5"/>
      <c r="C4" s="5"/>
      <c r="D4" s="5"/>
      <c r="E4" s="5"/>
    </row>
    <row r="5" spans="1:9" ht="12.75">
      <c r="A5" s="5"/>
      <c r="B5" s="5"/>
      <c r="D5" s="5"/>
      <c r="E5" s="5"/>
    </row>
    <row r="6" spans="1:9" ht="12.75">
      <c r="A6" s="5"/>
      <c r="B6" s="5"/>
      <c r="D6" s="5"/>
      <c r="E6" s="5"/>
    </row>
    <row r="7" spans="1:9" ht="12.75">
      <c r="A7" s="5"/>
      <c r="B7" s="5"/>
      <c r="C7" s="13" t="str">
        <f>DATA!A1</f>
        <v>PUGET SOUND ENERGY</v>
      </c>
      <c r="D7" s="5"/>
      <c r="E7" s="5"/>
    </row>
    <row r="8" spans="1:9" ht="12.75">
      <c r="A8" s="5"/>
      <c r="B8" s="5"/>
      <c r="C8" s="13"/>
      <c r="D8" s="5"/>
      <c r="E8" s="5"/>
    </row>
    <row r="9" spans="1:9" ht="12.75">
      <c r="A9" s="5"/>
      <c r="C9" s="13" t="s">
        <v>430</v>
      </c>
      <c r="E9" s="5"/>
    </row>
    <row r="10" spans="1:9" ht="12.75">
      <c r="A10" s="5"/>
      <c r="C10" s="7" t="s">
        <v>498</v>
      </c>
      <c r="E10" s="5"/>
    </row>
    <row r="11" spans="1:9" ht="12.75">
      <c r="A11" s="5"/>
      <c r="C11" s="7"/>
      <c r="E11" s="5"/>
    </row>
    <row r="12" spans="1:9" ht="12.75">
      <c r="A12" s="5"/>
      <c r="E12" s="5"/>
    </row>
    <row r="13" spans="1:9" ht="12.75">
      <c r="A13" s="5"/>
      <c r="E13" s="5"/>
    </row>
    <row r="14" spans="1:9" ht="12.75">
      <c r="A14" s="5"/>
      <c r="E14" s="5"/>
      <c r="H14" t="s">
        <v>393</v>
      </c>
      <c r="I14" t="s">
        <v>394</v>
      </c>
    </row>
    <row r="15" spans="1:9" ht="12.75">
      <c r="A15" s="5"/>
      <c r="B15" s="5"/>
      <c r="C15" s="13" t="s">
        <v>451</v>
      </c>
      <c r="D15" s="5"/>
      <c r="E15" s="5"/>
      <c r="G15" t="s">
        <v>395</v>
      </c>
      <c r="H15">
        <v>4</v>
      </c>
      <c r="I15">
        <v>6</v>
      </c>
    </row>
    <row r="16" spans="1:9" ht="12.75">
      <c r="A16" s="5"/>
      <c r="B16" s="5"/>
      <c r="C16" s="5"/>
      <c r="D16" s="5"/>
      <c r="E16" s="5"/>
    </row>
    <row r="17" spans="1:15" ht="12.75">
      <c r="B17" s="5"/>
      <c r="C17" s="5"/>
      <c r="D17" s="5"/>
      <c r="E17" s="5"/>
      <c r="H17" s="52"/>
      <c r="M17" s="52"/>
    </row>
    <row r="18" spans="1:15" ht="12.75">
      <c r="B18" s="62"/>
      <c r="C18" s="5"/>
      <c r="D18" s="5"/>
    </row>
    <row r="19" spans="1:15" ht="12.75">
      <c r="B19" s="5"/>
      <c r="C19" s="5"/>
      <c r="D19" s="5"/>
      <c r="E19" s="5"/>
    </row>
    <row r="20" spans="1:15" ht="12.75">
      <c r="B20" s="48" t="s">
        <v>155</v>
      </c>
      <c r="C20" s="5" t="s">
        <v>306</v>
      </c>
      <c r="D20" s="11">
        <v>3.4000000000000002E-2</v>
      </c>
      <c r="E20" s="5"/>
    </row>
    <row r="21" spans="1:15" ht="12.75">
      <c r="B21" s="48" t="s">
        <v>156</v>
      </c>
      <c r="C21" s="5" t="s">
        <v>306</v>
      </c>
      <c r="D21" s="11">
        <v>0.06</v>
      </c>
      <c r="E21" s="5"/>
    </row>
    <row r="22" spans="1:15" ht="12.75">
      <c r="E22" s="22"/>
    </row>
    <row r="23" spans="1:15" ht="12.75">
      <c r="B23" s="48" t="s">
        <v>229</v>
      </c>
      <c r="C23" s="5" t="s">
        <v>306</v>
      </c>
      <c r="D23" s="37">
        <f>DATA!C21</f>
        <v>0.66999999999999993</v>
      </c>
      <c r="E23" s="5"/>
      <c r="K23">
        <v>2013</v>
      </c>
    </row>
    <row r="24" spans="1:15" ht="12.75">
      <c r="E24" s="5"/>
      <c r="K24" s="97" t="s">
        <v>454</v>
      </c>
      <c r="L24" s="97"/>
      <c r="M24" s="97" t="s">
        <v>455</v>
      </c>
      <c r="N24" s="97" t="s">
        <v>146</v>
      </c>
      <c r="O24" s="97" t="s">
        <v>142</v>
      </c>
    </row>
    <row r="25" spans="1:15" ht="12.75">
      <c r="E25" s="5"/>
      <c r="K25" s="97" t="s">
        <v>473</v>
      </c>
      <c r="L25" s="97" t="s">
        <v>474</v>
      </c>
      <c r="M25" s="97" t="s">
        <v>475</v>
      </c>
      <c r="N25" s="97" t="s">
        <v>438</v>
      </c>
      <c r="O25" s="97" t="s">
        <v>143</v>
      </c>
    </row>
    <row r="26" spans="1:15" ht="12.75">
      <c r="E26" s="5"/>
      <c r="K26" s="124">
        <v>39949</v>
      </c>
      <c r="L26" s="110">
        <v>4.0000000000000002E-4</v>
      </c>
      <c r="M26" s="110">
        <v>2.9600000000000001E-2</v>
      </c>
      <c r="N26" s="110">
        <v>4.2900000000000001E-2</v>
      </c>
      <c r="O26" s="97">
        <v>4.5400000000000003E-2</v>
      </c>
    </row>
    <row r="27" spans="1:15" ht="12.75">
      <c r="B27" s="48"/>
      <c r="C27" s="5"/>
      <c r="D27" s="23"/>
      <c r="E27" s="5"/>
      <c r="G27" s="71"/>
      <c r="H27" s="70">
        <f>G27+D20</f>
        <v>3.4000000000000002E-2</v>
      </c>
      <c r="K27" s="124">
        <v>39956</v>
      </c>
      <c r="L27" s="110">
        <v>2.9999999999999997E-4</v>
      </c>
      <c r="M27" s="110">
        <v>3.1199999999999999E-2</v>
      </c>
      <c r="N27" s="110">
        <v>4.4200000000000003E-2</v>
      </c>
      <c r="O27" s="97">
        <v>4.48E-2</v>
      </c>
    </row>
    <row r="28" spans="1:15" ht="12.75">
      <c r="B28" s="48" t="s">
        <v>390</v>
      </c>
      <c r="C28" s="5" t="s">
        <v>306</v>
      </c>
      <c r="D28" s="23" t="s">
        <v>144</v>
      </c>
      <c r="E28" s="5"/>
      <c r="G28" s="71">
        <f>D23*D22</f>
        <v>0</v>
      </c>
      <c r="H28" s="70">
        <f>G28+D20</f>
        <v>3.4000000000000002E-2</v>
      </c>
      <c r="K28" s="124">
        <v>39963</v>
      </c>
      <c r="L28" s="110">
        <v>2.9999999999999997E-4</v>
      </c>
      <c r="M28" s="110">
        <v>3.1899999999999998E-2</v>
      </c>
      <c r="N28" s="110">
        <v>4.5199999999999997E-2</v>
      </c>
      <c r="O28" s="97">
        <v>4.4999999999999998E-2</v>
      </c>
    </row>
    <row r="29" spans="1:15" ht="12.75">
      <c r="B29" s="48" t="s">
        <v>390</v>
      </c>
      <c r="C29" s="5" t="s">
        <v>306</v>
      </c>
      <c r="D29" s="23" t="s">
        <v>463</v>
      </c>
      <c r="E29" s="5"/>
      <c r="G29" s="71">
        <f>D23*0.06</f>
        <v>4.0199999999999993E-2</v>
      </c>
      <c r="H29" s="70">
        <f>G29+D20</f>
        <v>7.4199999999999988E-2</v>
      </c>
      <c r="K29" s="124">
        <v>39970</v>
      </c>
      <c r="L29" s="110">
        <v>2.9999999999999997E-4</v>
      </c>
      <c r="M29" s="110">
        <v>3.2800000000000003E-2</v>
      </c>
      <c r="N29" s="110">
        <v>4.5100000000000001E-2</v>
      </c>
      <c r="O29" s="97">
        <v>4.3900000000000002E-2</v>
      </c>
    </row>
    <row r="30" spans="1:15" ht="12.75">
      <c r="B30" s="48" t="s">
        <v>390</v>
      </c>
      <c r="C30" s="62" t="s">
        <v>306</v>
      </c>
      <c r="D30" s="35">
        <v>7.4200000000000002E-2</v>
      </c>
      <c r="E30" s="5"/>
      <c r="K30" s="124">
        <v>39977</v>
      </c>
      <c r="L30" s="110">
        <v>5.0000000000000001E-4</v>
      </c>
      <c r="M30" s="110">
        <v>3.2399999999999998E-2</v>
      </c>
      <c r="N30" s="110">
        <v>4.5999999999999999E-2</v>
      </c>
      <c r="O30" s="97">
        <v>4.3799999999999999E-2</v>
      </c>
    </row>
    <row r="31" spans="1:15" ht="12.75">
      <c r="E31" s="5"/>
      <c r="K31" s="124">
        <v>39984</v>
      </c>
      <c r="L31" s="110">
        <v>5.0000000000000001E-4</v>
      </c>
      <c r="M31" s="110">
        <v>3.3399999999999999E-2</v>
      </c>
      <c r="N31" s="110">
        <v>4.7500000000000001E-2</v>
      </c>
      <c r="O31" s="97">
        <v>4.3299999999999998E-2</v>
      </c>
    </row>
    <row r="32" spans="1:15" ht="12.75">
      <c r="A32" s="63"/>
      <c r="K32" s="97"/>
      <c r="L32" s="110"/>
      <c r="M32" s="110"/>
      <c r="N32" s="110"/>
      <c r="O32" s="97"/>
    </row>
    <row r="33" spans="1:15" ht="12.75">
      <c r="A33" s="5"/>
      <c r="K33" s="97" t="s">
        <v>309</v>
      </c>
      <c r="L33" s="110">
        <f>AVERAGE(L26:L31)</f>
        <v>3.8333333333333334E-4</v>
      </c>
      <c r="M33" s="110">
        <f>AVERAGE(M26:M31)</f>
        <v>3.1883333333333326E-2</v>
      </c>
      <c r="N33" s="110">
        <f>AVERAGE(N26:N31)</f>
        <v>4.5149999999999996E-2</v>
      </c>
      <c r="O33" s="110">
        <f>AVERAGE(O26:O31)</f>
        <v>4.4366666666666665E-2</v>
      </c>
    </row>
    <row r="34" spans="1:15" ht="12.75">
      <c r="A34" s="5"/>
    </row>
    <row r="35" spans="1:15" ht="12.75">
      <c r="A35" s="5"/>
    </row>
    <row r="36" spans="1:15" ht="12.75">
      <c r="A36" s="97" t="s">
        <v>223</v>
      </c>
    </row>
    <row r="37" spans="1:15" ht="12.75">
      <c r="A37" s="113" t="s">
        <v>524</v>
      </c>
      <c r="K37">
        <v>2014</v>
      </c>
    </row>
    <row r="38" spans="1:15" ht="12.75">
      <c r="A38" s="97" t="s">
        <v>525</v>
      </c>
      <c r="K38" s="97" t="s">
        <v>454</v>
      </c>
      <c r="L38" s="97"/>
      <c r="M38" s="97" t="s">
        <v>455</v>
      </c>
      <c r="N38" s="97" t="s">
        <v>146</v>
      </c>
      <c r="O38" s="97" t="s">
        <v>142</v>
      </c>
    </row>
    <row r="39" spans="1:15" ht="12.75">
      <c r="A39" s="22"/>
      <c r="K39" s="97" t="s">
        <v>473</v>
      </c>
      <c r="L39" s="97" t="s">
        <v>474</v>
      </c>
      <c r="M39" s="97" t="s">
        <v>475</v>
      </c>
      <c r="N39" s="97" t="s">
        <v>438</v>
      </c>
      <c r="O39" s="97" t="s">
        <v>143</v>
      </c>
    </row>
    <row r="40" spans="1:15" ht="12.75">
      <c r="K40" s="124">
        <v>40467</v>
      </c>
      <c r="L40" s="110">
        <v>1E-4</v>
      </c>
      <c r="M40" s="110">
        <v>3.0599999999999999E-2</v>
      </c>
      <c r="N40" s="110">
        <v>4.4299999999999999E-2</v>
      </c>
      <c r="O40" s="97">
        <v>5.3100000000000001E-2</v>
      </c>
    </row>
    <row r="41" spans="1:15" ht="12.75">
      <c r="K41" s="124">
        <v>40474</v>
      </c>
      <c r="L41" s="110">
        <v>1E-4</v>
      </c>
      <c r="M41" s="110">
        <v>2.92E-2</v>
      </c>
      <c r="N41" s="110">
        <v>4.3099999999999999E-2</v>
      </c>
      <c r="O41" s="97">
        <v>5.2499999999999998E-2</v>
      </c>
    </row>
    <row r="42" spans="1:15" ht="12.75">
      <c r="K42" s="124">
        <v>40481</v>
      </c>
      <c r="L42" s="110">
        <v>2.0000000000000001E-4</v>
      </c>
      <c r="M42" s="110">
        <v>2.9899999999999999E-2</v>
      </c>
      <c r="N42" s="110">
        <v>4.3799999999999999E-2</v>
      </c>
      <c r="O42" s="97">
        <v>5.0500000000000003E-2</v>
      </c>
    </row>
    <row r="43" spans="1:15" ht="12.75">
      <c r="K43" s="124">
        <v>40488</v>
      </c>
      <c r="L43" s="110">
        <v>1E-4</v>
      </c>
      <c r="M43" s="110">
        <v>3.0499999999999999E-2</v>
      </c>
      <c r="N43" s="110">
        <v>4.4499999999999998E-2</v>
      </c>
      <c r="O43" s="97">
        <v>5.0900000000000001E-2</v>
      </c>
    </row>
    <row r="44" spans="1:15" ht="12.75">
      <c r="K44" s="124">
        <v>40495</v>
      </c>
      <c r="L44" s="110">
        <v>2.0000000000000001E-4</v>
      </c>
      <c r="M44" s="110">
        <v>3.0599999999999999E-2</v>
      </c>
      <c r="N44" s="110">
        <v>4.4400000000000002E-2</v>
      </c>
      <c r="O44" s="97">
        <v>5.1700000000000003E-2</v>
      </c>
    </row>
    <row r="45" spans="1:15" ht="12.75">
      <c r="K45" s="124">
        <v>40502</v>
      </c>
      <c r="L45" s="110">
        <v>1E-4</v>
      </c>
      <c r="M45" s="110">
        <v>3.1099999999999999E-2</v>
      </c>
      <c r="N45" s="110">
        <v>4.4900000000000002E-2</v>
      </c>
      <c r="O45" s="97">
        <v>5.2299999999999999E-2</v>
      </c>
    </row>
    <row r="46" spans="1:15" ht="12.75">
      <c r="K46" s="97"/>
      <c r="L46" s="110"/>
      <c r="M46" s="110"/>
      <c r="N46" s="110"/>
      <c r="O46" s="97"/>
    </row>
    <row r="47" spans="1:15" ht="12.75">
      <c r="K47" s="97" t="s">
        <v>309</v>
      </c>
      <c r="L47" s="110">
        <f>AVERAGE(L40:L45)</f>
        <v>1.3333333333333334E-4</v>
      </c>
      <c r="M47" s="110">
        <f>AVERAGE(M40:M45)</f>
        <v>3.0316666666666662E-2</v>
      </c>
      <c r="N47" s="110">
        <f>AVERAGE(N40:N45)</f>
        <v>4.4166666666666667E-2</v>
      </c>
      <c r="O47" s="110">
        <f>AVERAGE(O40:O45)</f>
        <v>5.1833333333333342E-2</v>
      </c>
    </row>
  </sheetData>
  <phoneticPr fontId="16"/>
  <pageMargins left="1.05" right="0.75" top="1" bottom="1" header="0.42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42"/>
  <sheetViews>
    <sheetView tabSelected="1" workbookViewId="0">
      <selection activeCell="G2" sqref="G2:G3"/>
    </sheetView>
  </sheetViews>
  <sheetFormatPr defaultColWidth="11.42578125" defaultRowHeight="12"/>
  <cols>
    <col min="2" max="2" width="14.7109375" customWidth="1"/>
    <col min="3" max="3" width="11.7109375" customWidth="1"/>
    <col min="5" max="5" width="8" customWidth="1"/>
    <col min="6" max="6" width="10.42578125" customWidth="1"/>
    <col min="7" max="7" width="11.140625" customWidth="1"/>
  </cols>
  <sheetData>
    <row r="1" spans="1:7" ht="12.75">
      <c r="A1" s="7"/>
      <c r="B1" s="7"/>
      <c r="C1" s="7"/>
      <c r="D1" s="7"/>
      <c r="E1" s="7"/>
      <c r="F1" s="7"/>
      <c r="G1" s="218" t="s">
        <v>538</v>
      </c>
    </row>
    <row r="2" spans="1:7" ht="12.75">
      <c r="A2" s="7"/>
      <c r="B2" s="7"/>
      <c r="C2" s="7"/>
      <c r="D2" s="7"/>
      <c r="E2" s="7"/>
      <c r="F2" s="7"/>
      <c r="G2" s="221" t="s">
        <v>546</v>
      </c>
    </row>
    <row r="3" spans="1:7" ht="12.75">
      <c r="A3" s="7"/>
      <c r="B3" s="7"/>
      <c r="C3" s="7"/>
      <c r="D3" s="7"/>
      <c r="E3" s="7"/>
      <c r="F3" s="7"/>
      <c r="G3" s="221" t="s">
        <v>537</v>
      </c>
    </row>
    <row r="4" spans="1:7" ht="12.75">
      <c r="A4" s="7"/>
      <c r="B4" s="7"/>
      <c r="C4" s="7"/>
      <c r="D4" s="7"/>
      <c r="E4" s="7"/>
      <c r="F4" s="7"/>
      <c r="G4" s="5"/>
    </row>
    <row r="5" spans="1:7" ht="12.75">
      <c r="A5" s="7"/>
      <c r="B5" s="7"/>
      <c r="C5" s="7"/>
      <c r="D5" s="13" t="str">
        <f>DATA!A1</f>
        <v>PUGET SOUND ENERGY</v>
      </c>
      <c r="E5" s="7"/>
      <c r="F5" s="7"/>
      <c r="G5" s="7"/>
    </row>
    <row r="6" spans="1:7" ht="12.75">
      <c r="A6" s="7"/>
      <c r="B6" s="7"/>
      <c r="C6" s="7"/>
      <c r="D6" s="13"/>
      <c r="E6" s="7"/>
      <c r="F6" s="7"/>
      <c r="G6" s="7"/>
    </row>
    <row r="7" spans="1:7" ht="12.75">
      <c r="A7" s="7"/>
      <c r="B7" s="7"/>
      <c r="C7" s="7"/>
      <c r="D7" s="13" t="s">
        <v>425</v>
      </c>
      <c r="E7" s="7"/>
      <c r="F7" s="7"/>
      <c r="G7" s="7"/>
    </row>
    <row r="8" spans="1:7" ht="12.75">
      <c r="A8" s="7"/>
      <c r="B8" s="7"/>
      <c r="C8" s="7"/>
      <c r="D8" s="7" t="s">
        <v>498</v>
      </c>
      <c r="E8" s="7"/>
      <c r="F8" s="7"/>
      <c r="G8" s="7"/>
    </row>
    <row r="9" spans="1:7" ht="12.75">
      <c r="A9" s="7"/>
      <c r="B9" s="7"/>
      <c r="C9" s="7"/>
      <c r="D9" s="7"/>
      <c r="E9" s="7"/>
      <c r="F9" s="7"/>
      <c r="G9" s="7"/>
    </row>
    <row r="10" spans="1:7" ht="12.75">
      <c r="A10" s="7"/>
      <c r="C10" s="7"/>
      <c r="D10" s="7"/>
      <c r="E10" s="7"/>
      <c r="F10" s="7"/>
      <c r="G10" s="7"/>
    </row>
    <row r="11" spans="1:7" ht="12.75">
      <c r="A11" s="7"/>
      <c r="B11" s="72" t="s">
        <v>504</v>
      </c>
      <c r="C11" s="7" t="s">
        <v>227</v>
      </c>
      <c r="D11" s="7" t="s">
        <v>396</v>
      </c>
      <c r="E11" s="7"/>
      <c r="F11" s="7" t="s">
        <v>460</v>
      </c>
      <c r="G11" s="7" t="s">
        <v>461</v>
      </c>
    </row>
    <row r="12" spans="1:7" ht="12.75">
      <c r="A12" s="21" t="s">
        <v>518</v>
      </c>
      <c r="B12" s="21" t="s">
        <v>80</v>
      </c>
      <c r="C12" s="21" t="s">
        <v>228</v>
      </c>
      <c r="D12" s="21" t="s">
        <v>397</v>
      </c>
      <c r="E12" s="21"/>
      <c r="F12" s="21" t="s">
        <v>314</v>
      </c>
      <c r="G12" s="21" t="s">
        <v>314</v>
      </c>
    </row>
    <row r="13" spans="1:7" ht="12.75">
      <c r="A13" s="7"/>
      <c r="B13" s="7" t="s">
        <v>496</v>
      </c>
      <c r="C13" s="7" t="s">
        <v>497</v>
      </c>
      <c r="D13" s="7"/>
      <c r="E13" s="7"/>
      <c r="F13" s="7">
        <v>2013</v>
      </c>
      <c r="G13" s="7" t="str">
        <f>DATA!M3</f>
        <v>2016-2018</v>
      </c>
    </row>
    <row r="14" spans="1:7" ht="12.75">
      <c r="A14" s="7"/>
      <c r="B14" s="7" t="s">
        <v>431</v>
      </c>
      <c r="C14" s="7" t="s">
        <v>432</v>
      </c>
      <c r="D14" s="7" t="s">
        <v>433</v>
      </c>
      <c r="E14" s="7"/>
      <c r="F14" s="7" t="s">
        <v>152</v>
      </c>
      <c r="G14" s="7" t="s">
        <v>153</v>
      </c>
    </row>
    <row r="15" spans="1:7" ht="21.75" customHeight="1">
      <c r="A15" s="7" t="str">
        <f>DATA!A5</f>
        <v>SO</v>
      </c>
      <c r="B15" s="47">
        <f>DATA!AZ5</f>
        <v>2.87</v>
      </c>
      <c r="C15" s="47">
        <f>DATA!B5</f>
        <v>44.833333333333336</v>
      </c>
      <c r="D15" s="10">
        <f t="shared" ref="D15:D25" si="0">B15/C15</f>
        <v>6.4014869888475837E-2</v>
      </c>
      <c r="E15" s="7"/>
      <c r="F15" s="10">
        <f>DATA!AA5</f>
        <v>0.13</v>
      </c>
      <c r="G15" s="10">
        <f>DATA!AC5</f>
        <v>0.125</v>
      </c>
    </row>
    <row r="16" spans="1:7" ht="21.75" customHeight="1">
      <c r="A16" s="7" t="str">
        <f>DATA!A6</f>
        <v>ALE</v>
      </c>
      <c r="B16" s="47">
        <f>DATA!AZ6</f>
        <v>3.06</v>
      </c>
      <c r="C16" s="47">
        <f>DATA!B6</f>
        <v>49.047999999999995</v>
      </c>
      <c r="D16" s="10">
        <f t="shared" si="0"/>
        <v>6.2387864948621766E-2</v>
      </c>
      <c r="E16" s="7"/>
      <c r="F16" s="10">
        <f>DATA!AA6</f>
        <v>0.08</v>
      </c>
      <c r="G16" s="10">
        <f>DATA!AC6</f>
        <v>9.5000000000000001E-2</v>
      </c>
    </row>
    <row r="17" spans="1:7" ht="21.75" customHeight="1">
      <c r="A17" s="7" t="str">
        <f>DATA!A7</f>
        <v>LNT</v>
      </c>
      <c r="B17" s="47">
        <f>DATA!AZ7</f>
        <v>3.3</v>
      </c>
      <c r="C17" s="47">
        <f>DATA!B7</f>
        <v>50.192666666666661</v>
      </c>
      <c r="D17" s="10">
        <f t="shared" si="0"/>
        <v>6.5746656218039823E-2</v>
      </c>
      <c r="E17" s="7"/>
      <c r="F17" s="10">
        <f>DATA!AA7</f>
        <v>0.115</v>
      </c>
      <c r="G17" s="10">
        <f>DATA!AC7</f>
        <v>0.11</v>
      </c>
    </row>
    <row r="18" spans="1:7" ht="21.75" customHeight="1">
      <c r="A18" s="7" t="str">
        <f>DATA!A8</f>
        <v>AEP</v>
      </c>
      <c r="B18" s="47">
        <f>DATA!AZ8</f>
        <v>3.32</v>
      </c>
      <c r="C18" s="47">
        <f>DATA!B8</f>
        <v>46.775999999999996</v>
      </c>
      <c r="D18" s="10">
        <f t="shared" si="0"/>
        <v>7.0976569180776466E-2</v>
      </c>
      <c r="E18" s="7"/>
      <c r="F18" s="10">
        <f>DATA!AA8</f>
        <v>9.5000000000000001E-2</v>
      </c>
      <c r="G18" s="10">
        <f>DATA!AC8</f>
        <v>0.1</v>
      </c>
    </row>
    <row r="19" spans="1:7" ht="21.75" customHeight="1">
      <c r="A19" s="7" t="str">
        <f>DATA!A9</f>
        <v>CNL</v>
      </c>
      <c r="B19" s="47">
        <f>DATA!AZ9</f>
        <v>2.8</v>
      </c>
      <c r="C19" s="47">
        <f>DATA!B9</f>
        <v>46.029333333333327</v>
      </c>
      <c r="D19" s="10">
        <f t="shared" si="0"/>
        <v>6.0830774578529638E-2</v>
      </c>
      <c r="E19" s="7"/>
      <c r="F19" s="10">
        <f>DATA!AA9</f>
        <v>9.5000000000000001E-2</v>
      </c>
      <c r="G19" s="10">
        <f>DATA!AC9</f>
        <v>0.11</v>
      </c>
    </row>
    <row r="20" spans="1:7" ht="21.75" customHeight="1">
      <c r="A20" s="7" t="str">
        <f>DATA!A10</f>
        <v>ETR</v>
      </c>
      <c r="B20" s="47">
        <f>DATA!AZ10</f>
        <v>5.04</v>
      </c>
      <c r="C20" s="47">
        <f>DATA!B10</f>
        <v>68.751666666666651</v>
      </c>
      <c r="D20" s="10">
        <f t="shared" si="0"/>
        <v>7.330731376209064E-2</v>
      </c>
      <c r="E20" s="7"/>
      <c r="F20" s="10">
        <f>DATA!AA10</f>
        <v>0.09</v>
      </c>
      <c r="G20" s="10">
        <f>DATA!AC10</f>
        <v>9.5000000000000001E-2</v>
      </c>
    </row>
    <row r="21" spans="1:7" ht="21.75" customHeight="1">
      <c r="A21" s="7" t="str">
        <f>DATA!A11</f>
        <v>WR</v>
      </c>
      <c r="B21" s="47">
        <f>DATA!AZ11</f>
        <v>2.2200000000000002</v>
      </c>
      <c r="C21" s="47">
        <f>DATA!B11</f>
        <v>32.131999999999998</v>
      </c>
      <c r="D21" s="10">
        <f t="shared" si="0"/>
        <v>6.9090003734594813E-2</v>
      </c>
      <c r="E21" s="7"/>
      <c r="F21" s="10">
        <f>DATA!AA11</f>
        <v>0.09</v>
      </c>
      <c r="G21" s="10">
        <f>DATA!AC11</f>
        <v>9.5000000000000001E-2</v>
      </c>
    </row>
    <row r="22" spans="1:7" ht="21.75" customHeight="1">
      <c r="A22" s="7" t="str">
        <f>DATA!A12</f>
        <v>WEC</v>
      </c>
      <c r="B22" s="47">
        <f>DATA!AZ12</f>
        <v>2.5499999999999998</v>
      </c>
      <c r="C22" s="47">
        <f>DATA!B12</f>
        <v>41.657333333333327</v>
      </c>
      <c r="D22" s="10">
        <f t="shared" si="0"/>
        <v>6.1213711871459214E-2</v>
      </c>
      <c r="E22" s="7"/>
      <c r="F22" s="10">
        <f>DATA!AA12</f>
        <v>0.13</v>
      </c>
      <c r="G22" s="10">
        <f>DATA!AC12</f>
        <v>0.14000000000000001</v>
      </c>
    </row>
    <row r="23" spans="1:7" ht="21.75" customHeight="1">
      <c r="A23" s="7" t="str">
        <f>DATA!A13</f>
        <v>EIX</v>
      </c>
      <c r="B23" s="47">
        <f>DATA!AZ13</f>
        <v>3.52</v>
      </c>
      <c r="C23" s="47">
        <f>DATA!B13</f>
        <v>47.418000000000006</v>
      </c>
      <c r="D23" s="10">
        <f t="shared" si="0"/>
        <v>7.4233413471677417E-2</v>
      </c>
      <c r="E23" s="7"/>
      <c r="F23" s="10">
        <f>DATA!AA13</f>
        <v>0.115</v>
      </c>
      <c r="G23" s="10">
        <f>DATA!AC13</f>
        <v>0.11</v>
      </c>
    </row>
    <row r="24" spans="1:7" ht="21.75" customHeight="1">
      <c r="A24" s="7" t="str">
        <f>DATA!A14</f>
        <v>IDA</v>
      </c>
      <c r="B24" s="47">
        <f>DATA!AZ14</f>
        <v>3.4</v>
      </c>
      <c r="C24" s="47">
        <f>DATA!B14</f>
        <v>48.254666666666665</v>
      </c>
      <c r="D24" s="10">
        <f t="shared" si="0"/>
        <v>7.0459506507142666E-2</v>
      </c>
      <c r="E24" s="7"/>
      <c r="F24" s="10">
        <f>DATA!AA14</f>
        <v>0.09</v>
      </c>
      <c r="G24" s="10">
        <f>DATA!AC14</f>
        <v>8.5000000000000006E-2</v>
      </c>
    </row>
    <row r="25" spans="1:7" ht="21.75" customHeight="1">
      <c r="A25" s="7" t="str">
        <f>DATA!A15</f>
        <v>NWE</v>
      </c>
      <c r="B25" s="47">
        <f>DATA!AZ15</f>
        <v>2.7</v>
      </c>
      <c r="C25" s="47">
        <f>DATA!B15</f>
        <v>41.071999999999996</v>
      </c>
      <c r="D25" s="106">
        <f t="shared" si="0"/>
        <v>6.5738215816127793E-2</v>
      </c>
      <c r="E25" s="95"/>
      <c r="F25" s="10">
        <f>DATA!AA15</f>
        <v>9.5000000000000001E-2</v>
      </c>
      <c r="G25" s="106">
        <f>DATA!AC15</f>
        <v>9.5000000000000001E-2</v>
      </c>
    </row>
    <row r="26" spans="1:7" ht="21.75" customHeight="1">
      <c r="A26" s="94" t="str">
        <f>DATA!A16</f>
        <v>PCG</v>
      </c>
      <c r="B26" s="47">
        <f>DATA!AZ16</f>
        <v>3.07</v>
      </c>
      <c r="C26" s="47">
        <f>DATA!B16</f>
        <v>45.587666666666671</v>
      </c>
      <c r="D26" s="106">
        <f t="shared" ref="D26:D29" si="1">B26/C26</f>
        <v>6.7342775458274523E-2</v>
      </c>
      <c r="E26" s="95"/>
      <c r="F26" s="10">
        <f>DATA!AA16</f>
        <v>0.06</v>
      </c>
      <c r="G26" s="106">
        <f>DATA!AC16</f>
        <v>0.09</v>
      </c>
    </row>
    <row r="27" spans="1:7" ht="21.75" customHeight="1">
      <c r="A27" s="94" t="str">
        <f>DATA!A17</f>
        <v>PNW</v>
      </c>
      <c r="B27" s="47">
        <f>DATA!AZ17</f>
        <v>3.71</v>
      </c>
      <c r="C27" s="47">
        <f>DATA!B17</f>
        <v>58.34</v>
      </c>
      <c r="D27" s="106">
        <f t="shared" si="1"/>
        <v>6.3592732259170379E-2</v>
      </c>
      <c r="E27" s="95"/>
      <c r="F27" s="10">
        <f>DATA!AA17</f>
        <v>9.5000000000000001E-2</v>
      </c>
      <c r="G27" s="106">
        <f>DATA!AC17</f>
        <v>0.1</v>
      </c>
    </row>
    <row r="28" spans="1:7" ht="21.75" customHeight="1">
      <c r="A28" s="94" t="str">
        <f>DATA!A18</f>
        <v>POR</v>
      </c>
      <c r="B28" s="47">
        <f>DATA!AZ18</f>
        <v>2.09</v>
      </c>
      <c r="C28" s="47">
        <f>DATA!B18</f>
        <v>31.055999999999997</v>
      </c>
      <c r="D28" s="106">
        <f t="shared" si="1"/>
        <v>6.7297784647089132E-2</v>
      </c>
      <c r="E28" s="95"/>
      <c r="F28" s="10">
        <f>DATA!AA18</f>
        <v>0.08</v>
      </c>
      <c r="G28" s="106">
        <f>DATA!AC18</f>
        <v>0.08</v>
      </c>
    </row>
    <row r="29" spans="1:7" ht="21.75" customHeight="1">
      <c r="A29" s="94" t="str">
        <f>DATA!A19</f>
        <v>XEL</v>
      </c>
      <c r="B29" s="47">
        <f>DATA!AZ19</f>
        <v>1.99</v>
      </c>
      <c r="C29" s="47">
        <f>DATA!B19</f>
        <v>29.321333333333332</v>
      </c>
      <c r="D29" s="20">
        <f t="shared" si="1"/>
        <v>6.7868673548269753E-2</v>
      </c>
      <c r="E29" s="21"/>
      <c r="F29" s="20">
        <f>DATA!AA19</f>
        <v>0.1</v>
      </c>
      <c r="G29" s="20">
        <f>DATA!AC19</f>
        <v>0.1</v>
      </c>
    </row>
    <row r="30" spans="1:7" ht="21.75" customHeight="1">
      <c r="A30" s="79"/>
      <c r="B30" s="47"/>
      <c r="C30" s="47"/>
      <c r="D30" s="81"/>
      <c r="E30" s="82"/>
      <c r="F30" s="81"/>
      <c r="G30" s="81"/>
    </row>
    <row r="31" spans="1:7" ht="12.75">
      <c r="A31" s="5"/>
      <c r="B31" s="5"/>
      <c r="C31" s="48" t="s">
        <v>392</v>
      </c>
      <c r="D31" s="10">
        <f>AVERAGE(D15:D29)</f>
        <v>6.6940057726022656E-2</v>
      </c>
      <c r="E31" s="7"/>
      <c r="F31" s="10">
        <f>AVERAGE(F15:F29)</f>
        <v>9.7333333333333341E-2</v>
      </c>
      <c r="G31" s="10"/>
    </row>
    <row r="32" spans="1:7" ht="12.75">
      <c r="A32" s="5"/>
      <c r="B32" s="7"/>
      <c r="C32" s="7"/>
      <c r="D32" s="7"/>
      <c r="E32" s="7"/>
      <c r="F32" s="7"/>
      <c r="G32" s="7"/>
    </row>
    <row r="33" spans="1:7" ht="12.75">
      <c r="A33" s="5"/>
      <c r="B33" s="7"/>
      <c r="C33" s="48" t="s">
        <v>472</v>
      </c>
      <c r="D33" s="7"/>
      <c r="E33" s="39">
        <f>(D31+F31)/2</f>
        <v>8.2136695529678005E-2</v>
      </c>
      <c r="F33" s="7"/>
      <c r="G33" s="7"/>
    </row>
    <row r="34" spans="1:7" ht="12.75">
      <c r="A34" s="5"/>
      <c r="B34" s="7"/>
      <c r="C34" s="7"/>
      <c r="D34" s="7"/>
      <c r="E34" s="7"/>
      <c r="F34" s="7"/>
      <c r="G34" s="7"/>
    </row>
    <row r="35" spans="1:7" ht="12.75" customHeight="1">
      <c r="A35" s="5"/>
      <c r="B35" s="7"/>
      <c r="C35" s="7"/>
      <c r="D35" s="7"/>
      <c r="E35" s="7"/>
      <c r="F35" s="7"/>
      <c r="G35" s="7"/>
    </row>
    <row r="36" spans="1:7" ht="12.75">
      <c r="A36" s="5"/>
      <c r="B36" s="7"/>
      <c r="C36" s="48" t="s">
        <v>392</v>
      </c>
      <c r="D36" s="10">
        <f>D31</f>
        <v>6.6940057726022656E-2</v>
      </c>
      <c r="E36" s="10"/>
      <c r="F36" s="10"/>
      <c r="G36" s="10">
        <f>AVERAGE(G15:G29)</f>
        <v>0.10200000000000002</v>
      </c>
    </row>
    <row r="37" spans="1:7" ht="12.75">
      <c r="A37" s="5"/>
      <c r="B37" s="7"/>
      <c r="C37" s="7"/>
      <c r="D37" s="10"/>
      <c r="E37" s="10"/>
      <c r="F37" s="10"/>
      <c r="G37" s="10"/>
    </row>
    <row r="38" spans="1:7" ht="12.75">
      <c r="A38" s="5"/>
      <c r="B38" s="7"/>
      <c r="C38" s="48" t="s">
        <v>157</v>
      </c>
      <c r="D38" s="10"/>
      <c r="E38" s="10"/>
      <c r="F38" s="39">
        <f>(D36+G36)/2</f>
        <v>8.4470028863011332E-2</v>
      </c>
      <c r="G38" s="10"/>
    </row>
    <row r="41" spans="1:7" ht="12.75">
      <c r="A41" s="5"/>
      <c r="G41" s="78"/>
    </row>
    <row r="42" spans="1:7" ht="12.75">
      <c r="A42" s="5"/>
      <c r="G42" s="78"/>
    </row>
  </sheetData>
  <phoneticPr fontId="16" type="noConversion"/>
  <pageMargins left="1.01" right="0.75" top="1" bottom="1" header="0.5" footer="0.5"/>
  <pageSetup scale="94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M14" sqref="M14"/>
    </sheetView>
  </sheetViews>
  <sheetFormatPr defaultColWidth="11.42578125" defaultRowHeight="12"/>
  <cols>
    <col min="1" max="1" width="13.7109375" customWidth="1"/>
    <col min="2" max="2" width="8.85546875" customWidth="1"/>
    <col min="3" max="3" width="5.7109375" customWidth="1"/>
    <col min="4" max="4" width="3.140625" customWidth="1"/>
    <col min="5" max="5" width="6.28515625" customWidth="1"/>
    <col min="6" max="6" width="2.140625" customWidth="1"/>
    <col min="7" max="7" width="5.85546875" customWidth="1"/>
    <col min="8" max="8" width="3.140625" customWidth="1"/>
    <col min="9" max="9" width="7.28515625" customWidth="1"/>
    <col min="10" max="10" width="9.28515625" customWidth="1"/>
    <col min="11" max="11" width="16" customWidth="1"/>
  </cols>
  <sheetData>
    <row r="1" spans="1:11" ht="12.75">
      <c r="A1" s="7"/>
      <c r="B1" s="7"/>
      <c r="C1" s="49"/>
      <c r="D1" s="7"/>
      <c r="E1" s="5"/>
      <c r="F1" s="7"/>
      <c r="G1" s="29"/>
      <c r="H1" s="7"/>
      <c r="I1" s="7"/>
      <c r="J1" s="7"/>
      <c r="K1" s="218" t="s">
        <v>538</v>
      </c>
    </row>
    <row r="2" spans="1:11" ht="12.75">
      <c r="A2" s="7"/>
      <c r="B2" s="7"/>
      <c r="C2" s="49"/>
      <c r="D2" s="7"/>
      <c r="E2" s="9"/>
      <c r="F2" s="7"/>
      <c r="G2" s="29"/>
      <c r="H2" s="7"/>
      <c r="I2" s="7"/>
      <c r="J2" s="7"/>
      <c r="K2" s="294" t="s">
        <v>547</v>
      </c>
    </row>
    <row r="3" spans="1:11" ht="12.75">
      <c r="A3" s="7"/>
      <c r="B3" s="7"/>
      <c r="C3" s="49"/>
      <c r="D3" s="7"/>
      <c r="E3" s="9"/>
      <c r="F3" s="7"/>
      <c r="G3" s="29"/>
      <c r="H3" s="7"/>
      <c r="I3" s="7"/>
      <c r="J3" s="7"/>
      <c r="K3" s="48" t="s">
        <v>489</v>
      </c>
    </row>
    <row r="4" spans="1:11" ht="12.75">
      <c r="A4" s="7"/>
      <c r="B4" s="7"/>
      <c r="C4" s="5"/>
      <c r="D4" s="7"/>
      <c r="E4" s="9"/>
      <c r="F4" s="50" t="str">
        <f>DATA!A1</f>
        <v>PUGET SOUND ENERGY</v>
      </c>
      <c r="G4" s="29"/>
      <c r="H4" s="7"/>
      <c r="I4" s="7"/>
      <c r="J4" s="7"/>
      <c r="K4" s="7"/>
    </row>
    <row r="5" spans="1:11" ht="12.75">
      <c r="A5" s="7"/>
      <c r="B5" s="7"/>
      <c r="C5" s="5"/>
      <c r="D5" s="7"/>
      <c r="E5" s="9"/>
      <c r="F5" s="50"/>
      <c r="G5" s="29"/>
      <c r="H5" s="7"/>
      <c r="I5" s="7"/>
      <c r="J5" s="7"/>
      <c r="K5" s="7"/>
    </row>
    <row r="6" spans="1:11" ht="12.75">
      <c r="A6" s="7"/>
      <c r="B6" s="7"/>
      <c r="C6" s="5"/>
      <c r="D6" s="7"/>
      <c r="E6" s="9"/>
      <c r="F6" s="50" t="s">
        <v>303</v>
      </c>
      <c r="G6" s="29"/>
      <c r="H6" s="7"/>
      <c r="I6" s="7"/>
      <c r="J6" s="7"/>
      <c r="K6" s="7"/>
    </row>
    <row r="7" spans="1:11" ht="12.75">
      <c r="A7" s="7"/>
      <c r="B7" s="7"/>
      <c r="C7" s="49"/>
      <c r="D7" s="7"/>
      <c r="E7" s="9"/>
      <c r="F7" s="7" t="s">
        <v>498</v>
      </c>
      <c r="G7" s="29"/>
      <c r="H7" s="7"/>
      <c r="I7" s="7"/>
      <c r="J7" s="7"/>
      <c r="K7" s="7"/>
    </row>
    <row r="8" spans="1:11" ht="12.75">
      <c r="A8" s="7"/>
      <c r="B8" s="7"/>
      <c r="C8" s="49"/>
      <c r="D8" s="7"/>
      <c r="E8" s="9"/>
      <c r="F8" s="7"/>
      <c r="G8" s="29"/>
      <c r="H8" s="7"/>
      <c r="I8" s="7"/>
      <c r="J8" s="7"/>
      <c r="K8" s="7"/>
    </row>
    <row r="9" spans="1:11" ht="12.75">
      <c r="A9" s="7"/>
      <c r="B9" s="7"/>
      <c r="C9" s="5"/>
      <c r="D9" s="7"/>
      <c r="E9" s="9"/>
      <c r="F9" s="8" t="s">
        <v>468</v>
      </c>
      <c r="G9" s="29"/>
      <c r="H9" s="7"/>
      <c r="I9" s="7"/>
      <c r="J9" s="7"/>
      <c r="K9" s="7"/>
    </row>
    <row r="10" spans="1:11" ht="12.75">
      <c r="A10" s="7"/>
      <c r="B10" s="7"/>
      <c r="C10" s="49"/>
      <c r="D10" s="7"/>
      <c r="E10" s="9"/>
      <c r="F10" s="94" t="s">
        <v>140</v>
      </c>
      <c r="G10" s="29"/>
      <c r="H10" s="7"/>
      <c r="I10" s="7"/>
      <c r="J10" s="7"/>
      <c r="K10" s="7" t="s">
        <v>444</v>
      </c>
    </row>
    <row r="11" spans="1:11" ht="12.75">
      <c r="A11" s="21" t="s">
        <v>518</v>
      </c>
      <c r="B11" s="7"/>
      <c r="C11" s="49"/>
      <c r="D11" s="7"/>
      <c r="E11" s="9"/>
      <c r="F11" s="7"/>
      <c r="G11" s="29"/>
      <c r="H11" s="7"/>
      <c r="I11" s="7"/>
      <c r="J11" s="7"/>
      <c r="K11" s="21" t="s">
        <v>154</v>
      </c>
    </row>
    <row r="12" spans="1:11" ht="12.75">
      <c r="A12" s="7"/>
      <c r="B12" s="7"/>
      <c r="C12" s="49"/>
      <c r="D12" s="7"/>
      <c r="E12" s="9"/>
      <c r="F12" s="7"/>
      <c r="G12" s="29"/>
      <c r="H12" s="7"/>
      <c r="I12" s="7"/>
      <c r="J12" s="7"/>
      <c r="K12" s="7"/>
    </row>
    <row r="13" spans="1:11" ht="21.75" customHeight="1">
      <c r="A13" s="7" t="str">
        <f>DATA!A5</f>
        <v>SO</v>
      </c>
      <c r="B13" s="48" t="s">
        <v>398</v>
      </c>
      <c r="C13" s="67">
        <f>DATA!AA5</f>
        <v>0.13</v>
      </c>
      <c r="D13" s="23" t="s">
        <v>399</v>
      </c>
      <c r="E13" s="9">
        <f>'SGH-5'!C21</f>
        <v>0.2654545454545455</v>
      </c>
      <c r="F13" s="23" t="s">
        <v>225</v>
      </c>
      <c r="G13" s="29">
        <f>'SGH-6,p1'!I11</f>
        <v>2.0613026819923372</v>
      </c>
      <c r="H13" s="7" t="s">
        <v>492</v>
      </c>
      <c r="I13" s="10">
        <f>'SGH-6,p1'!L11</f>
        <v>5.0223048327137552E-2</v>
      </c>
      <c r="J13" s="7" t="s">
        <v>306</v>
      </c>
      <c r="K13" s="10">
        <f t="shared" ref="K13:K22" si="0">(C13*(1-E13)/G13)+I13</f>
        <v>9.6548563703954038E-2</v>
      </c>
    </row>
    <row r="14" spans="1:11" ht="21.75" customHeight="1">
      <c r="A14" s="7" t="str">
        <f>DATA!A6</f>
        <v>ALE</v>
      </c>
      <c r="B14" s="48" t="s">
        <v>398</v>
      </c>
      <c r="C14" s="67">
        <f>DATA!AA6</f>
        <v>0.08</v>
      </c>
      <c r="D14" s="23" t="s">
        <v>399</v>
      </c>
      <c r="E14" s="9">
        <f>'SGH-5'!C38</f>
        <v>0.30909090909090908</v>
      </c>
      <c r="F14" s="23" t="s">
        <v>225</v>
      </c>
      <c r="G14" s="29">
        <f>'SGH-6,p1'!I12</f>
        <v>1.5521518987341769</v>
      </c>
      <c r="H14" s="7" t="s">
        <v>492</v>
      </c>
      <c r="I14" s="10">
        <f>'SGH-6,p1'!L12</f>
        <v>5.5671994780623055E-2</v>
      </c>
      <c r="J14" s="7" t="s">
        <v>306</v>
      </c>
      <c r="K14" s="10">
        <f t="shared" si="0"/>
        <v>9.1282380154505419E-2</v>
      </c>
    </row>
    <row r="15" spans="1:11" ht="21.75" customHeight="1">
      <c r="A15" s="7" t="str">
        <f>DATA!A7</f>
        <v>LNT</v>
      </c>
      <c r="B15" s="48" t="s">
        <v>398</v>
      </c>
      <c r="C15" s="67">
        <f>DATA!AA7</f>
        <v>0.115</v>
      </c>
      <c r="D15" s="23" t="s">
        <v>399</v>
      </c>
      <c r="E15" s="9">
        <f>'SGH-5'!C54</f>
        <v>0.4303030303030303</v>
      </c>
      <c r="F15" s="23" t="s">
        <v>225</v>
      </c>
      <c r="G15" s="29">
        <f>'SGH-6,p1'!I13</f>
        <v>1.730781609195402</v>
      </c>
      <c r="H15" s="7" t="s">
        <v>492</v>
      </c>
      <c r="I15" s="10">
        <f>'SGH-6,p1'!L13</f>
        <v>4.7111131772237642E-2</v>
      </c>
      <c r="J15" s="7" t="s">
        <v>306</v>
      </c>
      <c r="K15" s="10">
        <f t="shared" si="0"/>
        <v>8.4964059702069245E-2</v>
      </c>
    </row>
    <row r="16" spans="1:11" ht="21.75" customHeight="1">
      <c r="A16" s="7" t="str">
        <f>DATA!A8</f>
        <v>AEP</v>
      </c>
      <c r="B16" s="48" t="s">
        <v>398</v>
      </c>
      <c r="C16" s="67">
        <f>DATA!AA8</f>
        <v>9.5000000000000001E-2</v>
      </c>
      <c r="D16" s="23" t="s">
        <v>399</v>
      </c>
      <c r="E16" s="9">
        <f>'SGH-5'!C77</f>
        <v>0.37419354838709684</v>
      </c>
      <c r="F16" s="23" t="s">
        <v>225</v>
      </c>
      <c r="G16" s="29">
        <f>'SGH-6,p1'!I14</f>
        <v>1.4370506912442396</v>
      </c>
      <c r="H16" s="7" t="s">
        <v>492</v>
      </c>
      <c r="I16" s="10">
        <f>'SGH-6,p1'!L14</f>
        <v>4.4561954848640326E-2</v>
      </c>
      <c r="J16" s="7" t="s">
        <v>306</v>
      </c>
      <c r="K16" s="10">
        <f t="shared" si="0"/>
        <v>8.5932529502308869E-2</v>
      </c>
    </row>
    <row r="17" spans="1:11" ht="21.75" customHeight="1">
      <c r="A17" s="7" t="str">
        <f>DATA!A9</f>
        <v>CNL</v>
      </c>
      <c r="B17" s="48" t="s">
        <v>398</v>
      </c>
      <c r="C17" s="67">
        <f>DATA!AA9</f>
        <v>9.5000000000000001E-2</v>
      </c>
      <c r="D17" s="23" t="s">
        <v>399</v>
      </c>
      <c r="E17" s="9">
        <f>'SGH-5'!C93</f>
        <v>0.42800000000000005</v>
      </c>
      <c r="F17" s="23" t="s">
        <v>225</v>
      </c>
      <c r="G17" s="29">
        <f>'SGH-6,p1'!I15</f>
        <v>1.7806318504190841</v>
      </c>
      <c r="H17" s="7" t="s">
        <v>492</v>
      </c>
      <c r="I17" s="10">
        <f>'SGH-6,p1'!L15</f>
        <v>6.1096003997450896E-2</v>
      </c>
      <c r="J17" s="7" t="s">
        <v>306</v>
      </c>
      <c r="K17" s="10">
        <f t="shared" si="0"/>
        <v>9.1613261108858118E-2</v>
      </c>
    </row>
    <row r="18" spans="1:11" ht="21.75" customHeight="1">
      <c r="A18" s="7" t="str">
        <f>DATA!A10</f>
        <v>ETR</v>
      </c>
      <c r="B18" s="48" t="s">
        <v>398</v>
      </c>
      <c r="C18" s="67">
        <f>DATA!AA10</f>
        <v>0.09</v>
      </c>
      <c r="D18" s="23" t="s">
        <v>399</v>
      </c>
      <c r="E18" s="9">
        <f>'SGH-5'!C109</f>
        <v>0.30105263157894735</v>
      </c>
      <c r="F18" s="23" t="s">
        <v>225</v>
      </c>
      <c r="G18" s="29">
        <f>'SGH-6,p1'!I16</f>
        <v>1.2947583176396733</v>
      </c>
      <c r="H18" s="7" t="s">
        <v>492</v>
      </c>
      <c r="I18" s="10">
        <f>'SGH-6,p1'!L16</f>
        <v>0.04</v>
      </c>
      <c r="J18" s="7" t="s">
        <v>306</v>
      </c>
      <c r="K18" s="10">
        <f t="shared" si="0"/>
        <v>8.8584559991528131E-2</v>
      </c>
    </row>
    <row r="19" spans="1:11" ht="21.75" customHeight="1">
      <c r="A19" s="7" t="str">
        <f>DATA!A11</f>
        <v>WR</v>
      </c>
      <c r="B19" s="48" t="s">
        <v>398</v>
      </c>
      <c r="C19" s="67">
        <f>DATA!AA11</f>
        <v>0.09</v>
      </c>
      <c r="D19" s="23" t="s">
        <v>399</v>
      </c>
      <c r="E19" s="9">
        <f>'SGH-5'!C132</f>
        <v>0.39555555555555555</v>
      </c>
      <c r="F19" s="23" t="s">
        <v>225</v>
      </c>
      <c r="G19" s="29">
        <f>'SGH-6,p1'!I17</f>
        <v>1.28528</v>
      </c>
      <c r="H19" s="7" t="s">
        <v>492</v>
      </c>
      <c r="I19" s="10">
        <f>'SGH-6,p1'!L17</f>
        <v>4.9439188348064232E-2</v>
      </c>
      <c r="J19" s="7" t="s">
        <v>306</v>
      </c>
      <c r="K19" s="10">
        <f t="shared" si="0"/>
        <v>9.1764596041329513E-2</v>
      </c>
    </row>
    <row r="20" spans="1:11" ht="21.75" customHeight="1">
      <c r="A20" s="7" t="str">
        <f>DATA!A12</f>
        <v>WEC</v>
      </c>
      <c r="B20" s="48" t="s">
        <v>398</v>
      </c>
      <c r="C20" s="67">
        <f>DATA!AA12</f>
        <v>0.13</v>
      </c>
      <c r="D20" s="23" t="s">
        <v>399</v>
      </c>
      <c r="E20" s="9">
        <f>'SGH-5'!C148</f>
        <v>0.43333333333333324</v>
      </c>
      <c r="F20" s="23" t="s">
        <v>225</v>
      </c>
      <c r="G20" s="29">
        <f>'SGH-6,p1'!I18</f>
        <v>2.2276648841354723</v>
      </c>
      <c r="H20" s="7" t="s">
        <v>492</v>
      </c>
      <c r="I20" s="10">
        <f>'SGH-6,p1'!L18</f>
        <v>5.2499999999999998E-2</v>
      </c>
      <c r="J20" s="7" t="s">
        <v>306</v>
      </c>
      <c r="K20" s="10">
        <f t="shared" si="0"/>
        <v>8.5569007457670529E-2</v>
      </c>
    </row>
    <row r="21" spans="1:11" ht="21.75" customHeight="1">
      <c r="A21" s="7" t="str">
        <f>DATA!A13</f>
        <v>EIX</v>
      </c>
      <c r="B21" s="48" t="s">
        <v>398</v>
      </c>
      <c r="C21" s="67">
        <f>DATA!AA13</f>
        <v>0.115</v>
      </c>
      <c r="D21" s="23" t="s">
        <v>399</v>
      </c>
      <c r="E21" s="9">
        <f>'SGH-5'!C164</f>
        <v>0.61142857142857143</v>
      </c>
      <c r="F21" s="23" t="s">
        <v>225</v>
      </c>
      <c r="G21" s="29">
        <f>'SGH-6,p1'!I19</f>
        <v>1.5271497584541065</v>
      </c>
      <c r="H21" s="7" t="s">
        <v>492</v>
      </c>
      <c r="I21" s="10">
        <f>'SGH-6,p1'!L19</f>
        <v>0.06</v>
      </c>
      <c r="J21" s="7" t="s">
        <v>306</v>
      </c>
      <c r="K21" s="10">
        <f t="shared" si="0"/>
        <v>8.9260859348167965E-2</v>
      </c>
    </row>
    <row r="22" spans="1:11" ht="21.75" customHeight="1">
      <c r="A22" s="7" t="str">
        <f>DATA!A14</f>
        <v>IDA</v>
      </c>
      <c r="B22" s="48" t="s">
        <v>398</v>
      </c>
      <c r="C22" s="67">
        <f>DATA!AA14</f>
        <v>0.09</v>
      </c>
      <c r="D22" s="23" t="s">
        <v>399</v>
      </c>
      <c r="E22" s="9">
        <f>'SGH-5'!C187</f>
        <v>0.52727272727272723</v>
      </c>
      <c r="F22" s="23" t="s">
        <v>225</v>
      </c>
      <c r="G22" s="29">
        <f>'SGH-6,p1'!I20</f>
        <v>1.3202371181030552</v>
      </c>
      <c r="H22" s="7" t="s">
        <v>492</v>
      </c>
      <c r="I22" s="10">
        <f>'SGH-6,p1'!L20</f>
        <v>4.581920228786162E-2</v>
      </c>
      <c r="J22" s="7" t="s">
        <v>306</v>
      </c>
      <c r="K22" s="10">
        <f t="shared" si="0"/>
        <v>7.8044818400355681E-2</v>
      </c>
    </row>
    <row r="23" spans="1:11" ht="21.75" customHeight="1">
      <c r="A23" s="74" t="str">
        <f>DATA!A15</f>
        <v>NWE</v>
      </c>
      <c r="B23" s="48" t="s">
        <v>398</v>
      </c>
      <c r="C23" s="67">
        <f>DATA!AA15</f>
        <v>9.5000000000000001E-2</v>
      </c>
      <c r="D23" s="23" t="s">
        <v>399</v>
      </c>
      <c r="E23" s="9">
        <f>'SGH-5'!C203</f>
        <v>0.37959183673469388</v>
      </c>
      <c r="F23" s="23" t="s">
        <v>225</v>
      </c>
      <c r="G23" s="29">
        <f>'SGH-6,p1'!I21</f>
        <v>1.5557575757575757</v>
      </c>
      <c r="H23" s="74" t="s">
        <v>492</v>
      </c>
      <c r="I23" s="10">
        <f>'SGH-6,p1'!L21</f>
        <v>4.3572263342423062E-2</v>
      </c>
      <c r="J23" s="74" t="s">
        <v>306</v>
      </c>
      <c r="K23" s="106">
        <f t="shared" ref="K23" si="1">(C23*(1-E23)/G23)+I23</f>
        <v>8.1456556132386726E-2</v>
      </c>
    </row>
    <row r="24" spans="1:11" ht="21.75" customHeight="1">
      <c r="A24" s="94" t="str">
        <f>DATA!A16</f>
        <v>PCG</v>
      </c>
      <c r="B24" s="48" t="s">
        <v>398</v>
      </c>
      <c r="C24" s="67">
        <f>DATA!AA16</f>
        <v>0.06</v>
      </c>
      <c r="D24" s="23" t="s">
        <v>399</v>
      </c>
      <c r="E24" s="9">
        <f>'SGH-5'!C219</f>
        <v>6.6666666666666652E-2</v>
      </c>
      <c r="F24" s="23" t="s">
        <v>225</v>
      </c>
      <c r="G24" s="29">
        <f>'SGH-6,p1'!I22</f>
        <v>1.4564749733759319</v>
      </c>
      <c r="H24" s="94" t="s">
        <v>492</v>
      </c>
      <c r="I24" s="10">
        <f>'SGH-6,p1'!L22</f>
        <v>4.2835269773257391E-2</v>
      </c>
      <c r="J24" s="94" t="s">
        <v>306</v>
      </c>
      <c r="K24" s="106">
        <f t="shared" ref="K24:K27" si="2">(C24*(1-E24)/G24)+I24</f>
        <v>8.1284265481160842E-2</v>
      </c>
    </row>
    <row r="25" spans="1:11" ht="21.75" customHeight="1">
      <c r="A25" s="94" t="str">
        <f>DATA!A17</f>
        <v>PNW</v>
      </c>
      <c r="B25" s="48" t="s">
        <v>398</v>
      </c>
      <c r="C25" s="67">
        <f>DATA!AA17</f>
        <v>9.5000000000000001E-2</v>
      </c>
      <c r="D25" s="23" t="s">
        <v>399</v>
      </c>
      <c r="E25" s="9">
        <f>'SGH-5'!C242</f>
        <v>0.37714285714285711</v>
      </c>
      <c r="F25" s="23" t="s">
        <v>225</v>
      </c>
      <c r="G25" s="29">
        <f>'SGH-6,p1'!I23</f>
        <v>1.5661744966442954</v>
      </c>
      <c r="H25" s="94" t="s">
        <v>492</v>
      </c>
      <c r="I25" s="10">
        <f>'SGH-6,p1'!L23</f>
        <v>4.5422523140212549E-2</v>
      </c>
      <c r="J25" s="94" t="s">
        <v>306</v>
      </c>
      <c r="K25" s="106">
        <f t="shared" si="2"/>
        <v>8.3203389000440775E-2</v>
      </c>
    </row>
    <row r="26" spans="1:11" ht="21.75" customHeight="1">
      <c r="A26" s="94" t="str">
        <f>DATA!A18</f>
        <v>POR</v>
      </c>
      <c r="B26" s="48" t="s">
        <v>398</v>
      </c>
      <c r="C26" s="67">
        <f>DATA!AA18</f>
        <v>0.08</v>
      </c>
      <c r="D26" s="23" t="s">
        <v>399</v>
      </c>
      <c r="E26" s="9">
        <f>'SGH-5'!C258</f>
        <v>0.41578947368421049</v>
      </c>
      <c r="F26" s="23" t="s">
        <v>225</v>
      </c>
      <c r="G26" s="29">
        <f>'SGH-6,p1'!I24</f>
        <v>1.3159322033898304</v>
      </c>
      <c r="H26" s="94" t="s">
        <v>492</v>
      </c>
      <c r="I26" s="10">
        <f>'SGH-6,p1'!L24</f>
        <v>3.990082431736218E-2</v>
      </c>
      <c r="J26" s="94" t="s">
        <v>306</v>
      </c>
      <c r="K26" s="106">
        <f t="shared" si="2"/>
        <v>7.5416971718322082E-2</v>
      </c>
    </row>
    <row r="27" spans="1:11" ht="21.75" customHeight="1">
      <c r="A27" s="94" t="str">
        <f>DATA!A19</f>
        <v>XEL</v>
      </c>
      <c r="B27" s="48" t="s">
        <v>398</v>
      </c>
      <c r="C27" s="67">
        <f>DATA!AA19</f>
        <v>0.1</v>
      </c>
      <c r="D27" s="23" t="s">
        <v>399</v>
      </c>
      <c r="E27" s="9">
        <f>'SGH-5'!C274</f>
        <v>0.41578947368421049</v>
      </c>
      <c r="F27" s="23" t="s">
        <v>225</v>
      </c>
      <c r="G27" s="29">
        <f>'SGH-6,p1'!I25</f>
        <v>1.5271527777777778</v>
      </c>
      <c r="H27" s="94" t="s">
        <v>492</v>
      </c>
      <c r="I27" s="10">
        <f>'SGH-6,p1'!L25</f>
        <v>5.1814833340912192E-2</v>
      </c>
      <c r="J27" s="94" t="s">
        <v>306</v>
      </c>
      <c r="K27" s="20">
        <f t="shared" si="2"/>
        <v>9.0069717516017334E-2</v>
      </c>
    </row>
    <row r="28" spans="1:11" ht="21.75" customHeight="1">
      <c r="A28" s="79"/>
      <c r="B28" s="48"/>
      <c r="C28" s="67"/>
      <c r="D28" s="23"/>
      <c r="E28" s="9"/>
      <c r="F28" s="23"/>
      <c r="G28" s="29"/>
      <c r="H28" s="79"/>
      <c r="I28" s="10"/>
      <c r="J28" s="79"/>
      <c r="K28" s="81"/>
    </row>
    <row r="29" spans="1:11" ht="12.75">
      <c r="A29" s="7"/>
      <c r="B29" s="7"/>
      <c r="C29" s="49"/>
      <c r="D29" s="7"/>
      <c r="E29" s="9"/>
      <c r="F29" s="7"/>
      <c r="G29" s="29"/>
      <c r="H29" s="7"/>
      <c r="I29" s="7"/>
      <c r="J29" s="48" t="s">
        <v>506</v>
      </c>
      <c r="K29" s="39">
        <f>AVERAGE(K13:K27)</f>
        <v>8.6333035683938325E-2</v>
      </c>
    </row>
    <row r="30" spans="1:11" ht="12.75">
      <c r="A30" s="7"/>
      <c r="B30" s="7"/>
      <c r="C30" s="49"/>
      <c r="D30" s="7"/>
      <c r="E30" s="9"/>
      <c r="F30" s="7"/>
      <c r="G30" s="29"/>
      <c r="H30" s="7"/>
      <c r="I30" s="7"/>
      <c r="J30" s="48"/>
      <c r="K30" s="39"/>
    </row>
    <row r="31" spans="1:11" ht="12.75">
      <c r="A31" s="7"/>
      <c r="B31" s="7"/>
      <c r="C31" s="49"/>
      <c r="D31" s="7"/>
      <c r="E31" s="9"/>
      <c r="F31" s="7"/>
      <c r="G31" s="29"/>
      <c r="H31" s="7"/>
      <c r="I31" s="7"/>
      <c r="J31" s="48" t="s">
        <v>313</v>
      </c>
      <c r="K31" s="39">
        <f>STDEV(K13:K23)</f>
        <v>5.2299904775872383E-3</v>
      </c>
    </row>
    <row r="32" spans="1:11" ht="12.75">
      <c r="A32" s="5"/>
      <c r="B32" s="7"/>
      <c r="C32" s="49"/>
      <c r="D32" s="7"/>
      <c r="E32" s="9"/>
      <c r="F32" s="7"/>
      <c r="G32" s="29"/>
      <c r="H32" s="7"/>
      <c r="I32" s="7"/>
      <c r="J32" s="7"/>
      <c r="K32" s="10"/>
    </row>
    <row r="33" spans="1:9" ht="12.75">
      <c r="A33" s="7"/>
      <c r="B33" s="7"/>
      <c r="C33" s="49"/>
      <c r="D33" s="7"/>
      <c r="E33" s="9"/>
      <c r="F33" s="7"/>
      <c r="G33" s="29"/>
      <c r="H33" s="7"/>
      <c r="I33" s="7"/>
    </row>
    <row r="34" spans="1:9" ht="12.75">
      <c r="A34" s="5"/>
      <c r="C34" s="49"/>
      <c r="D34" s="7"/>
      <c r="E34" s="9"/>
      <c r="F34" s="7"/>
      <c r="G34" s="29"/>
      <c r="H34" s="7"/>
      <c r="I34" s="7"/>
    </row>
    <row r="35" spans="1:9" ht="12.75">
      <c r="A35" s="5" t="s">
        <v>485</v>
      </c>
    </row>
  </sheetData>
  <phoneticPr fontId="16" type="noConversion"/>
  <pageMargins left="0.77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K1" sqref="K1:K3"/>
    </sheetView>
  </sheetViews>
  <sheetFormatPr defaultColWidth="11.42578125" defaultRowHeight="12"/>
  <cols>
    <col min="1" max="1" width="15.28515625" customWidth="1"/>
    <col min="2" max="2" width="8.85546875" customWidth="1"/>
    <col min="3" max="3" width="6" customWidth="1"/>
    <col min="4" max="4" width="2.7109375" customWidth="1"/>
    <col min="5" max="5" width="6" customWidth="1"/>
    <col min="6" max="6" width="2" customWidth="1"/>
    <col min="7" max="7" width="4.42578125" customWidth="1"/>
    <col min="8" max="8" width="2.7109375" customWidth="1"/>
    <col min="9" max="9" width="6.7109375" customWidth="1"/>
    <col min="10" max="10" width="11.28515625" customWidth="1"/>
    <col min="11" max="11" width="16.28515625" customWidth="1"/>
  </cols>
  <sheetData>
    <row r="1" spans="1:11" ht="12.75">
      <c r="A1" s="7"/>
      <c r="B1" s="7"/>
      <c r="C1" s="49"/>
      <c r="D1" s="7"/>
      <c r="E1" s="5"/>
      <c r="F1" s="7"/>
      <c r="G1" s="29"/>
      <c r="H1" s="7"/>
      <c r="I1" s="7"/>
      <c r="J1" s="7"/>
      <c r="K1" s="218" t="s">
        <v>538</v>
      </c>
    </row>
    <row r="2" spans="1:11" ht="12.75">
      <c r="A2" s="7"/>
      <c r="B2" s="7"/>
      <c r="C2" s="49"/>
      <c r="D2" s="7"/>
      <c r="E2" s="9"/>
      <c r="F2" s="7"/>
      <c r="G2" s="29"/>
      <c r="H2" s="7"/>
      <c r="I2" s="7"/>
      <c r="J2" s="7"/>
      <c r="K2" s="221" t="s">
        <v>547</v>
      </c>
    </row>
    <row r="3" spans="1:11" ht="12.75">
      <c r="A3" s="7"/>
      <c r="B3" s="7"/>
      <c r="C3" s="49"/>
      <c r="D3" s="7"/>
      <c r="E3" s="9"/>
      <c r="F3" s="7"/>
      <c r="G3" s="29"/>
      <c r="H3" s="7"/>
      <c r="I3" s="7"/>
      <c r="J3" s="7"/>
      <c r="K3" s="48" t="s">
        <v>434</v>
      </c>
    </row>
    <row r="4" spans="1:11" ht="12.75">
      <c r="A4" s="7"/>
      <c r="B4" s="7"/>
      <c r="C4" s="5"/>
      <c r="D4" s="7"/>
      <c r="E4" s="9"/>
      <c r="F4" s="50" t="str">
        <f>DATA!A1</f>
        <v>PUGET SOUND ENERGY</v>
      </c>
      <c r="G4" s="29"/>
      <c r="H4" s="7"/>
      <c r="I4" s="7"/>
      <c r="J4" s="7"/>
      <c r="K4" s="7"/>
    </row>
    <row r="5" spans="1:11" ht="12.75">
      <c r="A5" s="7"/>
      <c r="B5" s="7"/>
      <c r="C5" s="5"/>
      <c r="D5" s="7"/>
      <c r="E5" s="9"/>
      <c r="F5" s="50"/>
      <c r="G5" s="29"/>
      <c r="H5" s="7"/>
      <c r="I5" s="7"/>
      <c r="J5" s="7"/>
      <c r="K5" s="7"/>
    </row>
    <row r="6" spans="1:11" ht="12.75">
      <c r="A6" s="7"/>
      <c r="B6" s="7"/>
      <c r="C6" s="5"/>
      <c r="D6" s="7"/>
      <c r="E6" s="9"/>
      <c r="F6" s="50" t="s">
        <v>303</v>
      </c>
      <c r="G6" s="29"/>
      <c r="H6" s="7"/>
      <c r="I6" s="7"/>
      <c r="J6" s="7"/>
      <c r="K6" s="7"/>
    </row>
    <row r="7" spans="1:11" ht="12.75">
      <c r="A7" s="7"/>
      <c r="B7" s="7"/>
      <c r="C7" s="49"/>
      <c r="D7" s="7"/>
      <c r="E7" s="9"/>
      <c r="F7" s="7" t="s">
        <v>498</v>
      </c>
      <c r="G7" s="29"/>
      <c r="H7" s="7"/>
      <c r="I7" s="7"/>
      <c r="J7" s="7"/>
      <c r="K7" s="7"/>
    </row>
    <row r="8" spans="1:11" ht="12.75">
      <c r="A8" s="7"/>
      <c r="B8" s="7"/>
      <c r="C8" s="49"/>
      <c r="D8" s="7"/>
      <c r="E8" s="9"/>
      <c r="F8" s="7"/>
      <c r="G8" s="29"/>
      <c r="H8" s="7"/>
      <c r="I8" s="7"/>
      <c r="J8" s="7"/>
      <c r="K8" s="7"/>
    </row>
    <row r="9" spans="1:11" ht="12.75">
      <c r="A9" s="7"/>
      <c r="B9" s="7"/>
      <c r="C9" s="5"/>
      <c r="D9" s="7"/>
      <c r="E9" s="9"/>
      <c r="F9" s="8" t="s">
        <v>468</v>
      </c>
      <c r="G9" s="29"/>
      <c r="H9" s="7"/>
      <c r="I9" s="7"/>
      <c r="J9" s="7"/>
      <c r="K9" s="7"/>
    </row>
    <row r="10" spans="1:11" ht="12.75">
      <c r="A10" s="7"/>
      <c r="B10" s="7"/>
      <c r="C10" s="49"/>
      <c r="D10" s="7"/>
      <c r="E10" s="9"/>
      <c r="F10" s="94" t="s">
        <v>141</v>
      </c>
      <c r="G10" s="29"/>
      <c r="H10" s="7"/>
      <c r="I10" s="7"/>
      <c r="J10" s="7"/>
      <c r="K10" s="7" t="s">
        <v>444</v>
      </c>
    </row>
    <row r="11" spans="1:11" ht="12.75">
      <c r="A11" s="21" t="s">
        <v>518</v>
      </c>
      <c r="B11" s="7"/>
      <c r="C11" s="49"/>
      <c r="D11" s="7"/>
      <c r="E11" s="9"/>
      <c r="F11" s="7"/>
      <c r="G11" s="29"/>
      <c r="H11" s="7"/>
      <c r="I11" s="7"/>
      <c r="J11" s="7"/>
      <c r="K11" s="21" t="s">
        <v>154</v>
      </c>
    </row>
    <row r="12" spans="1:11" ht="12.75">
      <c r="A12" s="7"/>
      <c r="B12" s="7"/>
      <c r="C12" s="49"/>
      <c r="D12" s="7"/>
      <c r="E12" s="9"/>
      <c r="F12" s="7"/>
      <c r="G12" s="29"/>
      <c r="H12" s="7"/>
      <c r="I12" s="7"/>
      <c r="J12" s="7"/>
      <c r="K12" s="7"/>
    </row>
    <row r="13" spans="1:11" ht="21.75" customHeight="1">
      <c r="A13" s="7" t="str">
        <f>DATA!A5</f>
        <v>SO</v>
      </c>
      <c r="B13" s="48" t="s">
        <v>398</v>
      </c>
      <c r="C13" s="67">
        <f>DATA!AC5</f>
        <v>0.125</v>
      </c>
      <c r="D13" s="23" t="s">
        <v>399</v>
      </c>
      <c r="E13" s="9">
        <f>'SGH-5'!C23</f>
        <v>0.27692307692307694</v>
      </c>
      <c r="F13" s="23" t="s">
        <v>225</v>
      </c>
      <c r="G13" s="29">
        <f>'SGH-6,p1'!I11</f>
        <v>2.0613026819923372</v>
      </c>
      <c r="H13" s="7" t="s">
        <v>492</v>
      </c>
      <c r="I13" s="10">
        <f>'SGH-6,p1'!L11</f>
        <v>5.0223048327137552E-2</v>
      </c>
      <c r="J13" s="7" t="s">
        <v>306</v>
      </c>
      <c r="K13" s="10">
        <f t="shared" ref="K13:K23" si="0">(C13*(1-E13)/G13)+I13</f>
        <v>9.4071346868744632E-2</v>
      </c>
    </row>
    <row r="14" spans="1:11" ht="21.75" customHeight="1">
      <c r="A14" s="7" t="str">
        <f>DATA!A6</f>
        <v>ALE</v>
      </c>
      <c r="B14" s="48" t="s">
        <v>398</v>
      </c>
      <c r="C14" s="67">
        <f>DATA!AC6</f>
        <v>9.5000000000000001E-2</v>
      </c>
      <c r="D14" s="23" t="s">
        <v>399</v>
      </c>
      <c r="E14" s="9">
        <f>'SGH-5'!C40</f>
        <v>0.41333333333333333</v>
      </c>
      <c r="F14" s="23" t="s">
        <v>225</v>
      </c>
      <c r="G14" s="29">
        <f>'SGH-6,p1'!I12</f>
        <v>1.5521518987341769</v>
      </c>
      <c r="H14" s="7" t="s">
        <v>492</v>
      </c>
      <c r="I14" s="10">
        <f>'SGH-6,p1'!L12</f>
        <v>5.5671994780623055E-2</v>
      </c>
      <c r="J14" s="7" t="s">
        <v>306</v>
      </c>
      <c r="K14" s="10">
        <f t="shared" si="0"/>
        <v>9.157913336595444E-2</v>
      </c>
    </row>
    <row r="15" spans="1:11" ht="21.75" customHeight="1">
      <c r="A15" s="7" t="str">
        <f>DATA!A7</f>
        <v>LNT</v>
      </c>
      <c r="B15" s="48" t="s">
        <v>398</v>
      </c>
      <c r="C15" s="67">
        <f>DATA!AC7</f>
        <v>0.11</v>
      </c>
      <c r="D15" s="23" t="s">
        <v>399</v>
      </c>
      <c r="E15" s="9">
        <f>'SGH-5'!C56</f>
        <v>0.42105263157894735</v>
      </c>
      <c r="F15" s="23" t="s">
        <v>225</v>
      </c>
      <c r="G15" s="29">
        <f>'SGH-6,p1'!I13</f>
        <v>1.730781609195402</v>
      </c>
      <c r="H15" s="7" t="s">
        <v>492</v>
      </c>
      <c r="I15" s="10">
        <f>'SGH-6,p1'!L13</f>
        <v>4.7111131772237642E-2</v>
      </c>
      <c r="J15" s="7" t="s">
        <v>306</v>
      </c>
      <c r="K15" s="10">
        <f t="shared" si="0"/>
        <v>8.3906190252158175E-2</v>
      </c>
    </row>
    <row r="16" spans="1:11" ht="21.75" customHeight="1">
      <c r="A16" s="7" t="str">
        <f>DATA!A8</f>
        <v>AEP</v>
      </c>
      <c r="B16" s="48" t="s">
        <v>398</v>
      </c>
      <c r="C16" s="67">
        <f>DATA!AC8</f>
        <v>0.1</v>
      </c>
      <c r="D16" s="23" t="s">
        <v>399</v>
      </c>
      <c r="E16" s="9">
        <f>'SGH-5'!C79</f>
        <v>0.38666666666666671</v>
      </c>
      <c r="F16" s="23" t="s">
        <v>225</v>
      </c>
      <c r="G16" s="29">
        <f>'SGH-6,p1'!I14</f>
        <v>1.4370506912442396</v>
      </c>
      <c r="H16" s="7" t="s">
        <v>492</v>
      </c>
      <c r="I16" s="10">
        <f>'SGH-6,p1'!L14</f>
        <v>4.4561954848640326E-2</v>
      </c>
      <c r="J16" s="7" t="s">
        <v>306</v>
      </c>
      <c r="K16" s="10">
        <f t="shared" si="0"/>
        <v>8.7241961689755426E-2</v>
      </c>
    </row>
    <row r="17" spans="1:13" ht="21.75" customHeight="1">
      <c r="A17" s="7" t="str">
        <f>DATA!A9</f>
        <v>CNL</v>
      </c>
      <c r="B17" s="48" t="s">
        <v>398</v>
      </c>
      <c r="C17" s="67">
        <f>DATA!AC9</f>
        <v>0.11</v>
      </c>
      <c r="D17" s="23" t="s">
        <v>399</v>
      </c>
      <c r="E17" s="9">
        <f>'SGH-5'!C95</f>
        <v>0.4285714285714286</v>
      </c>
      <c r="F17" s="23" t="s">
        <v>225</v>
      </c>
      <c r="G17" s="29">
        <f>'SGH-6,p1'!I15</f>
        <v>1.7806318504190841</v>
      </c>
      <c r="H17" s="7" t="s">
        <v>492</v>
      </c>
      <c r="I17" s="10">
        <f>'SGH-6,p1'!L15</f>
        <v>6.1096003997450896E-2</v>
      </c>
      <c r="J17" s="7" t="s">
        <v>306</v>
      </c>
      <c r="K17" s="10">
        <f t="shared" si="0"/>
        <v>9.6396474918685388E-2</v>
      </c>
    </row>
    <row r="18" spans="1:13" ht="21.75" customHeight="1">
      <c r="A18" s="7" t="str">
        <f>DATA!A10</f>
        <v>ETR</v>
      </c>
      <c r="B18" s="48" t="s">
        <v>398</v>
      </c>
      <c r="C18" s="67">
        <f>DATA!AC10</f>
        <v>9.5000000000000001E-2</v>
      </c>
      <c r="D18" s="23" t="s">
        <v>399</v>
      </c>
      <c r="E18" s="9">
        <f>'SGH-5'!C111</f>
        <v>0.38181818181818183</v>
      </c>
      <c r="F18" s="23" t="s">
        <v>225</v>
      </c>
      <c r="G18" s="29">
        <f>'SGH-6,p1'!I16</f>
        <v>1.2947583176396733</v>
      </c>
      <c r="H18" s="7" t="s">
        <v>492</v>
      </c>
      <c r="I18" s="10">
        <f>'SGH-6,p1'!L16</f>
        <v>0.04</v>
      </c>
      <c r="J18" s="7" t="s">
        <v>306</v>
      </c>
      <c r="K18" s="10">
        <f t="shared" si="0"/>
        <v>8.5357710336498735E-2</v>
      </c>
    </row>
    <row r="19" spans="1:13" ht="21.75" customHeight="1">
      <c r="A19" s="7" t="str">
        <f>DATA!A11</f>
        <v>WR</v>
      </c>
      <c r="B19" s="48" t="s">
        <v>398</v>
      </c>
      <c r="C19" s="67">
        <f>DATA!AC11</f>
        <v>9.5000000000000001E-2</v>
      </c>
      <c r="D19" s="23" t="s">
        <v>399</v>
      </c>
      <c r="E19" s="9">
        <f>'SGH-5'!C134</f>
        <v>0.44727272727272727</v>
      </c>
      <c r="F19" s="23" t="s">
        <v>225</v>
      </c>
      <c r="G19" s="29">
        <f>'SGH-6,p1'!I17</f>
        <v>1.28528</v>
      </c>
      <c r="H19" s="7" t="s">
        <v>492</v>
      </c>
      <c r="I19" s="10">
        <f>'SGH-6,p1'!L17</f>
        <v>4.9439188348064232E-2</v>
      </c>
      <c r="J19" s="7" t="s">
        <v>306</v>
      </c>
      <c r="K19" s="10">
        <f t="shared" si="0"/>
        <v>9.029339203060105E-2</v>
      </c>
    </row>
    <row r="20" spans="1:13" ht="21.75" customHeight="1">
      <c r="A20" s="7" t="str">
        <f>DATA!A12</f>
        <v>WEC</v>
      </c>
      <c r="B20" s="48" t="s">
        <v>398</v>
      </c>
      <c r="C20" s="67">
        <f>DATA!AC12</f>
        <v>0.14000000000000001</v>
      </c>
      <c r="D20" s="23" t="s">
        <v>399</v>
      </c>
      <c r="E20" s="9">
        <f>'SGH-5'!C150</f>
        <v>0.33333333333333337</v>
      </c>
      <c r="F20" s="23" t="s">
        <v>225</v>
      </c>
      <c r="G20" s="29">
        <f>'SGH-6,p1'!I18</f>
        <v>2.2276648841354723</v>
      </c>
      <c r="H20" s="7" t="s">
        <v>492</v>
      </c>
      <c r="I20" s="10">
        <f>'SGH-6,p1'!L18</f>
        <v>5.2499999999999998E-2</v>
      </c>
      <c r="J20" s="7" t="s">
        <v>306</v>
      </c>
      <c r="K20" s="10">
        <f t="shared" si="0"/>
        <v>9.439738501424319E-2</v>
      </c>
    </row>
    <row r="21" spans="1:13" ht="21.75" customHeight="1">
      <c r="A21" s="7" t="str">
        <f>DATA!A13</f>
        <v>EIX</v>
      </c>
      <c r="B21" s="48" t="s">
        <v>398</v>
      </c>
      <c r="C21" s="67">
        <f>DATA!AC13</f>
        <v>0.11</v>
      </c>
      <c r="D21" s="23" t="s">
        <v>399</v>
      </c>
      <c r="E21" s="9">
        <f>'SGH-5'!C166</f>
        <v>0.57647058823529407</v>
      </c>
      <c r="F21" s="23" t="s">
        <v>225</v>
      </c>
      <c r="G21" s="29">
        <f>'SGH-6,p1'!I19</f>
        <v>1.5271497584541065</v>
      </c>
      <c r="H21" s="7" t="s">
        <v>492</v>
      </c>
      <c r="I21" s="10">
        <f>'SGH-6,p1'!L19</f>
        <v>0.06</v>
      </c>
      <c r="J21" s="7" t="s">
        <v>306</v>
      </c>
      <c r="K21" s="10">
        <f t="shared" si="0"/>
        <v>9.0506657933323909E-2</v>
      </c>
    </row>
    <row r="22" spans="1:13" ht="21.75" customHeight="1">
      <c r="A22" s="7" t="str">
        <f>DATA!A14</f>
        <v>IDA</v>
      </c>
      <c r="B22" s="48" t="s">
        <v>398</v>
      </c>
      <c r="C22" s="67">
        <f>DATA!AC14</f>
        <v>8.5000000000000006E-2</v>
      </c>
      <c r="D22" s="23" t="s">
        <v>399</v>
      </c>
      <c r="E22" s="9">
        <f>'SGH-5'!C189</f>
        <v>0.47945205479452058</v>
      </c>
      <c r="F22" s="23" t="s">
        <v>225</v>
      </c>
      <c r="G22" s="29">
        <f>'SGH-6,p1'!I20</f>
        <v>1.3202371181030552</v>
      </c>
      <c r="H22" s="7" t="s">
        <v>492</v>
      </c>
      <c r="I22" s="10">
        <f>'SGH-6,p1'!L20</f>
        <v>4.581920228786162E-2</v>
      </c>
      <c r="J22" s="7" t="s">
        <v>306</v>
      </c>
      <c r="K22" s="10">
        <f t="shared" si="0"/>
        <v>7.9333314817919998E-2</v>
      </c>
    </row>
    <row r="23" spans="1:13" ht="21.75" customHeight="1">
      <c r="A23" s="7" t="str">
        <f>DATA!A15</f>
        <v>NWE</v>
      </c>
      <c r="B23" s="48" t="s">
        <v>398</v>
      </c>
      <c r="C23" s="67">
        <f>DATA!AC15</f>
        <v>9.5000000000000001E-2</v>
      </c>
      <c r="D23" s="23" t="s">
        <v>399</v>
      </c>
      <c r="E23" s="9">
        <f>'SGH-5'!C205</f>
        <v>0.34545454545454546</v>
      </c>
      <c r="F23" s="23" t="s">
        <v>225</v>
      </c>
      <c r="G23" s="29">
        <f>'SGH-6,p1'!I21</f>
        <v>1.5557575757575757</v>
      </c>
      <c r="H23" s="7" t="s">
        <v>492</v>
      </c>
      <c r="I23" s="10">
        <f>'SGH-6,p1'!L21</f>
        <v>4.3572263342423062E-2</v>
      </c>
      <c r="J23" s="7" t="s">
        <v>306</v>
      </c>
      <c r="K23" s="106">
        <f t="shared" si="0"/>
        <v>8.3541098558628762E-2</v>
      </c>
    </row>
    <row r="24" spans="1:13" ht="21.75" customHeight="1">
      <c r="A24" s="94" t="str">
        <f>DATA!A16</f>
        <v>PCG</v>
      </c>
      <c r="B24" s="48" t="s">
        <v>398</v>
      </c>
      <c r="C24" s="67">
        <f>DATA!AC16</f>
        <v>0.09</v>
      </c>
      <c r="D24" s="23" t="s">
        <v>399</v>
      </c>
      <c r="E24" s="9">
        <f>'SGH-5'!C221</f>
        <v>0.35384615384615381</v>
      </c>
      <c r="F24" s="23" t="s">
        <v>225</v>
      </c>
      <c r="G24" s="29">
        <f>'SGH-6,p1'!I22</f>
        <v>1.4564749733759319</v>
      </c>
      <c r="H24" s="94" t="s">
        <v>492</v>
      </c>
      <c r="I24" s="10">
        <f>'SGH-6,p1'!L22</f>
        <v>4.2835269773257391E-2</v>
      </c>
      <c r="J24" s="94" t="s">
        <v>306</v>
      </c>
      <c r="K24" s="106">
        <f t="shared" ref="K24:K27" si="1">(C24*(1-E24)/G24)+I24</f>
        <v>8.2763073008387894E-2</v>
      </c>
    </row>
    <row r="25" spans="1:13" ht="21.75" customHeight="1">
      <c r="A25" s="94" t="str">
        <f>DATA!A17</f>
        <v>PNW</v>
      </c>
      <c r="B25" s="48" t="s">
        <v>398</v>
      </c>
      <c r="C25" s="67">
        <f>DATA!AC17</f>
        <v>0.1</v>
      </c>
      <c r="D25" s="23" t="s">
        <v>399</v>
      </c>
      <c r="E25" s="9">
        <f>'SGH-5'!C244</f>
        <v>0.38823529411764701</v>
      </c>
      <c r="F25" s="23" t="s">
        <v>225</v>
      </c>
      <c r="G25" s="29">
        <f>'SGH-6,p1'!I23</f>
        <v>1.5661744966442954</v>
      </c>
      <c r="H25" s="94" t="s">
        <v>492</v>
      </c>
      <c r="I25" s="10">
        <f>'SGH-6,p1'!L23</f>
        <v>4.5422523140212549E-2</v>
      </c>
      <c r="J25" s="94" t="s">
        <v>306</v>
      </c>
      <c r="K25" s="106">
        <f t="shared" si="1"/>
        <v>8.4483605235031969E-2</v>
      </c>
    </row>
    <row r="26" spans="1:13" ht="21.75" customHeight="1">
      <c r="A26" s="94" t="str">
        <f>DATA!A18</f>
        <v>POR</v>
      </c>
      <c r="B26" s="48" t="s">
        <v>398</v>
      </c>
      <c r="C26" s="67">
        <f>DATA!AC18</f>
        <v>0.08</v>
      </c>
      <c r="D26" s="23" t="s">
        <v>399</v>
      </c>
      <c r="E26" s="9">
        <f>'SGH-5'!C260</f>
        <v>0.42222222222222217</v>
      </c>
      <c r="F26" s="23" t="s">
        <v>225</v>
      </c>
      <c r="G26" s="29">
        <f>'SGH-6,p1'!I24</f>
        <v>1.3159322033898304</v>
      </c>
      <c r="H26" s="94" t="s">
        <v>492</v>
      </c>
      <c r="I26" s="10">
        <f>'SGH-6,p1'!L24</f>
        <v>3.990082431736218E-2</v>
      </c>
      <c r="J26" s="94" t="s">
        <v>306</v>
      </c>
      <c r="K26" s="106">
        <f t="shared" si="1"/>
        <v>7.502590302822143E-2</v>
      </c>
    </row>
    <row r="27" spans="1:13" ht="21.75" customHeight="1">
      <c r="A27" s="94" t="str">
        <f>DATA!A19</f>
        <v>XEL</v>
      </c>
      <c r="B27" s="48" t="s">
        <v>398</v>
      </c>
      <c r="C27" s="67">
        <f>DATA!AC19</f>
        <v>0.1</v>
      </c>
      <c r="D27" s="23" t="s">
        <v>399</v>
      </c>
      <c r="E27" s="9">
        <f>'SGH-5'!C276</f>
        <v>0.39999999999999991</v>
      </c>
      <c r="F27" s="23" t="s">
        <v>225</v>
      </c>
      <c r="G27" s="29">
        <f>'SGH-6,p1'!I25</f>
        <v>1.5271527777777778</v>
      </c>
      <c r="H27" s="94" t="s">
        <v>492</v>
      </c>
      <c r="I27" s="10">
        <f>'SGH-6,p1'!L25</f>
        <v>5.1814833340912192E-2</v>
      </c>
      <c r="J27" s="94" t="s">
        <v>306</v>
      </c>
      <c r="K27" s="20">
        <f t="shared" si="1"/>
        <v>9.1103633304533679E-2</v>
      </c>
    </row>
    <row r="28" spans="1:13" ht="21.75" customHeight="1">
      <c r="A28" s="79"/>
      <c r="B28" s="48"/>
      <c r="C28" s="67"/>
      <c r="D28" s="23"/>
      <c r="E28" s="9"/>
      <c r="F28" s="23"/>
      <c r="G28" s="29"/>
      <c r="H28" s="79"/>
      <c r="I28" s="10"/>
      <c r="J28" s="79"/>
      <c r="K28" s="81"/>
    </row>
    <row r="29" spans="1:13" ht="12.75">
      <c r="A29" s="7"/>
      <c r="B29" s="7"/>
      <c r="C29" s="49"/>
      <c r="D29" s="7"/>
      <c r="E29" s="9"/>
      <c r="F29" s="7"/>
      <c r="G29" s="29"/>
      <c r="H29" s="7"/>
      <c r="I29" s="7"/>
      <c r="J29" s="48" t="s">
        <v>514</v>
      </c>
      <c r="K29" s="39">
        <f>AVERAGE(K13:K27)</f>
        <v>8.7333392024179238E-2</v>
      </c>
      <c r="M29" s="52"/>
    </row>
    <row r="30" spans="1:13" ht="12.75">
      <c r="A30" s="7"/>
      <c r="B30" s="7"/>
      <c r="C30" s="49"/>
      <c r="D30" s="7"/>
      <c r="E30" s="9"/>
      <c r="F30" s="7"/>
      <c r="G30" s="29"/>
      <c r="H30" s="7"/>
      <c r="I30" s="7"/>
      <c r="J30" s="48"/>
      <c r="K30" s="39"/>
    </row>
    <row r="31" spans="1:13" ht="12.75">
      <c r="A31" s="7"/>
      <c r="B31" s="7"/>
      <c r="C31" s="49"/>
      <c r="D31" s="7"/>
      <c r="E31" s="9"/>
      <c r="F31" s="7"/>
      <c r="G31" s="29"/>
      <c r="H31" s="7"/>
      <c r="I31" s="7"/>
      <c r="J31" s="48" t="s">
        <v>313</v>
      </c>
      <c r="K31" s="39">
        <f>STDEV(K13:K23)</f>
        <v>5.3403026566475175E-3</v>
      </c>
    </row>
    <row r="32" spans="1:13" ht="12.75">
      <c r="A32" s="5"/>
      <c r="B32" s="7"/>
      <c r="C32" s="49"/>
      <c r="D32" s="7"/>
      <c r="E32" s="9"/>
      <c r="F32" s="7"/>
      <c r="G32" s="29"/>
      <c r="H32" s="7"/>
      <c r="I32" s="7"/>
      <c r="J32" s="75"/>
      <c r="K32" s="10"/>
    </row>
    <row r="33" spans="1:9" ht="12.75">
      <c r="A33" s="7"/>
      <c r="B33" s="7"/>
      <c r="C33" s="49"/>
      <c r="D33" s="7"/>
      <c r="E33" s="9"/>
      <c r="F33" s="7"/>
      <c r="G33" s="29"/>
      <c r="H33" s="7"/>
      <c r="I33" s="7"/>
    </row>
    <row r="34" spans="1:9" ht="12.75">
      <c r="C34" s="49"/>
      <c r="D34" s="7"/>
      <c r="E34" s="9"/>
      <c r="F34" s="7"/>
      <c r="G34" s="29"/>
      <c r="H34" s="7"/>
      <c r="I34" s="7"/>
    </row>
    <row r="35" spans="1:9" ht="12.75">
      <c r="A35" s="5" t="s">
        <v>391</v>
      </c>
    </row>
  </sheetData>
  <phoneticPr fontId="16" type="noConversion"/>
  <pageMargins left="0.73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topLeftCell="B1" workbookViewId="0">
      <selection activeCell="R16" sqref="R16"/>
    </sheetView>
  </sheetViews>
  <sheetFormatPr defaultColWidth="10.85546875" defaultRowHeight="12.75"/>
  <cols>
    <col min="1" max="1" width="10.85546875" style="175"/>
    <col min="2" max="2" width="11.42578125"/>
    <col min="3" max="3" width="13.7109375" style="175" customWidth="1"/>
    <col min="4" max="4" width="10.85546875" style="175"/>
    <col min="5" max="5" width="4.7109375" style="175" customWidth="1"/>
    <col min="6" max="6" width="8.85546875" style="175" customWidth="1"/>
    <col min="7" max="7" width="1.7109375" style="175" customWidth="1"/>
    <col min="8" max="8" width="8" style="175" customWidth="1"/>
    <col min="9" max="9" width="1.28515625" style="175" customWidth="1"/>
    <col min="10" max="10" width="8.42578125" style="175" customWidth="1"/>
    <col min="11" max="11" width="4.42578125" style="175" customWidth="1"/>
    <col min="12" max="12" width="8.140625" style="175" customWidth="1"/>
    <col min="13" max="13" width="2.42578125" style="175" customWidth="1"/>
    <col min="14" max="14" width="9" style="175" customWidth="1"/>
    <col min="15" max="15" width="2.28515625" style="175" customWidth="1"/>
    <col min="16" max="16" width="9.7109375" style="175" customWidth="1"/>
    <col min="17" max="16384" width="10.85546875" style="175"/>
  </cols>
  <sheetData>
    <row r="1" spans="3:16">
      <c r="P1" s="227" t="s">
        <v>538</v>
      </c>
    </row>
    <row r="2" spans="3:16">
      <c r="P2" s="294" t="s">
        <v>557</v>
      </c>
    </row>
    <row r="3" spans="3:16">
      <c r="P3" s="221" t="s">
        <v>537</v>
      </c>
    </row>
    <row r="6" spans="3:16">
      <c r="K6" s="168" t="s">
        <v>322</v>
      </c>
    </row>
    <row r="8" spans="3:16">
      <c r="K8" s="168" t="s">
        <v>553</v>
      </c>
    </row>
    <row r="10" spans="3:16">
      <c r="F10" s="299" t="s">
        <v>414</v>
      </c>
      <c r="G10" s="300"/>
      <c r="H10" s="300"/>
      <c r="I10" s="300"/>
      <c r="J10" s="301"/>
      <c r="L10" s="299" t="s">
        <v>415</v>
      </c>
      <c r="M10" s="300"/>
      <c r="N10" s="300"/>
      <c r="O10" s="300"/>
      <c r="P10" s="301"/>
    </row>
    <row r="11" spans="3:16" ht="15.75">
      <c r="C11" s="229"/>
      <c r="D11" s="234"/>
      <c r="E11" s="234"/>
      <c r="F11" s="247" t="s">
        <v>410</v>
      </c>
      <c r="G11" s="248"/>
      <c r="H11" s="249" t="s">
        <v>461</v>
      </c>
      <c r="I11" s="250"/>
      <c r="J11" s="251"/>
      <c r="L11" s="247" t="s">
        <v>410</v>
      </c>
      <c r="M11" s="248"/>
      <c r="N11" s="249" t="s">
        <v>461</v>
      </c>
      <c r="O11" s="250"/>
      <c r="P11" s="251"/>
    </row>
    <row r="12" spans="3:16" ht="15.75">
      <c r="C12" s="231"/>
      <c r="D12" s="235"/>
      <c r="E12" s="235"/>
      <c r="F12" s="252" t="s">
        <v>554</v>
      </c>
      <c r="G12" s="235"/>
      <c r="H12" s="236" t="s">
        <v>494</v>
      </c>
      <c r="I12" s="253"/>
      <c r="J12" s="254" t="s">
        <v>411</v>
      </c>
      <c r="L12" s="252" t="s">
        <v>554</v>
      </c>
      <c r="M12" s="235"/>
      <c r="N12" s="236" t="s">
        <v>494</v>
      </c>
      <c r="O12" s="253"/>
      <c r="P12" s="254" t="s">
        <v>411</v>
      </c>
    </row>
    <row r="13" spans="3:16" ht="15.75">
      <c r="C13" s="230"/>
      <c r="D13" s="246" t="s">
        <v>362</v>
      </c>
      <c r="E13" s="236"/>
      <c r="F13" s="255" t="s">
        <v>555</v>
      </c>
      <c r="G13" s="235"/>
      <c r="H13" s="237" t="s">
        <v>457</v>
      </c>
      <c r="I13" s="253"/>
      <c r="J13" s="256" t="s">
        <v>412</v>
      </c>
      <c r="L13" s="255" t="s">
        <v>555</v>
      </c>
      <c r="M13" s="235"/>
      <c r="N13" s="237" t="s">
        <v>457</v>
      </c>
      <c r="O13" s="253"/>
      <c r="P13" s="256" t="s">
        <v>412</v>
      </c>
    </row>
    <row r="14" spans="3:16" ht="15.75">
      <c r="C14" s="232"/>
      <c r="D14" s="238"/>
      <c r="E14" s="238"/>
      <c r="F14" s="257"/>
      <c r="G14" s="238"/>
      <c r="H14" s="238"/>
      <c r="I14" s="253"/>
      <c r="J14" s="258"/>
      <c r="L14" s="257"/>
      <c r="M14" s="238"/>
      <c r="N14" s="238"/>
      <c r="O14" s="253"/>
      <c r="P14" s="258"/>
    </row>
    <row r="15" spans="3:16" ht="15.75">
      <c r="C15" s="233"/>
      <c r="D15" s="239" t="s">
        <v>316</v>
      </c>
      <c r="E15" s="240"/>
      <c r="F15" s="259">
        <v>4.16</v>
      </c>
      <c r="G15" s="260"/>
      <c r="H15" s="261">
        <v>6.5</v>
      </c>
      <c r="I15" s="253"/>
      <c r="J15" s="262">
        <f>F15+H15</f>
        <v>10.66</v>
      </c>
      <c r="L15" s="259">
        <v>4.16</v>
      </c>
      <c r="M15" s="260"/>
      <c r="N15" s="261">
        <v>6.12</v>
      </c>
      <c r="O15" s="253"/>
      <c r="P15" s="262">
        <f>L15+N15</f>
        <v>10.280000000000001</v>
      </c>
    </row>
    <row r="16" spans="3:16" ht="15.75">
      <c r="C16" s="233"/>
      <c r="D16" s="239" t="s">
        <v>19</v>
      </c>
      <c r="E16" s="240"/>
      <c r="F16" s="259">
        <v>5.03</v>
      </c>
      <c r="G16" s="260"/>
      <c r="H16" s="261">
        <v>3.5</v>
      </c>
      <c r="I16" s="253"/>
      <c r="J16" s="262">
        <f t="shared" ref="J16:J38" si="0">F16+H16</f>
        <v>8.5300000000000011</v>
      </c>
      <c r="L16" s="259">
        <v>5.03</v>
      </c>
      <c r="M16" s="260"/>
      <c r="N16" s="261">
        <v>4.33</v>
      </c>
      <c r="O16" s="253"/>
      <c r="P16" s="262">
        <f t="shared" ref="P16:P38" si="1">L16+N16</f>
        <v>9.36</v>
      </c>
    </row>
    <row r="17" spans="3:16" ht="15.75">
      <c r="C17" s="233"/>
      <c r="D17" s="239" t="s">
        <v>400</v>
      </c>
      <c r="E17" s="240"/>
      <c r="F17" s="259">
        <v>4.2300000000000004</v>
      </c>
      <c r="G17" s="260"/>
      <c r="H17" s="261">
        <v>7</v>
      </c>
      <c r="I17" s="253"/>
      <c r="J17" s="262">
        <f t="shared" si="0"/>
        <v>11.23</v>
      </c>
      <c r="L17" s="259">
        <v>4.2300000000000004</v>
      </c>
      <c r="M17" s="260"/>
      <c r="N17" s="261">
        <v>6</v>
      </c>
      <c r="O17" s="253"/>
      <c r="P17" s="262">
        <f t="shared" si="1"/>
        <v>10.23</v>
      </c>
    </row>
    <row r="18" spans="3:16" ht="15.75">
      <c r="C18" s="233"/>
      <c r="D18" s="239" t="s">
        <v>262</v>
      </c>
      <c r="E18" s="240"/>
      <c r="F18" s="259">
        <v>4.2</v>
      </c>
      <c r="G18" s="260"/>
      <c r="H18" s="261">
        <v>5</v>
      </c>
      <c r="I18" s="253"/>
      <c r="J18" s="262">
        <f t="shared" si="0"/>
        <v>9.1999999999999993</v>
      </c>
      <c r="L18" s="259">
        <v>4.2</v>
      </c>
      <c r="M18" s="260"/>
      <c r="N18" s="261">
        <v>5.72</v>
      </c>
      <c r="O18" s="253"/>
      <c r="P18" s="262">
        <f t="shared" si="1"/>
        <v>9.92</v>
      </c>
    </row>
    <row r="19" spans="3:16" ht="15.75">
      <c r="C19" s="233"/>
      <c r="D19" s="239" t="s">
        <v>260</v>
      </c>
      <c r="E19" s="240"/>
      <c r="F19" s="259">
        <v>4.16</v>
      </c>
      <c r="G19" s="260"/>
      <c r="H19" s="261">
        <v>7</v>
      </c>
      <c r="I19" s="253"/>
      <c r="J19" s="262">
        <f t="shared" si="0"/>
        <v>11.16</v>
      </c>
      <c r="L19" s="259">
        <v>4.16</v>
      </c>
      <c r="M19" s="260"/>
      <c r="N19" s="261">
        <v>5.97</v>
      </c>
      <c r="O19" s="253"/>
      <c r="P19" s="262">
        <f t="shared" si="1"/>
        <v>10.129999999999999</v>
      </c>
    </row>
    <row r="20" spans="3:16" ht="15.75">
      <c r="C20" s="233"/>
      <c r="D20" s="239" t="s">
        <v>401</v>
      </c>
      <c r="E20" s="240"/>
      <c r="F20" s="259">
        <v>4.4000000000000004</v>
      </c>
      <c r="G20" s="260"/>
      <c r="H20" s="261">
        <v>4</v>
      </c>
      <c r="I20" s="253"/>
      <c r="J20" s="262">
        <f t="shared" si="0"/>
        <v>8.4</v>
      </c>
      <c r="L20" s="259">
        <v>4.4000000000000004</v>
      </c>
      <c r="M20" s="260"/>
      <c r="N20" s="261">
        <v>3.29</v>
      </c>
      <c r="O20" s="253"/>
      <c r="P20" s="262">
        <f t="shared" si="1"/>
        <v>7.69</v>
      </c>
    </row>
    <row r="21" spans="3:16" ht="15.75">
      <c r="C21" s="233"/>
      <c r="D21" s="239" t="s">
        <v>208</v>
      </c>
      <c r="E21" s="240"/>
      <c r="F21" s="259">
        <v>4.42</v>
      </c>
      <c r="G21" s="260"/>
      <c r="H21" s="261">
        <v>5</v>
      </c>
      <c r="I21" s="253"/>
      <c r="J21" s="262">
        <f t="shared" si="0"/>
        <v>9.42</v>
      </c>
      <c r="L21" s="259">
        <v>4.42</v>
      </c>
      <c r="M21" s="260"/>
      <c r="N21" s="261">
        <v>4.97</v>
      </c>
      <c r="O21" s="253"/>
      <c r="P21" s="262">
        <f t="shared" si="1"/>
        <v>9.39</v>
      </c>
    </row>
    <row r="22" spans="3:16" ht="15.75">
      <c r="C22" s="233"/>
      <c r="D22" s="239" t="s">
        <v>265</v>
      </c>
      <c r="E22" s="240"/>
      <c r="F22" s="259">
        <v>4.1399999999999997</v>
      </c>
      <c r="G22" s="260"/>
      <c r="H22" s="261">
        <v>5</v>
      </c>
      <c r="I22" s="253"/>
      <c r="J22" s="262">
        <f t="shared" si="0"/>
        <v>9.14</v>
      </c>
      <c r="L22" s="259">
        <v>4.1399999999999997</v>
      </c>
      <c r="M22" s="260"/>
      <c r="N22" s="261">
        <v>4.97</v>
      </c>
      <c r="O22" s="253"/>
      <c r="P22" s="262">
        <f t="shared" si="1"/>
        <v>9.11</v>
      </c>
    </row>
    <row r="23" spans="3:16" ht="15.75">
      <c r="C23" s="233"/>
      <c r="D23" s="239" t="s">
        <v>210</v>
      </c>
      <c r="E23" s="240"/>
      <c r="F23" s="259">
        <v>4.95</v>
      </c>
      <c r="G23" s="260"/>
      <c r="H23" s="261">
        <v>4.5</v>
      </c>
      <c r="I23" s="253"/>
      <c r="J23" s="262">
        <f t="shared" si="0"/>
        <v>9.4499999999999993</v>
      </c>
      <c r="L23" s="259">
        <v>4.95</v>
      </c>
      <c r="M23" s="260"/>
      <c r="N23" s="261">
        <v>4.0599999999999996</v>
      </c>
      <c r="O23" s="253"/>
      <c r="P23" s="262">
        <f t="shared" si="1"/>
        <v>9.01</v>
      </c>
    </row>
    <row r="24" spans="3:16" ht="15.75">
      <c r="C24" s="233"/>
      <c r="D24" s="239" t="s">
        <v>402</v>
      </c>
      <c r="E24" s="241"/>
      <c r="F24" s="259">
        <v>5.15</v>
      </c>
      <c r="G24" s="260"/>
      <c r="H24" s="261">
        <v>6</v>
      </c>
      <c r="I24" s="253"/>
      <c r="J24" s="262">
        <f t="shared" si="0"/>
        <v>11.15</v>
      </c>
      <c r="L24" s="259">
        <v>5.15</v>
      </c>
      <c r="M24" s="260"/>
      <c r="N24" s="261">
        <v>5.33</v>
      </c>
      <c r="O24" s="253"/>
      <c r="P24" s="262">
        <f t="shared" si="1"/>
        <v>10.48</v>
      </c>
    </row>
    <row r="25" spans="3:16" ht="15.75">
      <c r="C25" s="233"/>
      <c r="D25" s="239" t="s">
        <v>279</v>
      </c>
      <c r="E25" s="240"/>
      <c r="F25" s="259">
        <v>3.14</v>
      </c>
      <c r="G25" s="260"/>
      <c r="H25" s="261">
        <v>5</v>
      </c>
      <c r="I25" s="253"/>
      <c r="J25" s="262">
        <f t="shared" si="0"/>
        <v>8.14</v>
      </c>
      <c r="L25" s="259">
        <v>3.14</v>
      </c>
      <c r="M25" s="260"/>
      <c r="N25" s="261">
        <v>4</v>
      </c>
      <c r="O25" s="253"/>
      <c r="P25" s="262">
        <f t="shared" si="1"/>
        <v>7.1400000000000006</v>
      </c>
    </row>
    <row r="26" spans="3:16" ht="15.75">
      <c r="C26" s="233"/>
      <c r="D26" s="239" t="s">
        <v>42</v>
      </c>
      <c r="E26" s="240"/>
      <c r="F26" s="259">
        <v>3.72</v>
      </c>
      <c r="G26" s="260"/>
      <c r="H26" s="261">
        <v>8</v>
      </c>
      <c r="I26" s="253"/>
      <c r="J26" s="262">
        <f t="shared" si="0"/>
        <v>11.72</v>
      </c>
      <c r="L26" s="259">
        <v>3.72</v>
      </c>
      <c r="M26" s="260"/>
      <c r="N26" s="261">
        <v>7.24</v>
      </c>
      <c r="O26" s="253"/>
      <c r="P26" s="262">
        <f t="shared" si="1"/>
        <v>10.96</v>
      </c>
    </row>
    <row r="27" spans="3:16" ht="15.75">
      <c r="C27" s="233"/>
      <c r="D27" s="239" t="s">
        <v>403</v>
      </c>
      <c r="E27" s="240"/>
      <c r="F27" s="259">
        <v>4.3899999999999997</v>
      </c>
      <c r="G27" s="260"/>
      <c r="H27" s="261">
        <v>3.5</v>
      </c>
      <c r="I27" s="253"/>
      <c r="J27" s="262">
        <f t="shared" si="0"/>
        <v>7.89</v>
      </c>
      <c r="L27" s="259">
        <v>4.3899999999999997</v>
      </c>
      <c r="M27" s="260"/>
      <c r="N27" s="261">
        <v>5.33</v>
      </c>
      <c r="O27" s="253"/>
      <c r="P27" s="262">
        <f t="shared" si="1"/>
        <v>9.7199999999999989</v>
      </c>
    </row>
    <row r="28" spans="3:16" ht="15.75">
      <c r="C28" s="233"/>
      <c r="D28" s="239" t="s">
        <v>404</v>
      </c>
      <c r="E28" s="240"/>
      <c r="F28" s="259">
        <v>2.88</v>
      </c>
      <c r="G28" s="260"/>
      <c r="H28" s="261">
        <v>4.5</v>
      </c>
      <c r="I28" s="253"/>
      <c r="J28" s="262">
        <f t="shared" si="0"/>
        <v>7.38</v>
      </c>
      <c r="L28" s="259">
        <v>2.88</v>
      </c>
      <c r="M28" s="260"/>
      <c r="N28" s="261">
        <v>5.36</v>
      </c>
      <c r="O28" s="253"/>
      <c r="P28" s="262">
        <f t="shared" si="1"/>
        <v>8.24</v>
      </c>
    </row>
    <row r="29" spans="3:16" ht="15.75">
      <c r="C29" s="233"/>
      <c r="D29" s="239" t="s">
        <v>405</v>
      </c>
      <c r="E29" s="240"/>
      <c r="F29" s="259">
        <v>5.5</v>
      </c>
      <c r="G29" s="260"/>
      <c r="H29" s="261">
        <v>7</v>
      </c>
      <c r="I29" s="253"/>
      <c r="J29" s="262">
        <f t="shared" si="0"/>
        <v>12.5</v>
      </c>
      <c r="L29" s="259">
        <v>5.5</v>
      </c>
      <c r="M29" s="260"/>
      <c r="N29" s="261">
        <v>5.43</v>
      </c>
      <c r="O29" s="253"/>
      <c r="P29" s="262">
        <f t="shared" si="1"/>
        <v>10.93</v>
      </c>
    </row>
    <row r="30" spans="3:16" ht="15.75">
      <c r="C30" s="233"/>
      <c r="D30" s="239" t="s">
        <v>30</v>
      </c>
      <c r="E30" s="240"/>
      <c r="F30" s="259">
        <v>4.49</v>
      </c>
      <c r="G30" s="260"/>
      <c r="H30" s="261">
        <v>3.5</v>
      </c>
      <c r="I30" s="253"/>
      <c r="J30" s="262">
        <f t="shared" si="0"/>
        <v>7.99</v>
      </c>
      <c r="L30" s="259">
        <v>4.49</v>
      </c>
      <c r="M30" s="260"/>
      <c r="N30" s="261">
        <v>2.4500000000000002</v>
      </c>
      <c r="O30" s="253"/>
      <c r="P30" s="262">
        <f t="shared" si="1"/>
        <v>6.94</v>
      </c>
    </row>
    <row r="31" spans="3:16" ht="15.75">
      <c r="C31" s="233"/>
      <c r="D31" s="239" t="s">
        <v>290</v>
      </c>
      <c r="E31" s="240"/>
      <c r="F31" s="259">
        <v>4.41</v>
      </c>
      <c r="G31" s="263"/>
      <c r="H31" s="261">
        <v>4</v>
      </c>
      <c r="I31" s="253"/>
      <c r="J31" s="262">
        <f t="shared" si="0"/>
        <v>8.41</v>
      </c>
      <c r="L31" s="259">
        <v>4.41</v>
      </c>
      <c r="M31" s="263"/>
      <c r="N31" s="261">
        <v>4.7699999999999996</v>
      </c>
      <c r="O31" s="253"/>
      <c r="P31" s="262">
        <f t="shared" si="1"/>
        <v>9.18</v>
      </c>
    </row>
    <row r="32" spans="3:16" ht="15.75">
      <c r="C32" s="233"/>
      <c r="D32" s="239" t="s">
        <v>216</v>
      </c>
      <c r="E32" s="240"/>
      <c r="F32" s="259">
        <v>3.65</v>
      </c>
      <c r="G32" s="263"/>
      <c r="H32" s="261">
        <v>4.5</v>
      </c>
      <c r="I32" s="253"/>
      <c r="J32" s="262">
        <f t="shared" si="0"/>
        <v>8.15</v>
      </c>
      <c r="L32" s="259">
        <v>3.65</v>
      </c>
      <c r="M32" s="263"/>
      <c r="N32" s="261">
        <v>4.3</v>
      </c>
      <c r="O32" s="253"/>
      <c r="P32" s="262">
        <f t="shared" si="1"/>
        <v>7.9499999999999993</v>
      </c>
    </row>
    <row r="33" spans="3:16" ht="15.75">
      <c r="C33" s="233"/>
      <c r="D33" s="239" t="s">
        <v>296</v>
      </c>
      <c r="E33" s="240"/>
      <c r="F33" s="259">
        <v>5.27</v>
      </c>
      <c r="G33" s="263"/>
      <c r="H33" s="261">
        <v>5.5</v>
      </c>
      <c r="I33" s="253"/>
      <c r="J33" s="262">
        <f t="shared" si="0"/>
        <v>10.77</v>
      </c>
      <c r="L33" s="259">
        <v>5.27</v>
      </c>
      <c r="M33" s="263"/>
      <c r="N33" s="261">
        <v>1.8</v>
      </c>
      <c r="O33" s="253"/>
      <c r="P33" s="262">
        <f t="shared" si="1"/>
        <v>7.0699999999999994</v>
      </c>
    </row>
    <row r="34" spans="3:16" ht="15.75">
      <c r="C34" s="233"/>
      <c r="D34" s="239" t="s">
        <v>406</v>
      </c>
      <c r="E34" s="240"/>
      <c r="F34" s="259">
        <v>4.84</v>
      </c>
      <c r="G34" s="263"/>
      <c r="H34" s="261">
        <v>4</v>
      </c>
      <c r="I34" s="253"/>
      <c r="J34" s="262">
        <f t="shared" si="0"/>
        <v>8.84</v>
      </c>
      <c r="L34" s="259">
        <v>4.84</v>
      </c>
      <c r="M34" s="263"/>
      <c r="N34" s="261">
        <v>4.49</v>
      </c>
      <c r="O34" s="253"/>
      <c r="P34" s="262">
        <f t="shared" si="1"/>
        <v>9.33</v>
      </c>
    </row>
    <row r="35" spans="3:16" ht="15.75">
      <c r="C35" s="233"/>
      <c r="D35" s="239" t="s">
        <v>407</v>
      </c>
      <c r="E35" s="240"/>
      <c r="F35" s="259">
        <v>4.07</v>
      </c>
      <c r="G35" s="263"/>
      <c r="H35" s="261">
        <v>5.5</v>
      </c>
      <c r="I35" s="253"/>
      <c r="J35" s="262">
        <f t="shared" si="0"/>
        <v>9.57</v>
      </c>
      <c r="L35" s="259">
        <v>4.07</v>
      </c>
      <c r="M35" s="263"/>
      <c r="N35" s="261">
        <v>6.3</v>
      </c>
      <c r="O35" s="253"/>
      <c r="P35" s="262">
        <f t="shared" si="1"/>
        <v>10.370000000000001</v>
      </c>
    </row>
    <row r="36" spans="3:16" ht="15.75">
      <c r="C36" s="233"/>
      <c r="D36" s="239" t="s">
        <v>10</v>
      </c>
      <c r="E36" s="240"/>
      <c r="F36" s="259">
        <v>4.9000000000000004</v>
      </c>
      <c r="G36" s="263"/>
      <c r="H36" s="261">
        <v>5.5</v>
      </c>
      <c r="I36" s="253"/>
      <c r="J36" s="262">
        <f t="shared" si="0"/>
        <v>10.4</v>
      </c>
      <c r="L36" s="259">
        <v>4.9000000000000004</v>
      </c>
      <c r="M36" s="263"/>
      <c r="N36" s="261">
        <v>5</v>
      </c>
      <c r="O36" s="253"/>
      <c r="P36" s="262">
        <f t="shared" si="1"/>
        <v>9.9</v>
      </c>
    </row>
    <row r="37" spans="3:16" ht="15.75">
      <c r="C37" s="233"/>
      <c r="D37" s="239" t="s">
        <v>14</v>
      </c>
      <c r="E37" s="240"/>
      <c r="F37" s="259">
        <v>3.55</v>
      </c>
      <c r="G37" s="263"/>
      <c r="H37" s="261">
        <v>6.5</v>
      </c>
      <c r="I37" s="253"/>
      <c r="J37" s="262">
        <f t="shared" si="0"/>
        <v>10.050000000000001</v>
      </c>
      <c r="L37" s="259">
        <v>3.55</v>
      </c>
      <c r="M37" s="263"/>
      <c r="N37" s="261">
        <v>5.42</v>
      </c>
      <c r="O37" s="253"/>
      <c r="P37" s="262">
        <f t="shared" si="1"/>
        <v>8.9699999999999989</v>
      </c>
    </row>
    <row r="38" spans="3:16" ht="15.75">
      <c r="C38" s="233"/>
      <c r="D38" s="239" t="s">
        <v>408</v>
      </c>
      <c r="E38" s="240"/>
      <c r="F38" s="259">
        <v>4.1100000000000003</v>
      </c>
      <c r="G38" s="263"/>
      <c r="H38" s="261">
        <v>6</v>
      </c>
      <c r="I38" s="253"/>
      <c r="J38" s="262">
        <f t="shared" si="0"/>
        <v>10.11</v>
      </c>
      <c r="L38" s="259">
        <v>4.1100000000000003</v>
      </c>
      <c r="M38" s="263"/>
      <c r="N38" s="261">
        <v>4.91</v>
      </c>
      <c r="O38" s="253"/>
      <c r="P38" s="262">
        <f t="shared" si="1"/>
        <v>9.02</v>
      </c>
    </row>
    <row r="39" spans="3:16" ht="15.75">
      <c r="C39" s="233"/>
      <c r="D39" s="242"/>
      <c r="E39" s="240"/>
      <c r="F39" s="264"/>
      <c r="G39" s="265"/>
      <c r="H39" s="266"/>
      <c r="I39" s="253"/>
      <c r="J39" s="267"/>
      <c r="L39" s="264"/>
      <c r="M39" s="265"/>
      <c r="N39" s="266"/>
      <c r="O39" s="253"/>
      <c r="P39" s="267"/>
    </row>
    <row r="40" spans="3:16" ht="15.75">
      <c r="C40" s="233"/>
      <c r="D40" s="243" t="s">
        <v>409</v>
      </c>
      <c r="E40" s="244"/>
      <c r="F40" s="268">
        <f>AVERAGE(F14:F38)</f>
        <v>4.3233333333333333</v>
      </c>
      <c r="G40" s="269"/>
      <c r="H40" s="269">
        <f>AVERAGE(H14:H38)</f>
        <v>5.270833333333333</v>
      </c>
      <c r="I40" s="270"/>
      <c r="J40" s="271">
        <f>AVERAGE(J15:J38)</f>
        <v>9.5941666666666681</v>
      </c>
      <c r="L40" s="268">
        <f>AVERAGE(L14:L38)</f>
        <v>4.3233333333333333</v>
      </c>
      <c r="M40" s="269"/>
      <c r="N40" s="269">
        <f>AVERAGE(N14:N38)</f>
        <v>4.8983333333333325</v>
      </c>
      <c r="O40" s="270"/>
      <c r="P40" s="271">
        <f>AVERAGE(P15:P38)</f>
        <v>9.2216666666666693</v>
      </c>
    </row>
    <row r="42" spans="3:16">
      <c r="D42" s="228" t="s">
        <v>423</v>
      </c>
      <c r="J42" s="245">
        <f>MEDIAN(J15:J38)</f>
        <v>9.4349999999999987</v>
      </c>
      <c r="P42" s="245">
        <f>MEDIAN(P15:P38)</f>
        <v>9.3449999999999989</v>
      </c>
    </row>
    <row r="45" spans="3:16">
      <c r="D45" s="175" t="s">
        <v>413</v>
      </c>
    </row>
  </sheetData>
  <mergeCells count="2">
    <mergeCell ref="F10:J10"/>
    <mergeCell ref="L10:P10"/>
  </mergeCells>
  <phoneticPr fontId="16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53"/>
  <sheetViews>
    <sheetView workbookViewId="0">
      <selection activeCell="I8" sqref="I8"/>
    </sheetView>
  </sheetViews>
  <sheetFormatPr defaultColWidth="10.85546875" defaultRowHeight="12.75"/>
  <cols>
    <col min="1" max="16384" width="10.85546875" style="274"/>
  </cols>
  <sheetData>
    <row r="1" spans="2:23">
      <c r="G1" s="227" t="s">
        <v>538</v>
      </c>
    </row>
    <row r="2" spans="2:23">
      <c r="G2" s="294" t="s">
        <v>556</v>
      </c>
    </row>
    <row r="6" spans="2:23" s="136" customFormat="1">
      <c r="B6" s="274"/>
      <c r="C6" s="274"/>
      <c r="D6" s="168" t="s">
        <v>95</v>
      </c>
    </row>
    <row r="7" spans="2:23">
      <c r="B7" s="136"/>
      <c r="C7" s="136"/>
      <c r="D7" s="13" t="s">
        <v>96</v>
      </c>
    </row>
    <row r="10" spans="2:23" s="136" customFormat="1">
      <c r="B10" s="274"/>
      <c r="C10" s="274"/>
      <c r="D10" s="168" t="s">
        <v>97</v>
      </c>
      <c r="N10" s="136" t="s">
        <v>105</v>
      </c>
      <c r="U10" s="136" t="s">
        <v>510</v>
      </c>
    </row>
    <row r="12" spans="2:23" s="136" customFormat="1">
      <c r="B12" s="174"/>
      <c r="C12" s="174"/>
      <c r="D12" s="174"/>
      <c r="E12" s="174"/>
      <c r="F12" s="174"/>
    </row>
    <row r="13" spans="2:23" s="136" customFormat="1">
      <c r="B13" s="174" t="s">
        <v>112</v>
      </c>
      <c r="C13" s="174" t="s">
        <v>113</v>
      </c>
      <c r="D13" s="174" t="s">
        <v>114</v>
      </c>
      <c r="E13" s="174" t="s">
        <v>115</v>
      </c>
      <c r="F13" s="174" t="s">
        <v>116</v>
      </c>
      <c r="H13"/>
      <c r="I13"/>
      <c r="J13"/>
      <c r="K13"/>
      <c r="L13" s="174" t="s">
        <v>112</v>
      </c>
      <c r="M13" s="174" t="s">
        <v>113</v>
      </c>
      <c r="N13" s="174" t="s">
        <v>114</v>
      </c>
      <c r="O13" s="174" t="s">
        <v>115</v>
      </c>
      <c r="P13" s="174" t="s">
        <v>116</v>
      </c>
      <c r="S13" s="273" t="s">
        <v>112</v>
      </c>
      <c r="T13" s="273" t="s">
        <v>86</v>
      </c>
      <c r="U13" s="273" t="s">
        <v>87</v>
      </c>
      <c r="V13" s="273" t="s">
        <v>88</v>
      </c>
      <c r="W13" s="273" t="s">
        <v>89</v>
      </c>
    </row>
    <row r="14" spans="2:23" s="136" customFormat="1">
      <c r="B14" s="174"/>
      <c r="C14" s="174"/>
      <c r="D14" s="174"/>
      <c r="E14" s="174"/>
      <c r="F14" s="174"/>
      <c r="H14"/>
      <c r="I14"/>
      <c r="J14"/>
      <c r="K14"/>
      <c r="L14" s="174"/>
      <c r="M14" s="174"/>
      <c r="N14" s="174"/>
      <c r="O14" s="174"/>
      <c r="P14" s="174"/>
      <c r="S14" s="273"/>
      <c r="T14" s="273"/>
      <c r="U14" s="273"/>
      <c r="V14" s="273"/>
      <c r="W14" s="273"/>
    </row>
    <row r="15" spans="2:23">
      <c r="B15" s="174" t="s">
        <v>117</v>
      </c>
      <c r="C15" s="276">
        <v>0.6</v>
      </c>
      <c r="D15" s="39">
        <v>0.09</v>
      </c>
      <c r="E15" s="277">
        <f>C15*D15</f>
        <v>5.3999999999999999E-2</v>
      </c>
      <c r="F15" s="277">
        <f>E15</f>
        <v>5.3999999999999999E-2</v>
      </c>
      <c r="H15"/>
      <c r="I15"/>
      <c r="J15"/>
      <c r="K15"/>
      <c r="L15" s="174" t="s">
        <v>117</v>
      </c>
      <c r="M15" s="276">
        <v>0.6</v>
      </c>
      <c r="N15" s="39">
        <v>0.09</v>
      </c>
      <c r="O15" s="277">
        <f>M15*N15</f>
        <v>5.3999999999999999E-2</v>
      </c>
      <c r="P15" s="277">
        <f>O15</f>
        <v>5.3999999999999999E-2</v>
      </c>
      <c r="S15" s="273" t="s">
        <v>90</v>
      </c>
      <c r="T15" s="276">
        <v>0.6</v>
      </c>
      <c r="U15" s="39">
        <v>0.09</v>
      </c>
      <c r="V15" s="277">
        <f>T15*U15</f>
        <v>5.3999999999999999E-2</v>
      </c>
      <c r="W15" s="277">
        <f>V15</f>
        <v>5.3999999999999999E-2</v>
      </c>
    </row>
    <row r="16" spans="2:23">
      <c r="B16" s="275"/>
      <c r="C16" s="277"/>
      <c r="D16" s="277"/>
      <c r="E16" s="277"/>
      <c r="F16" s="277"/>
      <c r="H16"/>
      <c r="I16"/>
      <c r="J16"/>
      <c r="K16"/>
      <c r="L16" s="275"/>
      <c r="M16" s="277"/>
      <c r="N16" s="277"/>
      <c r="O16" s="277"/>
      <c r="P16" s="277"/>
      <c r="S16" s="275"/>
      <c r="T16" s="277"/>
      <c r="U16" s="277"/>
      <c r="V16" s="277"/>
      <c r="W16" s="277"/>
    </row>
    <row r="17" spans="2:23">
      <c r="B17" s="275" t="s">
        <v>118</v>
      </c>
      <c r="C17" s="277">
        <v>0.4</v>
      </c>
      <c r="D17" s="277">
        <v>0.05</v>
      </c>
      <c r="E17" s="20">
        <v>0.02</v>
      </c>
      <c r="F17" s="20">
        <f>E17*0.65</f>
        <v>1.3000000000000001E-2</v>
      </c>
      <c r="H17"/>
      <c r="I17"/>
      <c r="J17"/>
      <c r="K17"/>
      <c r="L17" s="275" t="s">
        <v>118</v>
      </c>
      <c r="M17" s="277">
        <v>0.4</v>
      </c>
      <c r="N17" s="277">
        <v>0.05</v>
      </c>
      <c r="O17" s="20">
        <v>0.02</v>
      </c>
      <c r="P17" s="20">
        <f>O17*0.65</f>
        <v>1.3000000000000001E-2</v>
      </c>
      <c r="S17" s="275" t="s">
        <v>91</v>
      </c>
      <c r="T17" s="277">
        <v>0.4</v>
      </c>
      <c r="U17" s="277">
        <v>0.05</v>
      </c>
      <c r="V17" s="20">
        <v>0.02</v>
      </c>
      <c r="W17" s="20">
        <f>V17*0.65</f>
        <v>1.3000000000000001E-2</v>
      </c>
    </row>
    <row r="18" spans="2:23">
      <c r="B18" s="275"/>
      <c r="C18" s="277"/>
      <c r="D18" s="277"/>
      <c r="E18" s="277"/>
      <c r="F18" s="277"/>
      <c r="H18"/>
      <c r="I18"/>
      <c r="J18"/>
      <c r="K18"/>
      <c r="L18" s="275"/>
      <c r="M18" s="277"/>
      <c r="N18" s="277"/>
      <c r="O18" s="277"/>
      <c r="P18" s="277"/>
      <c r="S18" s="275"/>
      <c r="T18" s="277"/>
      <c r="U18" s="277"/>
      <c r="V18" s="277"/>
      <c r="W18" s="277"/>
    </row>
    <row r="19" spans="2:23" s="136" customFormat="1">
      <c r="B19" s="275"/>
      <c r="C19" s="277"/>
      <c r="D19" s="277"/>
      <c r="E19" s="277">
        <f>E15+E17</f>
        <v>7.3999999999999996E-2</v>
      </c>
      <c r="F19" s="278">
        <f>F15+F17</f>
        <v>6.7000000000000004E-2</v>
      </c>
      <c r="H19"/>
      <c r="I19"/>
      <c r="J19"/>
      <c r="K19"/>
      <c r="L19" s="275"/>
      <c r="M19" s="277"/>
      <c r="N19" s="277"/>
      <c r="O19" s="277">
        <f>O15+O17</f>
        <v>7.3999999999999996E-2</v>
      </c>
      <c r="P19" s="278">
        <f>P15+P17</f>
        <v>6.7000000000000004E-2</v>
      </c>
      <c r="S19" s="275"/>
      <c r="T19" s="277"/>
      <c r="U19" s="277"/>
      <c r="V19" s="277">
        <f>V15+V17</f>
        <v>7.3999999999999996E-2</v>
      </c>
      <c r="W19" s="278">
        <f>W15+W17</f>
        <v>6.7000000000000004E-2</v>
      </c>
    </row>
    <row r="20" spans="2:23">
      <c r="H20"/>
      <c r="I20"/>
      <c r="J20"/>
      <c r="K20"/>
    </row>
    <row r="21" spans="2:23">
      <c r="H21"/>
      <c r="I21"/>
      <c r="J21"/>
      <c r="K21"/>
    </row>
    <row r="22" spans="2:23">
      <c r="B22" s="136"/>
      <c r="C22" s="136"/>
      <c r="D22" s="13" t="s">
        <v>98</v>
      </c>
      <c r="H22"/>
      <c r="I22"/>
      <c r="J22"/>
      <c r="K22"/>
      <c r="L22" s="136"/>
      <c r="M22" s="136"/>
      <c r="N22" s="13" t="s">
        <v>106</v>
      </c>
      <c r="S22" s="136"/>
      <c r="T22" s="136"/>
      <c r="U22" s="13" t="s">
        <v>511</v>
      </c>
    </row>
    <row r="23" spans="2:23">
      <c r="D23" s="275"/>
      <c r="H23"/>
      <c r="I23"/>
      <c r="J23"/>
      <c r="K23"/>
      <c r="N23" s="275"/>
      <c r="U23" s="275"/>
    </row>
    <row r="24" spans="2:23">
      <c r="C24" s="275"/>
      <c r="D24" s="275"/>
      <c r="E24" s="275"/>
      <c r="F24" s="275"/>
      <c r="H24"/>
      <c r="I24"/>
      <c r="J24"/>
      <c r="K24"/>
      <c r="M24" s="275"/>
      <c r="N24" s="275"/>
      <c r="O24" s="275"/>
      <c r="P24" s="275"/>
      <c r="T24" s="275"/>
      <c r="U24" s="275"/>
      <c r="V24" s="275"/>
      <c r="W24" s="275"/>
    </row>
    <row r="25" spans="2:23">
      <c r="B25" s="275" t="s">
        <v>107</v>
      </c>
      <c r="C25" s="275" t="s">
        <v>108</v>
      </c>
      <c r="D25" s="275" t="s">
        <v>109</v>
      </c>
      <c r="E25" s="275" t="s">
        <v>110</v>
      </c>
      <c r="F25" s="275" t="s">
        <v>119</v>
      </c>
      <c r="H25"/>
      <c r="I25"/>
      <c r="J25"/>
      <c r="K25"/>
      <c r="L25" s="275" t="s">
        <v>107</v>
      </c>
      <c r="M25" s="275" t="s">
        <v>108</v>
      </c>
      <c r="N25" s="275" t="s">
        <v>109</v>
      </c>
      <c r="O25" s="275" t="s">
        <v>110</v>
      </c>
      <c r="P25" s="275" t="s">
        <v>119</v>
      </c>
      <c r="S25" s="275" t="s">
        <v>107</v>
      </c>
      <c r="T25" s="275" t="s">
        <v>108</v>
      </c>
      <c r="U25" s="275" t="s">
        <v>109</v>
      </c>
      <c r="V25" s="275" t="s">
        <v>110</v>
      </c>
      <c r="W25" s="275" t="s">
        <v>89</v>
      </c>
    </row>
    <row r="26" spans="2:23">
      <c r="B26" s="275"/>
      <c r="C26" s="275"/>
      <c r="D26" s="275"/>
      <c r="E26" s="275"/>
      <c r="F26" s="275"/>
      <c r="H26"/>
      <c r="I26"/>
      <c r="J26"/>
      <c r="K26"/>
      <c r="L26" s="275"/>
      <c r="M26" s="275"/>
      <c r="N26" s="275"/>
      <c r="O26" s="275"/>
      <c r="P26" s="275"/>
      <c r="S26" s="275"/>
      <c r="T26" s="275"/>
      <c r="U26" s="275"/>
      <c r="V26" s="275"/>
      <c r="W26" s="275"/>
    </row>
    <row r="27" spans="2:23" s="136" customFormat="1">
      <c r="B27" s="275" t="s">
        <v>412</v>
      </c>
      <c r="C27" s="277">
        <v>0.6</v>
      </c>
      <c r="D27" s="278">
        <f>E27/C27</f>
        <v>8.3166666666666667E-2</v>
      </c>
      <c r="E27" s="276">
        <f>F27</f>
        <v>4.99E-2</v>
      </c>
      <c r="F27" s="276">
        <f>F31-F29</f>
        <v>4.99E-2</v>
      </c>
      <c r="H27"/>
      <c r="I27"/>
      <c r="J27"/>
      <c r="K27"/>
      <c r="L27" s="275" t="s">
        <v>412</v>
      </c>
      <c r="M27" s="277">
        <v>0.6</v>
      </c>
      <c r="N27" s="278">
        <f>O27/M27</f>
        <v>8.5833333333333345E-2</v>
      </c>
      <c r="O27" s="276">
        <f>P27</f>
        <v>5.1500000000000004E-2</v>
      </c>
      <c r="P27" s="276">
        <f>P31-P29</f>
        <v>5.1500000000000004E-2</v>
      </c>
      <c r="S27" s="275" t="s">
        <v>412</v>
      </c>
      <c r="T27" s="277">
        <v>0.6</v>
      </c>
      <c r="U27" s="278">
        <f>V27/T27</f>
        <v>8.8666666666666685E-2</v>
      </c>
      <c r="V27" s="276">
        <f>W27</f>
        <v>5.3200000000000011E-2</v>
      </c>
      <c r="W27" s="276">
        <f>W31-W29</f>
        <v>5.3200000000000011E-2</v>
      </c>
    </row>
    <row r="28" spans="2:23" s="136" customFormat="1">
      <c r="B28" s="174"/>
      <c r="C28" s="276"/>
      <c r="D28" s="276"/>
      <c r="E28" s="276"/>
      <c r="F28" s="276"/>
      <c r="H28"/>
      <c r="I28"/>
      <c r="J28"/>
      <c r="K28"/>
      <c r="L28" s="174"/>
      <c r="M28" s="276"/>
      <c r="N28" s="276"/>
      <c r="O28" s="276"/>
      <c r="P28" s="276"/>
      <c r="S28" s="273"/>
      <c r="T28" s="276"/>
      <c r="U28" s="276"/>
      <c r="V28" s="276"/>
      <c r="W28" s="276"/>
    </row>
    <row r="29" spans="2:23">
      <c r="B29" s="174" t="s">
        <v>111</v>
      </c>
      <c r="C29" s="276">
        <v>0.4</v>
      </c>
      <c r="D29" s="276">
        <v>0.05</v>
      </c>
      <c r="E29" s="20">
        <v>0.02</v>
      </c>
      <c r="F29" s="20">
        <f>E29*0.65</f>
        <v>1.3000000000000001E-2</v>
      </c>
      <c r="H29"/>
      <c r="I29"/>
      <c r="J29"/>
      <c r="K29"/>
      <c r="L29" s="174" t="s">
        <v>111</v>
      </c>
      <c r="M29" s="276">
        <v>0.4</v>
      </c>
      <c r="N29" s="276">
        <v>0.05</v>
      </c>
      <c r="O29" s="20">
        <v>0.02</v>
      </c>
      <c r="P29" s="20">
        <f>O29*0.65</f>
        <v>1.3000000000000001E-2</v>
      </c>
      <c r="S29" s="273" t="s">
        <v>111</v>
      </c>
      <c r="T29" s="276">
        <v>0.4</v>
      </c>
      <c r="U29" s="276">
        <v>0.05</v>
      </c>
      <c r="V29" s="20">
        <v>0.02</v>
      </c>
      <c r="W29" s="20">
        <f>V29*0.65</f>
        <v>1.3000000000000001E-2</v>
      </c>
    </row>
    <row r="30" spans="2:23">
      <c r="B30" s="275"/>
      <c r="C30" s="277"/>
      <c r="D30" s="277"/>
      <c r="E30" s="277"/>
      <c r="F30" s="277"/>
      <c r="H30"/>
      <c r="I30"/>
      <c r="J30"/>
      <c r="K30"/>
      <c r="L30" s="275"/>
      <c r="M30" s="277"/>
      <c r="N30" s="277"/>
      <c r="O30" s="277"/>
      <c r="P30" s="277"/>
      <c r="S30" s="275"/>
      <c r="T30" s="277"/>
      <c r="U30" s="277"/>
      <c r="V30" s="277"/>
      <c r="W30" s="277"/>
    </row>
    <row r="31" spans="2:23" s="136" customFormat="1">
      <c r="B31" s="275"/>
      <c r="C31" s="277"/>
      <c r="D31" s="277"/>
      <c r="E31" s="277">
        <f>E27+E29</f>
        <v>6.9900000000000004E-2</v>
      </c>
      <c r="F31" s="278">
        <f>F19-0.0041</f>
        <v>6.2899999999999998E-2</v>
      </c>
      <c r="H31"/>
      <c r="I31"/>
      <c r="J31"/>
      <c r="K31"/>
      <c r="L31" s="275"/>
      <c r="M31" s="277"/>
      <c r="N31" s="277"/>
      <c r="O31" s="277">
        <f>O27+O29</f>
        <v>7.1500000000000008E-2</v>
      </c>
      <c r="P31" s="278">
        <f>P19-0.0025</f>
        <v>6.4500000000000002E-2</v>
      </c>
      <c r="S31" s="275"/>
      <c r="T31" s="277"/>
      <c r="U31" s="277"/>
      <c r="V31" s="277">
        <f>V27+V29</f>
        <v>7.3200000000000015E-2</v>
      </c>
      <c r="W31" s="278">
        <f>W19-0.0008</f>
        <v>6.6200000000000009E-2</v>
      </c>
    </row>
    <row r="32" spans="2:23">
      <c r="H32"/>
      <c r="I32"/>
      <c r="J32"/>
      <c r="K32"/>
    </row>
    <row r="33" spans="2:21">
      <c r="B33" s="136"/>
      <c r="C33" s="136"/>
      <c r="D33" s="13" t="s">
        <v>101</v>
      </c>
      <c r="H33"/>
      <c r="I33"/>
      <c r="J33"/>
      <c r="K33"/>
      <c r="L33" s="136"/>
      <c r="M33" s="136"/>
      <c r="N33" s="13" t="s">
        <v>104</v>
      </c>
      <c r="S33" s="136"/>
      <c r="T33" s="136"/>
      <c r="U33" s="13" t="s">
        <v>512</v>
      </c>
    </row>
    <row r="34" spans="2:21">
      <c r="H34"/>
      <c r="I34"/>
      <c r="J34"/>
      <c r="K34"/>
    </row>
    <row r="35" spans="2:21">
      <c r="H35"/>
      <c r="I35"/>
      <c r="J35"/>
      <c r="K35"/>
    </row>
    <row r="36" spans="2:21" s="136" customFormat="1">
      <c r="B36" s="274"/>
      <c r="C36" s="274"/>
      <c r="D36" s="168" t="s">
        <v>100</v>
      </c>
      <c r="H36"/>
      <c r="I36"/>
      <c r="J36"/>
      <c r="K36"/>
      <c r="L36"/>
      <c r="M36"/>
      <c r="N36"/>
      <c r="O36"/>
      <c r="P36"/>
    </row>
    <row r="37" spans="2:21" s="136" customFormat="1">
      <c r="D37" s="174"/>
      <c r="H37"/>
      <c r="I37"/>
      <c r="J37"/>
      <c r="K37"/>
      <c r="L37"/>
      <c r="M37"/>
      <c r="N37"/>
      <c r="O37"/>
      <c r="P37"/>
    </row>
    <row r="38" spans="2:21" s="136" customFormat="1">
      <c r="B38" s="174"/>
      <c r="C38" s="174"/>
      <c r="D38" s="174"/>
      <c r="E38" s="174"/>
      <c r="F38" s="174"/>
      <c r="G38" s="279"/>
      <c r="H38"/>
      <c r="I38"/>
      <c r="J38"/>
      <c r="K38"/>
      <c r="L38"/>
      <c r="M38"/>
      <c r="N38"/>
      <c r="O38"/>
      <c r="P38"/>
    </row>
    <row r="39" spans="2:21" s="136" customFormat="1">
      <c r="B39" s="174" t="s">
        <v>120</v>
      </c>
      <c r="C39" s="174" t="s">
        <v>86</v>
      </c>
      <c r="D39" s="174" t="s">
        <v>87</v>
      </c>
      <c r="E39" s="174" t="s">
        <v>88</v>
      </c>
      <c r="F39" s="174" t="s">
        <v>89</v>
      </c>
      <c r="H39"/>
      <c r="I39"/>
      <c r="J39"/>
      <c r="K39"/>
      <c r="L39"/>
      <c r="M39"/>
      <c r="N39"/>
      <c r="O39"/>
      <c r="P39"/>
    </row>
    <row r="40" spans="2:21" s="136" customFormat="1">
      <c r="B40" s="174"/>
      <c r="C40" s="174"/>
      <c r="D40" s="174"/>
      <c r="E40" s="174"/>
      <c r="F40" s="174"/>
      <c r="H40"/>
      <c r="I40"/>
      <c r="J40"/>
      <c r="K40"/>
      <c r="L40"/>
      <c r="M40"/>
      <c r="N40"/>
      <c r="O40"/>
      <c r="P40"/>
    </row>
    <row r="41" spans="2:21">
      <c r="B41" s="174" t="s">
        <v>90</v>
      </c>
      <c r="C41" s="276">
        <v>0.6</v>
      </c>
      <c r="D41" s="39">
        <f>E41/C41</f>
        <v>8.1833333333333341E-2</v>
      </c>
      <c r="E41" s="277">
        <f>F41</f>
        <v>4.9100000000000005E-2</v>
      </c>
      <c r="F41" s="277">
        <f>F45-F43</f>
        <v>4.9100000000000005E-2</v>
      </c>
      <c r="H41"/>
      <c r="I41"/>
      <c r="J41"/>
      <c r="K41"/>
      <c r="L41"/>
      <c r="M41"/>
      <c r="N41"/>
      <c r="O41"/>
      <c r="P41"/>
    </row>
    <row r="42" spans="2:21">
      <c r="B42" s="275"/>
      <c r="C42" s="277"/>
      <c r="D42" s="277"/>
      <c r="E42" s="277"/>
      <c r="F42" s="277"/>
      <c r="H42"/>
      <c r="I42"/>
      <c r="J42"/>
      <c r="K42"/>
      <c r="L42"/>
      <c r="M42"/>
      <c r="N42"/>
      <c r="O42"/>
      <c r="P42"/>
    </row>
    <row r="43" spans="2:21">
      <c r="B43" s="275" t="s">
        <v>91</v>
      </c>
      <c r="C43" s="277">
        <v>0.4</v>
      </c>
      <c r="D43" s="277">
        <v>0.05</v>
      </c>
      <c r="E43" s="20">
        <v>0.02</v>
      </c>
      <c r="F43" s="20">
        <f>E43*0.65</f>
        <v>1.3000000000000001E-2</v>
      </c>
      <c r="H43"/>
      <c r="I43"/>
      <c r="J43"/>
      <c r="K43"/>
      <c r="L43"/>
      <c r="M43"/>
      <c r="N43"/>
      <c r="O43"/>
      <c r="P43"/>
    </row>
    <row r="44" spans="2:21">
      <c r="B44" s="275"/>
      <c r="C44" s="277"/>
      <c r="D44" s="277"/>
      <c r="E44" s="277"/>
      <c r="F44" s="277"/>
      <c r="H44"/>
      <c r="I44"/>
      <c r="J44"/>
      <c r="K44"/>
      <c r="L44"/>
      <c r="M44"/>
      <c r="N44"/>
      <c r="O44"/>
      <c r="P44"/>
    </row>
    <row r="45" spans="2:21" s="136" customFormat="1">
      <c r="B45" s="275"/>
      <c r="C45" s="277"/>
      <c r="D45" s="277"/>
      <c r="E45" s="277">
        <f>E41+E43</f>
        <v>6.9100000000000009E-2</v>
      </c>
      <c r="F45" s="278">
        <f>F19-0.0049</f>
        <v>6.2100000000000002E-2</v>
      </c>
      <c r="H45"/>
      <c r="I45"/>
      <c r="J45"/>
      <c r="K45"/>
      <c r="L45"/>
      <c r="M45"/>
      <c r="N45"/>
      <c r="O45"/>
      <c r="P45"/>
    </row>
    <row r="46" spans="2:21">
      <c r="H46"/>
      <c r="I46"/>
      <c r="J46"/>
      <c r="K46"/>
      <c r="L46"/>
      <c r="M46"/>
      <c r="N46"/>
      <c r="O46"/>
      <c r="P46"/>
    </row>
    <row r="47" spans="2:21">
      <c r="B47" s="136"/>
      <c r="C47" s="136"/>
      <c r="D47" s="13" t="s">
        <v>102</v>
      </c>
      <c r="H47"/>
      <c r="I47"/>
      <c r="J47"/>
      <c r="K47"/>
      <c r="L47"/>
      <c r="M47"/>
      <c r="N47"/>
      <c r="O47"/>
      <c r="P47"/>
    </row>
    <row r="48" spans="2:21">
      <c r="H48"/>
      <c r="I48"/>
      <c r="J48"/>
      <c r="K48"/>
      <c r="L48"/>
      <c r="M48"/>
      <c r="N48"/>
      <c r="O48"/>
      <c r="P48"/>
    </row>
    <row r="50" spans="2:3">
      <c r="B50" s="274" t="s">
        <v>92</v>
      </c>
      <c r="C50" s="274" t="s">
        <v>99</v>
      </c>
    </row>
    <row r="51" spans="2:3">
      <c r="C51" s="274" t="s">
        <v>93</v>
      </c>
    </row>
    <row r="52" spans="2:3">
      <c r="C52" s="274" t="s">
        <v>103</v>
      </c>
    </row>
    <row r="53" spans="2:3">
      <c r="C53" s="274" t="s">
        <v>94</v>
      </c>
    </row>
  </sheetData>
  <phoneticPr fontId="2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0"/>
  <sheetViews>
    <sheetView topLeftCell="A445" workbookViewId="0">
      <selection activeCell="B492" sqref="B492:G521"/>
    </sheetView>
  </sheetViews>
  <sheetFormatPr defaultColWidth="11.42578125" defaultRowHeight="12.75"/>
  <cols>
    <col min="1" max="1" width="10.85546875" style="54" customWidth="1"/>
  </cols>
  <sheetData>
    <row r="1" spans="1:10" s="57" customFormat="1" ht="12">
      <c r="A1" s="114" t="str">
        <f>[1]DATA!A5</f>
        <v>SO</v>
      </c>
      <c r="B1" s="71" t="s">
        <v>304</v>
      </c>
      <c r="C1" s="71" t="s">
        <v>305</v>
      </c>
      <c r="D1" s="71" t="s">
        <v>521</v>
      </c>
      <c r="E1" s="71" t="s">
        <v>522</v>
      </c>
      <c r="F1" s="71" t="s">
        <v>523</v>
      </c>
      <c r="G1" s="71" t="s">
        <v>439</v>
      </c>
    </row>
    <row r="2" spans="1:10" s="57" customFormat="1" ht="12">
      <c r="A2" s="114"/>
      <c r="B2" s="61">
        <v>39984</v>
      </c>
      <c r="C2">
        <v>43.15</v>
      </c>
      <c r="D2">
        <v>43.59</v>
      </c>
      <c r="E2">
        <v>42.33</v>
      </c>
      <c r="F2">
        <v>43.1</v>
      </c>
      <c r="G2">
        <v>9914300</v>
      </c>
      <c r="H2"/>
    </row>
    <row r="3" spans="1:10" s="57" customFormat="1" ht="12">
      <c r="A3" s="114"/>
      <c r="B3" s="61">
        <v>39983</v>
      </c>
      <c r="C3">
        <v>43.42</v>
      </c>
      <c r="D3">
        <v>43.53</v>
      </c>
      <c r="E3">
        <v>42.32</v>
      </c>
      <c r="F3">
        <v>42.48</v>
      </c>
      <c r="G3">
        <v>6965400</v>
      </c>
      <c r="H3"/>
    </row>
    <row r="4" spans="1:10" s="57" customFormat="1" ht="12">
      <c r="A4" s="114"/>
      <c r="B4" s="61">
        <v>39982</v>
      </c>
      <c r="C4">
        <v>44.74</v>
      </c>
      <c r="D4">
        <v>44.75</v>
      </c>
      <c r="E4">
        <v>43.56</v>
      </c>
      <c r="F4">
        <v>43.57</v>
      </c>
      <c r="G4">
        <v>4637700</v>
      </c>
      <c r="H4"/>
    </row>
    <row r="5" spans="1:10" s="57" customFormat="1" ht="12">
      <c r="A5" s="114"/>
      <c r="B5" s="61">
        <v>39981</v>
      </c>
      <c r="C5">
        <v>44.63</v>
      </c>
      <c r="D5">
        <v>44.89</v>
      </c>
      <c r="E5">
        <v>44.45</v>
      </c>
      <c r="F5">
        <v>44.75</v>
      </c>
      <c r="G5">
        <v>3507100</v>
      </c>
      <c r="H5"/>
      <c r="J5" s="182">
        <v>40306</v>
      </c>
    </row>
    <row r="6" spans="1:10" s="57" customFormat="1" ht="12">
      <c r="A6" s="114"/>
      <c r="B6" s="61">
        <v>39980</v>
      </c>
      <c r="C6">
        <v>44.75</v>
      </c>
      <c r="D6">
        <v>45.06</v>
      </c>
      <c r="E6">
        <v>44.38</v>
      </c>
      <c r="F6">
        <v>44.52</v>
      </c>
      <c r="G6">
        <v>3550700</v>
      </c>
      <c r="H6"/>
      <c r="J6" s="182">
        <v>40349</v>
      </c>
    </row>
    <row r="7" spans="1:10" s="57" customFormat="1" ht="12">
      <c r="A7" s="114"/>
      <c r="B7" s="61">
        <v>39977</v>
      </c>
      <c r="C7">
        <v>44.59</v>
      </c>
      <c r="D7">
        <v>44.76</v>
      </c>
      <c r="E7">
        <v>44.38</v>
      </c>
      <c r="F7">
        <v>44.49</v>
      </c>
      <c r="G7">
        <v>4414300</v>
      </c>
      <c r="H7"/>
    </row>
    <row r="8" spans="1:10" s="57" customFormat="1" ht="12">
      <c r="A8" s="114"/>
      <c r="B8" s="61">
        <v>39976</v>
      </c>
      <c r="C8">
        <v>43.91</v>
      </c>
      <c r="D8">
        <v>44.66</v>
      </c>
      <c r="E8">
        <v>43.78</v>
      </c>
      <c r="F8">
        <v>44.65</v>
      </c>
      <c r="G8">
        <v>4084300</v>
      </c>
      <c r="H8"/>
    </row>
    <row r="9" spans="1:10" s="57" customFormat="1" ht="12">
      <c r="A9" s="114"/>
      <c r="B9" s="61">
        <v>39975</v>
      </c>
      <c r="C9">
        <v>44.46</v>
      </c>
      <c r="D9">
        <v>44.59</v>
      </c>
      <c r="E9">
        <v>43.8</v>
      </c>
      <c r="F9">
        <v>43.92</v>
      </c>
      <c r="G9">
        <v>3768700</v>
      </c>
      <c r="H9"/>
    </row>
    <row r="10" spans="1:10" s="57" customFormat="1" ht="12">
      <c r="A10" s="114"/>
      <c r="B10" s="61">
        <v>39974</v>
      </c>
      <c r="C10">
        <v>44.2</v>
      </c>
      <c r="D10">
        <v>44.61</v>
      </c>
      <c r="E10">
        <v>44.07</v>
      </c>
      <c r="F10">
        <v>44.26</v>
      </c>
      <c r="G10">
        <v>3773700</v>
      </c>
      <c r="H10"/>
    </row>
    <row r="11" spans="1:10" s="57" customFormat="1" ht="12">
      <c r="A11" s="114"/>
      <c r="B11" s="61">
        <v>39973</v>
      </c>
      <c r="C11">
        <v>44.47</v>
      </c>
      <c r="D11">
        <v>44.62</v>
      </c>
      <c r="E11">
        <v>44.18</v>
      </c>
      <c r="F11">
        <v>44.4</v>
      </c>
      <c r="G11">
        <v>3525300</v>
      </c>
      <c r="H11"/>
    </row>
    <row r="12" spans="1:10" s="57" customFormat="1" ht="12">
      <c r="A12" s="114"/>
      <c r="B12" s="61">
        <v>39970</v>
      </c>
      <c r="C12">
        <v>44.56</v>
      </c>
      <c r="D12">
        <v>44.86</v>
      </c>
      <c r="E12">
        <v>44.18</v>
      </c>
      <c r="F12">
        <v>44.44</v>
      </c>
      <c r="G12">
        <v>6141000</v>
      </c>
      <c r="H12"/>
    </row>
    <row r="13" spans="1:10" s="57" customFormat="1" ht="12">
      <c r="A13" s="114"/>
      <c r="B13" s="61">
        <v>39969</v>
      </c>
      <c r="C13">
        <v>43.85</v>
      </c>
      <c r="D13">
        <v>44.54</v>
      </c>
      <c r="E13">
        <v>43.7</v>
      </c>
      <c r="F13">
        <v>44.43</v>
      </c>
      <c r="G13">
        <v>6556700</v>
      </c>
      <c r="H13"/>
    </row>
    <row r="14" spans="1:10" s="57" customFormat="1" ht="12">
      <c r="A14" s="114"/>
      <c r="B14" s="61">
        <v>39968</v>
      </c>
      <c r="C14">
        <v>43.86</v>
      </c>
      <c r="D14">
        <v>43.93</v>
      </c>
      <c r="E14">
        <v>43.56</v>
      </c>
      <c r="F14">
        <v>43.69</v>
      </c>
      <c r="G14">
        <v>4568300</v>
      </c>
      <c r="H14"/>
    </row>
    <row r="15" spans="1:10" s="57" customFormat="1" ht="12">
      <c r="A15" s="114"/>
      <c r="B15" s="61">
        <v>39967</v>
      </c>
      <c r="C15">
        <v>44.01</v>
      </c>
      <c r="D15">
        <v>44.2</v>
      </c>
      <c r="E15">
        <v>43.68</v>
      </c>
      <c r="F15">
        <v>43.95</v>
      </c>
      <c r="G15">
        <v>4301200</v>
      </c>
      <c r="H15"/>
    </row>
    <row r="16" spans="1:10" s="57" customFormat="1" ht="12">
      <c r="A16" s="114"/>
      <c r="B16" s="61">
        <v>39966</v>
      </c>
      <c r="C16">
        <v>43.99</v>
      </c>
      <c r="D16">
        <v>44.43</v>
      </c>
      <c r="E16">
        <v>43.25</v>
      </c>
      <c r="F16">
        <v>44.09</v>
      </c>
      <c r="G16">
        <v>6858800</v>
      </c>
      <c r="H16"/>
    </row>
    <row r="17" spans="1:8" s="57" customFormat="1" ht="12">
      <c r="A17" s="114"/>
      <c r="B17" s="61">
        <v>39963</v>
      </c>
      <c r="C17">
        <v>44.01</v>
      </c>
      <c r="D17">
        <v>44.74</v>
      </c>
      <c r="E17">
        <v>43.9</v>
      </c>
      <c r="F17">
        <v>43.9</v>
      </c>
      <c r="G17">
        <v>5920500</v>
      </c>
      <c r="H17"/>
    </row>
    <row r="18" spans="1:8" s="57" customFormat="1" ht="12">
      <c r="A18" s="114"/>
      <c r="B18" s="61">
        <v>39962</v>
      </c>
      <c r="C18">
        <v>44.42</v>
      </c>
      <c r="D18">
        <v>44.95</v>
      </c>
      <c r="E18">
        <v>44.12</v>
      </c>
      <c r="F18">
        <v>44.13</v>
      </c>
      <c r="G18">
        <v>4551700</v>
      </c>
      <c r="H18"/>
    </row>
    <row r="19" spans="1:8" s="57" customFormat="1" ht="12">
      <c r="A19" s="114"/>
      <c r="B19" s="61">
        <v>39961</v>
      </c>
      <c r="C19">
        <v>44.67</v>
      </c>
      <c r="D19">
        <v>44.67</v>
      </c>
      <c r="E19">
        <v>43.71</v>
      </c>
      <c r="F19">
        <v>44.26</v>
      </c>
      <c r="G19">
        <v>6558700</v>
      </c>
      <c r="H19"/>
    </row>
    <row r="20" spans="1:8" s="57" customFormat="1" ht="12">
      <c r="A20" s="114"/>
      <c r="B20" s="61">
        <v>39960</v>
      </c>
      <c r="C20">
        <v>45.39</v>
      </c>
      <c r="D20">
        <v>45.54</v>
      </c>
      <c r="E20">
        <v>44.75</v>
      </c>
      <c r="F20">
        <v>44.89</v>
      </c>
      <c r="G20">
        <v>4164900</v>
      </c>
      <c r="H20"/>
    </row>
    <row r="21" spans="1:8" s="57" customFormat="1" ht="12">
      <c r="A21" s="114"/>
      <c r="B21" s="61">
        <v>39956</v>
      </c>
      <c r="C21">
        <v>45.4</v>
      </c>
      <c r="D21">
        <v>45.46</v>
      </c>
      <c r="E21">
        <v>45.02</v>
      </c>
      <c r="F21">
        <v>45.2</v>
      </c>
      <c r="G21">
        <v>3514600</v>
      </c>
      <c r="H21"/>
    </row>
    <row r="22" spans="1:8" s="57" customFormat="1" ht="12">
      <c r="A22" s="114"/>
      <c r="B22" s="61">
        <v>39955</v>
      </c>
      <c r="C22">
        <v>45.58</v>
      </c>
      <c r="D22">
        <v>45.74</v>
      </c>
      <c r="E22">
        <v>45</v>
      </c>
      <c r="F22">
        <v>45.52</v>
      </c>
      <c r="G22">
        <v>5067300</v>
      </c>
      <c r="H22"/>
    </row>
    <row r="23" spans="1:8" s="57" customFormat="1" ht="12">
      <c r="A23" s="114"/>
      <c r="B23" s="61">
        <v>39954</v>
      </c>
      <c r="C23">
        <v>46.42</v>
      </c>
      <c r="D23">
        <v>46.87</v>
      </c>
      <c r="E23">
        <v>45.56</v>
      </c>
      <c r="F23">
        <v>45.76</v>
      </c>
      <c r="G23">
        <v>4751200</v>
      </c>
      <c r="H23"/>
    </row>
    <row r="24" spans="1:8" s="57" customFormat="1" ht="12">
      <c r="A24" s="114"/>
      <c r="B24" s="61">
        <v>39953</v>
      </c>
      <c r="C24">
        <v>46.33</v>
      </c>
      <c r="D24">
        <v>46.58</v>
      </c>
      <c r="E24">
        <v>46.12</v>
      </c>
      <c r="F24">
        <v>46.44</v>
      </c>
      <c r="G24">
        <v>3135200</v>
      </c>
      <c r="H24"/>
    </row>
    <row r="25" spans="1:8" s="57" customFormat="1" ht="12">
      <c r="A25" s="114"/>
      <c r="B25" s="61">
        <v>39952</v>
      </c>
      <c r="C25">
        <v>46.52</v>
      </c>
      <c r="D25">
        <v>46.67</v>
      </c>
      <c r="E25">
        <v>46.25</v>
      </c>
      <c r="F25">
        <v>46.4</v>
      </c>
      <c r="G25">
        <v>3182000</v>
      </c>
      <c r="H25"/>
    </row>
    <row r="26" spans="1:8" s="57" customFormat="1" ht="12">
      <c r="A26" s="114"/>
      <c r="B26" s="61">
        <v>39949</v>
      </c>
      <c r="C26">
        <v>46.44</v>
      </c>
      <c r="D26">
        <v>46.6</v>
      </c>
      <c r="E26">
        <v>46.11</v>
      </c>
      <c r="F26">
        <v>46.6</v>
      </c>
      <c r="G26">
        <v>3381200</v>
      </c>
      <c r="H26"/>
    </row>
    <row r="27" spans="1:8" s="57" customFormat="1" ht="12">
      <c r="A27" s="114"/>
      <c r="B27" s="61">
        <v>39948</v>
      </c>
      <c r="C27">
        <v>46.59</v>
      </c>
      <c r="D27">
        <v>46.69</v>
      </c>
      <c r="E27">
        <v>46.26</v>
      </c>
      <c r="F27">
        <v>46.3</v>
      </c>
      <c r="G27">
        <v>2698200</v>
      </c>
      <c r="H27"/>
    </row>
    <row r="28" spans="1:8" s="57" customFormat="1" ht="12">
      <c r="A28" s="114"/>
      <c r="B28" s="61">
        <v>39947</v>
      </c>
      <c r="C28">
        <v>46.25</v>
      </c>
      <c r="D28">
        <v>47.05</v>
      </c>
      <c r="E28">
        <v>46.12</v>
      </c>
      <c r="F28">
        <v>46.66</v>
      </c>
      <c r="G28">
        <v>3211700</v>
      </c>
      <c r="H28"/>
    </row>
    <row r="29" spans="1:8" s="57" customFormat="1" ht="12">
      <c r="A29" s="114"/>
      <c r="B29" s="61">
        <v>39946</v>
      </c>
      <c r="C29">
        <v>45.75</v>
      </c>
      <c r="D29">
        <v>46.36</v>
      </c>
      <c r="E29">
        <v>45.75</v>
      </c>
      <c r="F29">
        <v>46.26</v>
      </c>
      <c r="G29">
        <v>3783800</v>
      </c>
      <c r="H29"/>
    </row>
    <row r="30" spans="1:8" s="57" customFormat="1" ht="12">
      <c r="A30" s="114"/>
      <c r="B30" s="61">
        <v>39945</v>
      </c>
      <c r="C30">
        <v>45.96</v>
      </c>
      <c r="D30">
        <v>46.06</v>
      </c>
      <c r="E30">
        <v>45.63</v>
      </c>
      <c r="F30">
        <v>45.84</v>
      </c>
      <c r="G30">
        <v>3161300</v>
      </c>
      <c r="H30"/>
    </row>
    <row r="31" spans="1:8" s="57" customFormat="1" ht="12">
      <c r="A31" s="114"/>
      <c r="B31" s="61">
        <v>39942</v>
      </c>
      <c r="C31">
        <v>46.24</v>
      </c>
      <c r="D31">
        <v>46.31</v>
      </c>
      <c r="E31">
        <v>45.81</v>
      </c>
      <c r="F31">
        <v>46.1</v>
      </c>
      <c r="G31">
        <v>3712400</v>
      </c>
      <c r="H31"/>
    </row>
    <row r="32" spans="1:8" s="57" customFormat="1" ht="12">
      <c r="A32" s="114"/>
      <c r="B32" s="114" t="s">
        <v>476</v>
      </c>
      <c r="C32" s="115">
        <f>AVERAGE(C2:C31)</f>
        <v>44.951999999999991</v>
      </c>
      <c r="D32" s="115">
        <f>AVERAGE(D2:D31)</f>
        <v>45.243666666666655</v>
      </c>
      <c r="E32" s="115">
        <f>AVERAGE(E2:E31)</f>
        <v>44.524333333333331</v>
      </c>
      <c r="F32" s="116">
        <f>AVERAGE(F2:F31)</f>
        <v>44.833333333333336</v>
      </c>
      <c r="G32" s="115">
        <f>AVERAGE(G2:G31)</f>
        <v>4578740</v>
      </c>
      <c r="H32"/>
    </row>
    <row r="33" spans="1:8" s="57" customFormat="1" ht="12">
      <c r="A33" s="114"/>
      <c r="B33" s="114" t="s">
        <v>423</v>
      </c>
      <c r="C33" s="114">
        <f>MEDIAN(C2:C31)</f>
        <v>44.650000000000006</v>
      </c>
      <c r="D33" s="114">
        <f>MEDIAN(D2:D31)</f>
        <v>44.875</v>
      </c>
      <c r="E33" s="114">
        <f>MEDIAN(E2:E31)</f>
        <v>44.28</v>
      </c>
      <c r="F33" s="114">
        <f>MEDIAN(F2:F31)</f>
        <v>44.505000000000003</v>
      </c>
      <c r="G33" s="114">
        <f>MEDIAN(G2:G31)</f>
        <v>4124600</v>
      </c>
      <c r="H33"/>
    </row>
    <row r="34" spans="1:8" s="57" customFormat="1" ht="12">
      <c r="A34" s="114"/>
      <c r="B34" s="114" t="s">
        <v>426</v>
      </c>
      <c r="C34" s="114">
        <f>MAX(C2:C31)</f>
        <v>46.59</v>
      </c>
      <c r="D34" s="114">
        <f>MAX(D2:D31)</f>
        <v>47.05</v>
      </c>
      <c r="E34" s="114">
        <f>MAX(E2:E31)</f>
        <v>46.26</v>
      </c>
      <c r="F34" s="114">
        <f>MAX(F2:F31)</f>
        <v>46.66</v>
      </c>
      <c r="G34" s="114">
        <f>MAX(G2:G31)</f>
        <v>9914300</v>
      </c>
      <c r="H34"/>
    </row>
    <row r="35" spans="1:8" s="57" customFormat="1" ht="12">
      <c r="A35" s="114"/>
      <c r="B35" s="114" t="s">
        <v>427</v>
      </c>
      <c r="C35" s="114">
        <f>MIN(C2:C31)</f>
        <v>43.15</v>
      </c>
      <c r="D35" s="114">
        <f>MIN(D2:D31)</f>
        <v>43.53</v>
      </c>
      <c r="E35" s="114">
        <f>MIN(E2:E31)</f>
        <v>42.32</v>
      </c>
      <c r="F35" s="114">
        <f>MIN(F2:F31)</f>
        <v>42.48</v>
      </c>
      <c r="G35" s="114">
        <f>MIN(G2:G31)</f>
        <v>2698200</v>
      </c>
      <c r="H35"/>
    </row>
    <row r="36" spans="1:8" s="57" customFormat="1" ht="12">
      <c r="A36" s="114" t="str">
        <f>[1]DATA!A6</f>
        <v>ALE</v>
      </c>
      <c r="B36" s="71" t="s">
        <v>304</v>
      </c>
      <c r="C36" s="71" t="s">
        <v>305</v>
      </c>
      <c r="D36" s="71" t="s">
        <v>521</v>
      </c>
      <c r="E36" s="71" t="s">
        <v>522</v>
      </c>
      <c r="F36" s="71" t="s">
        <v>523</v>
      </c>
      <c r="G36" s="71" t="s">
        <v>439</v>
      </c>
      <c r="H36"/>
    </row>
    <row r="37" spans="1:8" s="57" customFormat="1" ht="15.75">
      <c r="A37" s="114"/>
      <c r="B37" s="183">
        <v>39984</v>
      </c>
      <c r="C37" s="184">
        <v>47.57</v>
      </c>
      <c r="D37" s="184">
        <v>48.29</v>
      </c>
      <c r="E37" s="184">
        <v>47.24</v>
      </c>
      <c r="F37" s="184">
        <v>48.11</v>
      </c>
      <c r="G37" s="184">
        <v>306700</v>
      </c>
      <c r="H37"/>
    </row>
    <row r="38" spans="1:8" s="57" customFormat="1" ht="15.75">
      <c r="A38" s="114"/>
      <c r="B38" s="183">
        <v>39983</v>
      </c>
      <c r="C38" s="184">
        <v>48.31</v>
      </c>
      <c r="D38" s="184">
        <v>48.56</v>
      </c>
      <c r="E38" s="184">
        <v>47.23</v>
      </c>
      <c r="F38" s="184">
        <v>47.42</v>
      </c>
      <c r="G38" s="184">
        <v>204700</v>
      </c>
      <c r="H38"/>
    </row>
    <row r="39" spans="1:8" s="57" customFormat="1" ht="15.75">
      <c r="A39" s="114"/>
      <c r="B39" s="183">
        <v>39982</v>
      </c>
      <c r="C39" s="184">
        <v>49.78</v>
      </c>
      <c r="D39" s="184">
        <v>49.82</v>
      </c>
      <c r="E39" s="184">
        <v>48.61</v>
      </c>
      <c r="F39" s="184">
        <v>48.74</v>
      </c>
      <c r="G39" s="184">
        <v>165800</v>
      </c>
      <c r="H39"/>
    </row>
    <row r="40" spans="1:8" s="57" customFormat="1" ht="15.75">
      <c r="A40" s="114"/>
      <c r="B40" s="183">
        <v>39981</v>
      </c>
      <c r="C40" s="184">
        <v>49.34</v>
      </c>
      <c r="D40" s="184">
        <v>50</v>
      </c>
      <c r="E40" s="184">
        <v>49.1</v>
      </c>
      <c r="F40" s="184">
        <v>49.77</v>
      </c>
      <c r="G40" s="184">
        <v>130000</v>
      </c>
      <c r="H40"/>
    </row>
    <row r="41" spans="1:8" s="57" customFormat="1" ht="15.75">
      <c r="A41" s="114"/>
      <c r="B41" s="183">
        <v>39980</v>
      </c>
      <c r="C41" s="184">
        <v>48.83</v>
      </c>
      <c r="D41" s="184">
        <v>49.42</v>
      </c>
      <c r="E41" s="184">
        <v>48.78</v>
      </c>
      <c r="F41" s="184">
        <v>49.16</v>
      </c>
      <c r="G41" s="184">
        <v>149000</v>
      </c>
      <c r="H41"/>
    </row>
    <row r="42" spans="1:8" s="57" customFormat="1" ht="15.75">
      <c r="A42" s="114"/>
      <c r="B42" s="183">
        <v>39977</v>
      </c>
      <c r="C42" s="184">
        <v>48.53</v>
      </c>
      <c r="D42" s="184">
        <v>48.8</v>
      </c>
      <c r="E42" s="184">
        <v>48.41</v>
      </c>
      <c r="F42" s="184">
        <v>48.48</v>
      </c>
      <c r="G42" s="184">
        <v>108800</v>
      </c>
      <c r="H42"/>
    </row>
    <row r="43" spans="1:8" s="57" customFormat="1" ht="15.75">
      <c r="A43" s="114"/>
      <c r="B43" s="183">
        <v>39976</v>
      </c>
      <c r="C43" s="184">
        <v>47.66</v>
      </c>
      <c r="D43" s="184">
        <v>48.6</v>
      </c>
      <c r="E43" s="184">
        <v>47.54</v>
      </c>
      <c r="F43" s="184">
        <v>48.51</v>
      </c>
      <c r="G43" s="184">
        <v>80900</v>
      </c>
      <c r="H43"/>
    </row>
    <row r="44" spans="1:8" s="57" customFormat="1" ht="15.75">
      <c r="A44" s="114"/>
      <c r="B44" s="183">
        <v>39975</v>
      </c>
      <c r="C44" s="184">
        <v>48.63</v>
      </c>
      <c r="D44" s="184">
        <v>48.68</v>
      </c>
      <c r="E44" s="184">
        <v>47.6</v>
      </c>
      <c r="F44" s="184">
        <v>47.69</v>
      </c>
      <c r="G44" s="184">
        <v>103700</v>
      </c>
      <c r="H44"/>
    </row>
    <row r="45" spans="1:8" s="57" customFormat="1" ht="15.75">
      <c r="A45" s="114"/>
      <c r="B45" s="183">
        <v>39974</v>
      </c>
      <c r="C45" s="184">
        <v>48.35</v>
      </c>
      <c r="D45" s="184">
        <v>48.82</v>
      </c>
      <c r="E45" s="184">
        <v>48.08</v>
      </c>
      <c r="F45" s="184">
        <v>48.4</v>
      </c>
      <c r="G45" s="184">
        <v>105500</v>
      </c>
      <c r="H45"/>
    </row>
    <row r="46" spans="1:8" s="57" customFormat="1" ht="15.75">
      <c r="A46" s="114"/>
      <c r="B46" s="183">
        <v>39973</v>
      </c>
      <c r="C46" s="184">
        <v>48.25</v>
      </c>
      <c r="D46" s="184">
        <v>48.81</v>
      </c>
      <c r="E46" s="184">
        <v>47.94</v>
      </c>
      <c r="F46" s="184">
        <v>48.69</v>
      </c>
      <c r="G46" s="184">
        <v>115100</v>
      </c>
      <c r="H46"/>
    </row>
    <row r="47" spans="1:8" s="57" customFormat="1" ht="15.75">
      <c r="A47" s="114"/>
      <c r="B47" s="183">
        <v>39970</v>
      </c>
      <c r="C47" s="184">
        <v>48.24</v>
      </c>
      <c r="D47" s="184">
        <v>48.65</v>
      </c>
      <c r="E47" s="184">
        <v>47.76</v>
      </c>
      <c r="F47" s="184">
        <v>48.22</v>
      </c>
      <c r="G47" s="184">
        <v>127000</v>
      </c>
      <c r="H47"/>
    </row>
    <row r="48" spans="1:8" s="57" customFormat="1" ht="15.75">
      <c r="A48" s="114"/>
      <c r="B48" s="183">
        <v>39969</v>
      </c>
      <c r="C48" s="184">
        <v>47.62</v>
      </c>
      <c r="D48" s="184">
        <v>48.11</v>
      </c>
      <c r="E48" s="184">
        <v>47.56</v>
      </c>
      <c r="F48" s="184">
        <v>48.06</v>
      </c>
      <c r="G48" s="184">
        <v>148800</v>
      </c>
      <c r="H48"/>
    </row>
    <row r="49" spans="1:8" s="57" customFormat="1" ht="15.75">
      <c r="A49" s="114"/>
      <c r="B49" s="183">
        <v>39968</v>
      </c>
      <c r="C49" s="184">
        <v>47.82</v>
      </c>
      <c r="D49" s="184">
        <v>48.01</v>
      </c>
      <c r="E49" s="184">
        <v>47.49</v>
      </c>
      <c r="F49" s="184">
        <v>47.68</v>
      </c>
      <c r="G49" s="184">
        <v>134500</v>
      </c>
      <c r="H49"/>
    </row>
    <row r="50" spans="1:8" s="57" customFormat="1" ht="15.75">
      <c r="A50" s="114"/>
      <c r="B50" s="183">
        <v>39967</v>
      </c>
      <c r="C50" s="184">
        <v>48.62</v>
      </c>
      <c r="D50" s="184">
        <v>49.09</v>
      </c>
      <c r="E50" s="184">
        <v>47.75</v>
      </c>
      <c r="F50" s="184">
        <v>47.95</v>
      </c>
      <c r="G50" s="184">
        <v>294000</v>
      </c>
      <c r="H50"/>
    </row>
    <row r="51" spans="1:8" s="57" customFormat="1" ht="15.75">
      <c r="A51" s="114"/>
      <c r="B51" s="183">
        <v>39966</v>
      </c>
      <c r="C51" s="184">
        <v>47.55</v>
      </c>
      <c r="D51" s="184">
        <v>48.53</v>
      </c>
      <c r="E51" s="184">
        <v>46.85</v>
      </c>
      <c r="F51" s="184">
        <v>48.43</v>
      </c>
      <c r="G51" s="184">
        <v>288300</v>
      </c>
      <c r="H51"/>
    </row>
    <row r="52" spans="1:8" s="57" customFormat="1" ht="15.75">
      <c r="A52" s="114"/>
      <c r="B52" s="183">
        <v>39963</v>
      </c>
      <c r="C52" s="184">
        <v>47.52</v>
      </c>
      <c r="D52" s="184">
        <v>48.14</v>
      </c>
      <c r="E52" s="184">
        <v>47.3</v>
      </c>
      <c r="F52" s="184">
        <v>47.32</v>
      </c>
      <c r="G52" s="184">
        <v>253500</v>
      </c>
      <c r="H52"/>
    </row>
    <row r="53" spans="1:8" s="57" customFormat="1" ht="15.75">
      <c r="A53" s="114"/>
      <c r="B53" s="183">
        <v>39962</v>
      </c>
      <c r="C53" s="184">
        <v>47.94</v>
      </c>
      <c r="D53" s="184">
        <v>48.56</v>
      </c>
      <c r="E53" s="184">
        <v>47.74</v>
      </c>
      <c r="F53" s="184">
        <v>47.8</v>
      </c>
      <c r="G53" s="184">
        <v>146800</v>
      </c>
      <c r="H53"/>
    </row>
    <row r="54" spans="1:8" s="57" customFormat="1" ht="15.75">
      <c r="A54" s="114"/>
      <c r="B54" s="183">
        <v>39961</v>
      </c>
      <c r="C54" s="184">
        <v>48.59</v>
      </c>
      <c r="D54" s="184">
        <v>48.85</v>
      </c>
      <c r="E54" s="184">
        <v>47.42</v>
      </c>
      <c r="F54" s="184">
        <v>47.69</v>
      </c>
      <c r="G54" s="184">
        <v>125400</v>
      </c>
      <c r="H54"/>
    </row>
    <row r="55" spans="1:8" s="57" customFormat="1" ht="15.75">
      <c r="A55" s="114"/>
      <c r="B55" s="183">
        <v>39960</v>
      </c>
      <c r="C55" s="184">
        <v>49.12</v>
      </c>
      <c r="D55" s="184">
        <v>49.34</v>
      </c>
      <c r="E55" s="184">
        <v>48.52</v>
      </c>
      <c r="F55" s="184">
        <v>48.84</v>
      </c>
      <c r="G55" s="184">
        <v>229000</v>
      </c>
      <c r="H55"/>
    </row>
    <row r="56" spans="1:8" s="57" customFormat="1" ht="15.75">
      <c r="A56" s="114"/>
      <c r="B56" s="183">
        <v>39956</v>
      </c>
      <c r="C56" s="184">
        <v>49.1</v>
      </c>
      <c r="D56" s="184">
        <v>49.1</v>
      </c>
      <c r="E56" s="184">
        <v>48.49</v>
      </c>
      <c r="F56" s="184">
        <v>48.74</v>
      </c>
      <c r="G56" s="184">
        <v>74400</v>
      </c>
      <c r="H56"/>
    </row>
    <row r="57" spans="1:8" s="57" customFormat="1" ht="15.75">
      <c r="A57" s="114"/>
      <c r="B57" s="183">
        <v>39955</v>
      </c>
      <c r="C57" s="184">
        <v>49.02</v>
      </c>
      <c r="D57" s="184">
        <v>49.32</v>
      </c>
      <c r="E57" s="184">
        <v>48.19</v>
      </c>
      <c r="F57" s="184">
        <v>49.23</v>
      </c>
      <c r="G57" s="184">
        <v>129400</v>
      </c>
      <c r="H57"/>
    </row>
    <row r="58" spans="1:8" s="57" customFormat="1" ht="15.75">
      <c r="A58" s="114"/>
      <c r="B58" s="183">
        <v>39954</v>
      </c>
      <c r="C58" s="184">
        <v>50.61</v>
      </c>
      <c r="D58" s="184">
        <v>50.87</v>
      </c>
      <c r="E58" s="184">
        <v>49.29</v>
      </c>
      <c r="F58" s="184">
        <v>49.49</v>
      </c>
      <c r="G58" s="184">
        <v>124900</v>
      </c>
      <c r="H58"/>
    </row>
    <row r="59" spans="1:8" s="57" customFormat="1" ht="15.75">
      <c r="A59" s="114"/>
      <c r="B59" s="183">
        <v>39953</v>
      </c>
      <c r="C59" s="184">
        <v>51.06</v>
      </c>
      <c r="D59" s="184">
        <v>51.12</v>
      </c>
      <c r="E59" s="184">
        <v>50.13</v>
      </c>
      <c r="F59" s="184">
        <v>50.69</v>
      </c>
      <c r="G59" s="184">
        <v>202700</v>
      </c>
      <c r="H59"/>
    </row>
    <row r="60" spans="1:8" s="57" customFormat="1" ht="15.75">
      <c r="A60" s="114"/>
      <c r="B60" s="183">
        <v>39952</v>
      </c>
      <c r="C60" s="184">
        <v>51.03</v>
      </c>
      <c r="D60" s="184">
        <v>51.39</v>
      </c>
      <c r="E60" s="184">
        <v>50.74</v>
      </c>
      <c r="F60" s="184">
        <v>50.95</v>
      </c>
      <c r="G60" s="184">
        <v>81800</v>
      </c>
      <c r="H60"/>
    </row>
    <row r="61" spans="1:8" s="57" customFormat="1" ht="15.75">
      <c r="A61" s="114"/>
      <c r="B61" s="183">
        <v>39949</v>
      </c>
      <c r="C61" s="184">
        <v>50.82</v>
      </c>
      <c r="D61" s="184">
        <v>51.21</v>
      </c>
      <c r="E61" s="184">
        <v>50.48</v>
      </c>
      <c r="F61" s="184">
        <v>51.19</v>
      </c>
      <c r="G61" s="184">
        <v>113300</v>
      </c>
      <c r="H61"/>
    </row>
    <row r="62" spans="1:8" s="57" customFormat="1" ht="15.75">
      <c r="A62" s="114"/>
      <c r="B62" s="183">
        <v>39948</v>
      </c>
      <c r="C62" s="184">
        <v>51.15</v>
      </c>
      <c r="D62" s="184">
        <v>51.17</v>
      </c>
      <c r="E62" s="184">
        <v>50.48</v>
      </c>
      <c r="F62" s="184">
        <v>50.58</v>
      </c>
      <c r="G62" s="184">
        <v>75800</v>
      </c>
      <c r="H62"/>
    </row>
    <row r="63" spans="1:8" s="57" customFormat="1" ht="15.75">
      <c r="A63" s="114"/>
      <c r="B63" s="183">
        <v>39947</v>
      </c>
      <c r="C63" s="184">
        <v>50.37</v>
      </c>
      <c r="D63" s="184">
        <v>51.57</v>
      </c>
      <c r="E63" s="184">
        <v>50.37</v>
      </c>
      <c r="F63" s="184">
        <v>51.15</v>
      </c>
      <c r="G63" s="184">
        <v>117700</v>
      </c>
      <c r="H63"/>
    </row>
    <row r="64" spans="1:8" s="57" customFormat="1" ht="15.75">
      <c r="A64" s="114"/>
      <c r="B64" s="183">
        <v>39946</v>
      </c>
      <c r="C64" s="184">
        <v>50.5</v>
      </c>
      <c r="D64" s="184">
        <v>50.7</v>
      </c>
      <c r="E64" s="184">
        <v>50.27</v>
      </c>
      <c r="F64" s="184">
        <v>50.59</v>
      </c>
      <c r="G64" s="184">
        <v>143900</v>
      </c>
      <c r="H64"/>
    </row>
    <row r="65" spans="1:8" s="57" customFormat="1" ht="15.75">
      <c r="A65" s="114"/>
      <c r="B65" s="183">
        <v>39945</v>
      </c>
      <c r="C65" s="184">
        <v>50.9</v>
      </c>
      <c r="D65" s="184">
        <v>50.9</v>
      </c>
      <c r="E65" s="184">
        <v>50.17</v>
      </c>
      <c r="F65" s="184">
        <v>50.5</v>
      </c>
      <c r="G65" s="184">
        <v>122000</v>
      </c>
      <c r="H65"/>
    </row>
    <row r="66" spans="1:8" s="57" customFormat="1" ht="15.75">
      <c r="A66" s="114"/>
      <c r="B66" s="183">
        <v>39942</v>
      </c>
      <c r="C66" s="184">
        <v>50.93</v>
      </c>
      <c r="D66" s="184">
        <v>51.4</v>
      </c>
      <c r="E66" s="184">
        <v>50.76</v>
      </c>
      <c r="F66" s="184">
        <v>51.37</v>
      </c>
      <c r="G66" s="184">
        <v>195500</v>
      </c>
      <c r="H66"/>
    </row>
    <row r="67" spans="1:8" s="57" customFormat="1" ht="12">
      <c r="A67" s="114"/>
      <c r="B67" s="114" t="s">
        <v>476</v>
      </c>
      <c r="C67" s="115">
        <f>AVERAGE(C37:C66)</f>
        <v>49.12533333333333</v>
      </c>
      <c r="D67" s="115">
        <f>AVERAGE(D37:D66)</f>
        <v>49.527666666666683</v>
      </c>
      <c r="E67" s="115">
        <f>AVERAGE(E37:E66)</f>
        <v>48.609666666666676</v>
      </c>
      <c r="F67" s="116">
        <f>AVERAGE(F37:F66)</f>
        <v>49.047999999999995</v>
      </c>
      <c r="G67" s="115">
        <f>AVERAGE(G37:G66)</f>
        <v>153296.66666666666</v>
      </c>
    </row>
    <row r="68" spans="1:8" s="57" customFormat="1" ht="12">
      <c r="A68" s="114"/>
      <c r="B68" s="114" t="s">
        <v>423</v>
      </c>
      <c r="C68" s="114">
        <f>MEDIAN(C37:C66)</f>
        <v>48.730000000000004</v>
      </c>
      <c r="D68" s="114">
        <f>MEDIAN(D37:D66)</f>
        <v>49.094999999999999</v>
      </c>
      <c r="E68" s="114">
        <f>MEDIAN(E37:E66)</f>
        <v>48.3</v>
      </c>
      <c r="F68" s="114">
        <f>MEDIAN(F37:F66)</f>
        <v>48.715000000000003</v>
      </c>
      <c r="G68" s="114">
        <f>MEDIAN(G37:G66)</f>
        <v>129700</v>
      </c>
    </row>
    <row r="69" spans="1:8" s="57" customFormat="1" ht="12">
      <c r="A69" s="114"/>
      <c r="B69" s="114" t="s">
        <v>426</v>
      </c>
      <c r="C69" s="114">
        <f>MAX(C37:C66)</f>
        <v>51.15</v>
      </c>
      <c r="D69" s="114">
        <f>MAX(D37:D66)</f>
        <v>51.57</v>
      </c>
      <c r="E69" s="114">
        <f>MAX(E37:E66)</f>
        <v>50.76</v>
      </c>
      <c r="F69" s="114">
        <f>MAX(F37:F66)</f>
        <v>51.37</v>
      </c>
      <c r="G69" s="114">
        <f>MAX(G37:G66)</f>
        <v>306700</v>
      </c>
    </row>
    <row r="70" spans="1:8" s="57" customFormat="1" ht="12">
      <c r="A70" s="114"/>
      <c r="B70" s="114" t="s">
        <v>427</v>
      </c>
      <c r="C70" s="114">
        <f>MIN(C37:C66)</f>
        <v>47.52</v>
      </c>
      <c r="D70" s="114">
        <f>MIN(D37:D66)</f>
        <v>48.01</v>
      </c>
      <c r="E70" s="114">
        <f>MIN(E37:E66)</f>
        <v>46.85</v>
      </c>
      <c r="F70" s="114">
        <f>MIN(F37:F66)</f>
        <v>47.32</v>
      </c>
      <c r="G70" s="114">
        <f>MIN(G37:G66)</f>
        <v>74400</v>
      </c>
    </row>
    <row r="71" spans="1:8" s="57" customFormat="1" ht="12">
      <c r="A71" s="114" t="str">
        <f>[1]DATA!A7</f>
        <v>LNT</v>
      </c>
      <c r="B71" s="71" t="s">
        <v>304</v>
      </c>
      <c r="C71" s="71" t="s">
        <v>305</v>
      </c>
      <c r="D71" s="71" t="s">
        <v>521</v>
      </c>
      <c r="E71" s="71" t="s">
        <v>522</v>
      </c>
      <c r="F71" s="71" t="s">
        <v>523</v>
      </c>
      <c r="G71" s="71" t="s">
        <v>439</v>
      </c>
    </row>
    <row r="72" spans="1:8" s="57" customFormat="1" ht="12">
      <c r="A72" s="114"/>
      <c r="B72" s="61">
        <v>39984</v>
      </c>
      <c r="C72">
        <v>47.45</v>
      </c>
      <c r="D72">
        <v>48.19</v>
      </c>
      <c r="E72">
        <v>46.79</v>
      </c>
      <c r="F72">
        <v>47.86</v>
      </c>
      <c r="G72">
        <v>603900</v>
      </c>
    </row>
    <row r="73" spans="1:8" s="57" customFormat="1" ht="12">
      <c r="A73" s="114"/>
      <c r="B73" s="61">
        <v>39983</v>
      </c>
      <c r="C73">
        <v>48.52</v>
      </c>
      <c r="D73">
        <v>48.6</v>
      </c>
      <c r="E73">
        <v>47.16</v>
      </c>
      <c r="F73">
        <v>47.31</v>
      </c>
      <c r="G73">
        <v>564800</v>
      </c>
    </row>
    <row r="74" spans="1:8" s="57" customFormat="1" ht="12">
      <c r="A74" s="114"/>
      <c r="B74" s="61">
        <v>39982</v>
      </c>
      <c r="C74">
        <v>49.95</v>
      </c>
      <c r="D74">
        <v>50.04</v>
      </c>
      <c r="E74">
        <v>48.88</v>
      </c>
      <c r="F74">
        <v>48.91</v>
      </c>
      <c r="G74">
        <v>276600</v>
      </c>
    </row>
    <row r="75" spans="1:8" s="57" customFormat="1" ht="12">
      <c r="A75" s="114"/>
      <c r="B75" s="61">
        <v>39981</v>
      </c>
      <c r="C75">
        <v>49.8</v>
      </c>
      <c r="D75">
        <v>50.22</v>
      </c>
      <c r="E75">
        <v>49.49</v>
      </c>
      <c r="F75">
        <v>50.08</v>
      </c>
      <c r="G75">
        <v>245900</v>
      </c>
    </row>
    <row r="76" spans="1:8" s="57" customFormat="1" ht="12">
      <c r="A76" s="114"/>
      <c r="B76" s="61">
        <v>39980</v>
      </c>
      <c r="C76">
        <v>49.92</v>
      </c>
      <c r="D76">
        <v>50.22</v>
      </c>
      <c r="E76">
        <v>49.49</v>
      </c>
      <c r="F76">
        <v>49.68</v>
      </c>
      <c r="G76">
        <v>252400</v>
      </c>
    </row>
    <row r="77" spans="1:8" s="57" customFormat="1" ht="12">
      <c r="A77" s="114"/>
      <c r="B77" s="61">
        <v>39977</v>
      </c>
      <c r="C77">
        <v>49.06</v>
      </c>
      <c r="D77">
        <v>49.9</v>
      </c>
      <c r="E77">
        <v>49.06</v>
      </c>
      <c r="F77">
        <v>49.67</v>
      </c>
      <c r="G77">
        <v>311500</v>
      </c>
    </row>
    <row r="78" spans="1:8" s="57" customFormat="1" ht="12">
      <c r="A78" s="114"/>
      <c r="B78" s="61">
        <v>39976</v>
      </c>
      <c r="C78">
        <v>48.53</v>
      </c>
      <c r="D78">
        <v>49.47</v>
      </c>
      <c r="E78">
        <v>48.37</v>
      </c>
      <c r="F78">
        <v>49.35</v>
      </c>
      <c r="G78">
        <v>195800</v>
      </c>
    </row>
    <row r="79" spans="1:8" s="57" customFormat="1" ht="12">
      <c r="A79" s="114"/>
      <c r="B79" s="61">
        <v>39975</v>
      </c>
      <c r="C79">
        <v>49.34</v>
      </c>
      <c r="D79">
        <v>49.44</v>
      </c>
      <c r="E79">
        <v>48.42</v>
      </c>
      <c r="F79">
        <v>48.54</v>
      </c>
      <c r="G79">
        <v>194000</v>
      </c>
    </row>
    <row r="80" spans="1:8" s="57" customFormat="1" ht="12">
      <c r="A80" s="114"/>
      <c r="B80" s="61">
        <v>39974</v>
      </c>
      <c r="C80">
        <v>48.96</v>
      </c>
      <c r="D80">
        <v>49.58</v>
      </c>
      <c r="E80">
        <v>48.75</v>
      </c>
      <c r="F80">
        <v>49.06</v>
      </c>
      <c r="G80">
        <v>471300</v>
      </c>
    </row>
    <row r="81" spans="1:7" s="57" customFormat="1" ht="12">
      <c r="A81" s="114"/>
      <c r="B81" s="61">
        <v>39973</v>
      </c>
      <c r="C81">
        <v>49.6</v>
      </c>
      <c r="D81">
        <v>49.65</v>
      </c>
      <c r="E81">
        <v>49.1</v>
      </c>
      <c r="F81">
        <v>49.31</v>
      </c>
      <c r="G81">
        <v>296500</v>
      </c>
    </row>
    <row r="82" spans="1:7" s="57" customFormat="1" ht="12">
      <c r="A82" s="114"/>
      <c r="B82" s="61">
        <v>39970</v>
      </c>
      <c r="C82">
        <v>49.2</v>
      </c>
      <c r="D82">
        <v>49.71</v>
      </c>
      <c r="E82">
        <v>49.08</v>
      </c>
      <c r="F82">
        <v>49.45</v>
      </c>
      <c r="G82">
        <v>443000</v>
      </c>
    </row>
    <row r="83" spans="1:7" s="57" customFormat="1" ht="12">
      <c r="A83" s="114"/>
      <c r="B83" s="61">
        <v>39969</v>
      </c>
      <c r="C83">
        <v>48.6</v>
      </c>
      <c r="D83">
        <v>49.03</v>
      </c>
      <c r="E83">
        <v>48.49</v>
      </c>
      <c r="F83">
        <v>49.03</v>
      </c>
      <c r="G83">
        <v>571800</v>
      </c>
    </row>
    <row r="84" spans="1:7" s="57" customFormat="1" ht="12">
      <c r="A84" s="114"/>
      <c r="B84" s="61">
        <v>39968</v>
      </c>
      <c r="C84">
        <v>49.04</v>
      </c>
      <c r="D84">
        <v>49.04</v>
      </c>
      <c r="E84">
        <v>48.5</v>
      </c>
      <c r="F84">
        <v>48.54</v>
      </c>
      <c r="G84">
        <v>466300</v>
      </c>
    </row>
    <row r="85" spans="1:7" s="57" customFormat="1" ht="12">
      <c r="A85" s="114"/>
      <c r="B85" s="61">
        <v>39967</v>
      </c>
      <c r="C85">
        <v>49.5</v>
      </c>
      <c r="D85">
        <v>49.69</v>
      </c>
      <c r="E85">
        <v>48.85</v>
      </c>
      <c r="F85">
        <v>49.06</v>
      </c>
      <c r="G85">
        <v>651000</v>
      </c>
    </row>
    <row r="86" spans="1:7" s="57" customFormat="1" ht="12">
      <c r="A86" s="114"/>
      <c r="B86" s="61">
        <v>39966</v>
      </c>
      <c r="C86">
        <v>49.39</v>
      </c>
      <c r="D86">
        <v>49.6</v>
      </c>
      <c r="E86">
        <v>48.52</v>
      </c>
      <c r="F86">
        <v>49.4</v>
      </c>
      <c r="G86">
        <v>574400</v>
      </c>
    </row>
    <row r="87" spans="1:7" s="57" customFormat="1" ht="12">
      <c r="A87" s="114"/>
      <c r="B87" s="61">
        <v>39963</v>
      </c>
      <c r="C87">
        <v>49.71</v>
      </c>
      <c r="D87">
        <v>50.2</v>
      </c>
      <c r="E87">
        <v>49.26</v>
      </c>
      <c r="F87">
        <v>49.26</v>
      </c>
      <c r="G87">
        <v>419600</v>
      </c>
    </row>
    <row r="88" spans="1:7" s="57" customFormat="1" ht="12">
      <c r="A88" s="114"/>
      <c r="B88" s="61">
        <v>39962</v>
      </c>
      <c r="C88">
        <v>49.81</v>
      </c>
      <c r="D88">
        <v>50.87</v>
      </c>
      <c r="E88">
        <v>49.79</v>
      </c>
      <c r="F88">
        <v>49.83</v>
      </c>
      <c r="G88">
        <v>705300</v>
      </c>
    </row>
    <row r="89" spans="1:7" s="57" customFormat="1" ht="12">
      <c r="A89" s="114"/>
      <c r="B89" s="61">
        <v>39961</v>
      </c>
      <c r="C89">
        <v>50.07</v>
      </c>
      <c r="D89">
        <v>50.08</v>
      </c>
      <c r="E89">
        <v>48.86</v>
      </c>
      <c r="F89">
        <v>49.3</v>
      </c>
      <c r="G89">
        <v>565600</v>
      </c>
    </row>
    <row r="90" spans="1:7" s="57" customFormat="1" ht="12">
      <c r="A90" s="114"/>
      <c r="B90" s="61">
        <v>39960</v>
      </c>
      <c r="C90">
        <v>51.09</v>
      </c>
      <c r="D90">
        <v>51.22</v>
      </c>
      <c r="E90">
        <v>50.19</v>
      </c>
      <c r="F90">
        <v>50.44</v>
      </c>
      <c r="G90">
        <v>327700</v>
      </c>
    </row>
    <row r="91" spans="1:7" s="57" customFormat="1" ht="12">
      <c r="A91" s="114"/>
      <c r="B91" s="61">
        <v>39956</v>
      </c>
      <c r="C91">
        <v>50.8</v>
      </c>
      <c r="D91">
        <v>50.9</v>
      </c>
      <c r="E91">
        <v>50.52</v>
      </c>
      <c r="F91">
        <v>50.77</v>
      </c>
      <c r="G91">
        <v>440900</v>
      </c>
    </row>
    <row r="92" spans="1:7" s="57" customFormat="1" ht="12">
      <c r="A92" s="114"/>
      <c r="B92" s="61">
        <v>39955</v>
      </c>
      <c r="C92">
        <v>51.11</v>
      </c>
      <c r="D92">
        <v>51.13</v>
      </c>
      <c r="E92">
        <v>49.81</v>
      </c>
      <c r="F92">
        <v>51.02</v>
      </c>
      <c r="G92">
        <v>591000</v>
      </c>
    </row>
    <row r="93" spans="1:7" s="57" customFormat="1" ht="12">
      <c r="A93" s="114"/>
      <c r="B93" s="61">
        <v>39954</v>
      </c>
      <c r="C93">
        <v>52.37</v>
      </c>
      <c r="D93">
        <v>52.91</v>
      </c>
      <c r="E93">
        <v>51.12</v>
      </c>
      <c r="F93">
        <v>51.43</v>
      </c>
      <c r="G93">
        <v>475100</v>
      </c>
    </row>
    <row r="94" spans="1:7" s="57" customFormat="1" ht="12">
      <c r="A94" s="114"/>
      <c r="B94" s="61">
        <v>39953</v>
      </c>
      <c r="C94">
        <v>52.36</v>
      </c>
      <c r="D94">
        <v>52.63</v>
      </c>
      <c r="E94">
        <v>51.92</v>
      </c>
      <c r="F94">
        <v>52.44</v>
      </c>
      <c r="G94">
        <v>431100</v>
      </c>
    </row>
    <row r="95" spans="1:7" s="57" customFormat="1" ht="12">
      <c r="A95" s="114"/>
      <c r="B95" s="61">
        <v>39952</v>
      </c>
      <c r="C95">
        <v>52.82</v>
      </c>
      <c r="D95">
        <v>52.83</v>
      </c>
      <c r="E95">
        <v>52.29</v>
      </c>
      <c r="F95">
        <v>52.29</v>
      </c>
      <c r="G95">
        <v>325200</v>
      </c>
    </row>
    <row r="96" spans="1:7" s="57" customFormat="1" ht="12">
      <c r="A96" s="114"/>
      <c r="B96" s="61">
        <v>39949</v>
      </c>
      <c r="C96">
        <v>52.41</v>
      </c>
      <c r="D96">
        <v>52.95</v>
      </c>
      <c r="E96">
        <v>52.36</v>
      </c>
      <c r="F96">
        <v>52.81</v>
      </c>
      <c r="G96">
        <v>353100</v>
      </c>
    </row>
    <row r="97" spans="1:7" s="57" customFormat="1" ht="12">
      <c r="A97" s="114"/>
      <c r="B97" s="61">
        <v>39948</v>
      </c>
      <c r="C97">
        <v>52.78</v>
      </c>
      <c r="D97">
        <v>52.78</v>
      </c>
      <c r="E97">
        <v>52.24</v>
      </c>
      <c r="F97">
        <v>52.32</v>
      </c>
      <c r="G97">
        <v>198100</v>
      </c>
    </row>
    <row r="98" spans="1:7" s="57" customFormat="1" ht="12">
      <c r="A98" s="114"/>
      <c r="B98" s="61">
        <v>39947</v>
      </c>
      <c r="C98">
        <v>52.06</v>
      </c>
      <c r="D98">
        <v>53.08</v>
      </c>
      <c r="E98">
        <v>51.98</v>
      </c>
      <c r="F98">
        <v>52.79</v>
      </c>
      <c r="G98">
        <v>483300</v>
      </c>
    </row>
    <row r="99" spans="1:7" s="57" customFormat="1" ht="12">
      <c r="A99" s="114"/>
      <c r="B99" s="61">
        <v>39946</v>
      </c>
      <c r="C99">
        <v>51.6</v>
      </c>
      <c r="D99">
        <v>52.1</v>
      </c>
      <c r="E99">
        <v>51.6</v>
      </c>
      <c r="F99">
        <v>52.04</v>
      </c>
      <c r="G99">
        <v>456800</v>
      </c>
    </row>
    <row r="100" spans="1:7" s="57" customFormat="1" ht="12">
      <c r="A100" s="114"/>
      <c r="B100" s="61">
        <v>39945</v>
      </c>
      <c r="C100">
        <v>52.09</v>
      </c>
      <c r="D100">
        <v>52.1</v>
      </c>
      <c r="E100">
        <v>51.64</v>
      </c>
      <c r="F100">
        <v>51.69</v>
      </c>
      <c r="G100">
        <v>406600</v>
      </c>
    </row>
    <row r="101" spans="1:7" s="57" customFormat="1" ht="12">
      <c r="A101" s="114"/>
      <c r="B101" s="61">
        <v>39942</v>
      </c>
      <c r="C101">
        <v>51.77</v>
      </c>
      <c r="D101">
        <v>52.11</v>
      </c>
      <c r="E101">
        <v>51.65</v>
      </c>
      <c r="F101">
        <v>52.1</v>
      </c>
      <c r="G101">
        <v>261800</v>
      </c>
    </row>
    <row r="102" spans="1:7" s="57" customFormat="1" ht="12">
      <c r="A102" s="114"/>
      <c r="B102" s="114" t="s">
        <v>476</v>
      </c>
      <c r="C102" s="115">
        <f>AVERAGE(C72:C101)</f>
        <v>50.323666666666654</v>
      </c>
      <c r="D102" s="115">
        <f>AVERAGE(D72:D101)</f>
        <v>50.675666666666665</v>
      </c>
      <c r="E102" s="115">
        <f>AVERAGE(E72:E101)</f>
        <v>49.805999999999997</v>
      </c>
      <c r="F102" s="116">
        <f>AVERAGE(F72:F101)</f>
        <v>50.192666666666661</v>
      </c>
      <c r="G102" s="115">
        <f>AVERAGE(G72:G101)</f>
        <v>418680</v>
      </c>
    </row>
    <row r="103" spans="1:7" s="57" customFormat="1" ht="12">
      <c r="A103" s="114"/>
      <c r="B103" s="114" t="s">
        <v>423</v>
      </c>
      <c r="C103" s="114">
        <f>MEDIAN(C72:C101)</f>
        <v>49.865000000000002</v>
      </c>
      <c r="D103" s="114">
        <f>MEDIAN(D72:D101)</f>
        <v>50.21</v>
      </c>
      <c r="E103" s="114">
        <f>MEDIAN(E72:E101)</f>
        <v>49.375</v>
      </c>
      <c r="F103" s="114">
        <f>MEDIAN(F72:F101)</f>
        <v>49.674999999999997</v>
      </c>
      <c r="G103" s="114">
        <f>MEDIAN(G72:G101)</f>
        <v>436000</v>
      </c>
    </row>
    <row r="104" spans="1:7" s="57" customFormat="1" ht="12">
      <c r="A104" s="114"/>
      <c r="B104" s="114" t="s">
        <v>426</v>
      </c>
      <c r="C104" s="114">
        <f>MAX(C72:C101)</f>
        <v>52.82</v>
      </c>
      <c r="D104" s="114">
        <f>MAX(D72:D101)</f>
        <v>53.08</v>
      </c>
      <c r="E104" s="114">
        <f>MAX(E72:E101)</f>
        <v>52.36</v>
      </c>
      <c r="F104" s="114">
        <f>MAX(F72:F101)</f>
        <v>52.81</v>
      </c>
      <c r="G104" s="114">
        <f>MAX(G72:G101)</f>
        <v>705300</v>
      </c>
    </row>
    <row r="105" spans="1:7" s="57" customFormat="1" ht="12">
      <c r="A105" s="114"/>
      <c r="B105" s="114" t="s">
        <v>427</v>
      </c>
      <c r="C105" s="114">
        <f>MIN(C72:C101)</f>
        <v>47.45</v>
      </c>
      <c r="D105" s="114">
        <f>MIN(D72:D101)</f>
        <v>48.19</v>
      </c>
      <c r="E105" s="114">
        <f>MIN(E72:E101)</f>
        <v>46.79</v>
      </c>
      <c r="F105" s="114">
        <f>MIN(F72:F101)</f>
        <v>47.31</v>
      </c>
      <c r="G105" s="114">
        <f>MIN(G72:G101)</f>
        <v>194000</v>
      </c>
    </row>
    <row r="106" spans="1:7" s="57" customFormat="1" ht="12">
      <c r="A106" s="114" t="str">
        <f>[1]DATA!A8</f>
        <v>AEP</v>
      </c>
      <c r="B106" s="71" t="s">
        <v>304</v>
      </c>
      <c r="C106" s="71" t="s">
        <v>305</v>
      </c>
      <c r="D106" s="71" t="s">
        <v>521</v>
      </c>
      <c r="E106" s="71" t="s">
        <v>522</v>
      </c>
      <c r="F106" s="71" t="s">
        <v>523</v>
      </c>
      <c r="G106" s="71" t="s">
        <v>439</v>
      </c>
    </row>
    <row r="107" spans="1:7" s="57" customFormat="1" ht="12">
      <c r="A107" s="114"/>
      <c r="B107" s="61">
        <v>39984</v>
      </c>
      <c r="C107">
        <v>43.5</v>
      </c>
      <c r="D107">
        <v>44.04</v>
      </c>
      <c r="E107">
        <v>42.83</v>
      </c>
      <c r="F107">
        <v>43.78</v>
      </c>
      <c r="G107">
        <v>5149500</v>
      </c>
    </row>
    <row r="108" spans="1:7" s="57" customFormat="1" ht="12">
      <c r="A108" s="114"/>
      <c r="B108" s="61">
        <v>39983</v>
      </c>
      <c r="C108">
        <v>44.55</v>
      </c>
      <c r="D108">
        <v>44.55</v>
      </c>
      <c r="E108">
        <v>43.1</v>
      </c>
      <c r="F108">
        <v>43.19</v>
      </c>
      <c r="G108">
        <v>5732500</v>
      </c>
    </row>
    <row r="109" spans="1:7" s="57" customFormat="1" ht="12">
      <c r="A109" s="114"/>
      <c r="B109" s="61">
        <v>39982</v>
      </c>
      <c r="C109">
        <v>45.81</v>
      </c>
      <c r="D109">
        <v>45.93</v>
      </c>
      <c r="E109">
        <v>44.78</v>
      </c>
      <c r="F109">
        <v>44.79</v>
      </c>
      <c r="G109">
        <v>4245600</v>
      </c>
    </row>
    <row r="110" spans="1:7" s="57" customFormat="1" ht="12">
      <c r="A110" s="114"/>
      <c r="B110" s="61">
        <v>39981</v>
      </c>
      <c r="C110">
        <v>45.61</v>
      </c>
      <c r="D110">
        <v>46.11</v>
      </c>
      <c r="E110">
        <v>45.49</v>
      </c>
      <c r="F110">
        <v>45.9</v>
      </c>
      <c r="G110">
        <v>2853400</v>
      </c>
    </row>
    <row r="111" spans="1:7" s="57" customFormat="1" ht="12">
      <c r="A111" s="114"/>
      <c r="B111" s="61">
        <v>39980</v>
      </c>
      <c r="C111">
        <v>45.75</v>
      </c>
      <c r="D111">
        <v>46</v>
      </c>
      <c r="E111">
        <v>45.41</v>
      </c>
      <c r="F111">
        <v>45.57</v>
      </c>
      <c r="G111">
        <v>3553500</v>
      </c>
    </row>
    <row r="112" spans="1:7" s="57" customFormat="1" ht="12">
      <c r="A112" s="114"/>
      <c r="B112" s="61">
        <v>39977</v>
      </c>
      <c r="C112">
        <v>45.8</v>
      </c>
      <c r="D112">
        <v>46.18</v>
      </c>
      <c r="E112">
        <v>45.46</v>
      </c>
      <c r="F112">
        <v>45.51</v>
      </c>
      <c r="G112">
        <v>3946000</v>
      </c>
    </row>
    <row r="113" spans="1:7" s="57" customFormat="1" ht="12">
      <c r="A113" s="114"/>
      <c r="B113" s="61">
        <v>39976</v>
      </c>
      <c r="C113">
        <v>45.23</v>
      </c>
      <c r="D113">
        <v>45.95</v>
      </c>
      <c r="E113">
        <v>44.86</v>
      </c>
      <c r="F113">
        <v>45.92</v>
      </c>
      <c r="G113">
        <v>3010200</v>
      </c>
    </row>
    <row r="114" spans="1:7" s="57" customFormat="1" ht="12">
      <c r="A114" s="114"/>
      <c r="B114" s="61">
        <v>39975</v>
      </c>
      <c r="C114">
        <v>45.73</v>
      </c>
      <c r="D114">
        <v>46.07</v>
      </c>
      <c r="E114">
        <v>45.1</v>
      </c>
      <c r="F114">
        <v>45.2</v>
      </c>
      <c r="G114">
        <v>3535200</v>
      </c>
    </row>
    <row r="115" spans="1:7" s="57" customFormat="1" ht="12">
      <c r="A115" s="114"/>
      <c r="B115" s="61">
        <v>39974</v>
      </c>
      <c r="C115">
        <v>45.56</v>
      </c>
      <c r="D115">
        <v>45.84</v>
      </c>
      <c r="E115">
        <v>45.31</v>
      </c>
      <c r="F115">
        <v>45.36</v>
      </c>
      <c r="G115">
        <v>3272500</v>
      </c>
    </row>
    <row r="116" spans="1:7" s="57" customFormat="1" ht="12">
      <c r="A116" s="114"/>
      <c r="B116" s="61">
        <v>39973</v>
      </c>
      <c r="C116">
        <v>46.36</v>
      </c>
      <c r="D116">
        <v>46.49</v>
      </c>
      <c r="E116">
        <v>45.78</v>
      </c>
      <c r="F116">
        <v>45.91</v>
      </c>
      <c r="G116">
        <v>4701600</v>
      </c>
    </row>
    <row r="117" spans="1:7" s="57" customFormat="1" ht="12">
      <c r="A117" s="114"/>
      <c r="B117" s="61">
        <v>39970</v>
      </c>
      <c r="C117">
        <v>45.75</v>
      </c>
      <c r="D117">
        <v>46.35</v>
      </c>
      <c r="E117">
        <v>45.63</v>
      </c>
      <c r="F117">
        <v>46.15</v>
      </c>
      <c r="G117">
        <v>4548700</v>
      </c>
    </row>
    <row r="118" spans="1:7" s="57" customFormat="1" ht="12">
      <c r="A118" s="114"/>
      <c r="B118" s="61">
        <v>39969</v>
      </c>
      <c r="C118">
        <v>45.64</v>
      </c>
      <c r="D118">
        <v>45.84</v>
      </c>
      <c r="E118">
        <v>45.22</v>
      </c>
      <c r="F118">
        <v>45.67</v>
      </c>
      <c r="G118">
        <v>4674300</v>
      </c>
    </row>
    <row r="119" spans="1:7" s="57" customFormat="1" ht="12">
      <c r="A119" s="114"/>
      <c r="B119" s="61">
        <v>39968</v>
      </c>
      <c r="C119">
        <v>45.87</v>
      </c>
      <c r="D119">
        <v>45.93</v>
      </c>
      <c r="E119">
        <v>45.5</v>
      </c>
      <c r="F119">
        <v>45.61</v>
      </c>
      <c r="G119">
        <v>2828800</v>
      </c>
    </row>
    <row r="120" spans="1:7" s="57" customFormat="1" ht="12">
      <c r="A120" s="114"/>
      <c r="B120" s="61">
        <v>39967</v>
      </c>
      <c r="C120">
        <v>46.02</v>
      </c>
      <c r="D120">
        <v>46.27</v>
      </c>
      <c r="E120">
        <v>45.78</v>
      </c>
      <c r="F120">
        <v>46.05</v>
      </c>
      <c r="G120">
        <v>3282800</v>
      </c>
    </row>
    <row r="121" spans="1:7" s="57" customFormat="1" ht="12">
      <c r="A121" s="114"/>
      <c r="B121" s="61">
        <v>39966</v>
      </c>
      <c r="C121">
        <v>45.8</v>
      </c>
      <c r="D121">
        <v>46.31</v>
      </c>
      <c r="E121">
        <v>45.02</v>
      </c>
      <c r="F121">
        <v>46.14</v>
      </c>
      <c r="G121">
        <v>4676200</v>
      </c>
    </row>
    <row r="122" spans="1:7" s="57" customFormat="1" ht="12">
      <c r="A122" s="114"/>
      <c r="B122" s="61">
        <v>39963</v>
      </c>
      <c r="C122">
        <v>45.97</v>
      </c>
      <c r="D122">
        <v>46.71</v>
      </c>
      <c r="E122">
        <v>45.77</v>
      </c>
      <c r="F122">
        <v>45.82</v>
      </c>
      <c r="G122">
        <v>2809700</v>
      </c>
    </row>
    <row r="123" spans="1:7" s="57" customFormat="1" ht="12">
      <c r="A123" s="114"/>
      <c r="B123" s="61">
        <v>39962</v>
      </c>
      <c r="C123">
        <v>46.38</v>
      </c>
      <c r="D123">
        <v>47.53</v>
      </c>
      <c r="E123">
        <v>46.05</v>
      </c>
      <c r="F123">
        <v>46.09</v>
      </c>
      <c r="G123">
        <v>3593300</v>
      </c>
    </row>
    <row r="124" spans="1:7" s="57" customFormat="1" ht="12">
      <c r="A124" s="114"/>
      <c r="B124" s="61">
        <v>39961</v>
      </c>
      <c r="C124">
        <v>46.16</v>
      </c>
      <c r="D124">
        <v>46.3</v>
      </c>
      <c r="E124">
        <v>45.57</v>
      </c>
      <c r="F124">
        <v>46.19</v>
      </c>
      <c r="G124">
        <v>4280200</v>
      </c>
    </row>
    <row r="125" spans="1:7" s="57" customFormat="1" ht="12">
      <c r="A125" s="114"/>
      <c r="B125" s="61">
        <v>39960</v>
      </c>
      <c r="C125">
        <v>47.14</v>
      </c>
      <c r="D125">
        <v>47.23</v>
      </c>
      <c r="E125">
        <v>46.31</v>
      </c>
      <c r="F125">
        <v>46.56</v>
      </c>
      <c r="G125">
        <v>7232600</v>
      </c>
    </row>
    <row r="126" spans="1:7" s="57" customFormat="1" ht="12">
      <c r="A126" s="114"/>
      <c r="B126" s="61">
        <v>39956</v>
      </c>
      <c r="C126">
        <v>47.96</v>
      </c>
      <c r="D126">
        <v>48.23</v>
      </c>
      <c r="E126">
        <v>47.62</v>
      </c>
      <c r="F126">
        <v>47.71</v>
      </c>
      <c r="G126">
        <v>2110600</v>
      </c>
    </row>
    <row r="127" spans="1:7" s="57" customFormat="1" ht="12">
      <c r="A127" s="114"/>
      <c r="B127" s="61">
        <v>39955</v>
      </c>
      <c r="C127">
        <v>48.18</v>
      </c>
      <c r="D127">
        <v>48.54</v>
      </c>
      <c r="E127">
        <v>46.07</v>
      </c>
      <c r="F127">
        <v>48.28</v>
      </c>
      <c r="G127">
        <v>2947100</v>
      </c>
    </row>
    <row r="128" spans="1:7" s="57" customFormat="1" ht="12">
      <c r="A128" s="114"/>
      <c r="B128" s="61">
        <v>39954</v>
      </c>
      <c r="C128">
        <v>49.3</v>
      </c>
      <c r="D128">
        <v>49.88</v>
      </c>
      <c r="E128">
        <v>48.49</v>
      </c>
      <c r="F128">
        <v>48.59</v>
      </c>
      <c r="G128">
        <v>2938900</v>
      </c>
    </row>
    <row r="129" spans="1:7" s="57" customFormat="1" ht="12">
      <c r="A129" s="114"/>
      <c r="B129" s="61">
        <v>39953</v>
      </c>
      <c r="C129">
        <v>49.47</v>
      </c>
      <c r="D129">
        <v>49.67</v>
      </c>
      <c r="E129">
        <v>49.1</v>
      </c>
      <c r="F129">
        <v>49.36</v>
      </c>
      <c r="G129">
        <v>2032000</v>
      </c>
    </row>
    <row r="130" spans="1:7" s="57" customFormat="1" ht="12">
      <c r="A130" s="114"/>
      <c r="B130" s="61">
        <v>39952</v>
      </c>
      <c r="C130">
        <v>49.59</v>
      </c>
      <c r="D130">
        <v>49.79</v>
      </c>
      <c r="E130">
        <v>49.41</v>
      </c>
      <c r="F130">
        <v>49.47</v>
      </c>
      <c r="G130">
        <v>1751500</v>
      </c>
    </row>
    <row r="131" spans="1:7" s="57" customFormat="1" ht="12">
      <c r="A131" s="114"/>
      <c r="B131" s="61">
        <v>39949</v>
      </c>
      <c r="C131">
        <v>49.15</v>
      </c>
      <c r="D131">
        <v>49.65</v>
      </c>
      <c r="E131">
        <v>49.08</v>
      </c>
      <c r="F131">
        <v>49.64</v>
      </c>
      <c r="G131">
        <v>2243200</v>
      </c>
    </row>
    <row r="132" spans="1:7" s="57" customFormat="1" ht="12">
      <c r="A132" s="114"/>
      <c r="B132" s="61">
        <v>39948</v>
      </c>
      <c r="C132">
        <v>49.32</v>
      </c>
      <c r="D132">
        <v>49.45</v>
      </c>
      <c r="E132">
        <v>48.99</v>
      </c>
      <c r="F132">
        <v>49.05</v>
      </c>
      <c r="G132">
        <v>2228100</v>
      </c>
    </row>
    <row r="133" spans="1:7" s="57" customFormat="1" ht="12">
      <c r="A133" s="114"/>
      <c r="B133" s="61">
        <v>39947</v>
      </c>
      <c r="C133">
        <v>48.86</v>
      </c>
      <c r="D133">
        <v>49.75</v>
      </c>
      <c r="E133">
        <v>48.79</v>
      </c>
      <c r="F133">
        <v>49.41</v>
      </c>
      <c r="G133">
        <v>2862700</v>
      </c>
    </row>
    <row r="134" spans="1:7" s="57" customFormat="1" ht="12">
      <c r="A134" s="114"/>
      <c r="B134" s="61">
        <v>39946</v>
      </c>
      <c r="C134">
        <v>48.74</v>
      </c>
      <c r="D134">
        <v>48.96</v>
      </c>
      <c r="E134">
        <v>48.55</v>
      </c>
      <c r="F134">
        <v>48.87</v>
      </c>
      <c r="G134">
        <v>2484100</v>
      </c>
    </row>
    <row r="135" spans="1:7" s="57" customFormat="1" ht="12">
      <c r="A135" s="114"/>
      <c r="B135" s="61">
        <v>39945</v>
      </c>
      <c r="C135">
        <v>48.67</v>
      </c>
      <c r="D135">
        <v>48.77</v>
      </c>
      <c r="E135">
        <v>48.44</v>
      </c>
      <c r="F135">
        <v>48.67</v>
      </c>
      <c r="G135">
        <v>2768000</v>
      </c>
    </row>
    <row r="136" spans="1:7" s="57" customFormat="1" ht="12">
      <c r="A136" s="114"/>
      <c r="B136" s="61">
        <v>39942</v>
      </c>
      <c r="C136">
        <v>48.78</v>
      </c>
      <c r="D136">
        <v>48.93</v>
      </c>
      <c r="E136">
        <v>48.41</v>
      </c>
      <c r="F136">
        <v>48.82</v>
      </c>
      <c r="G136">
        <v>2691200</v>
      </c>
    </row>
    <row r="137" spans="1:7" s="57" customFormat="1" ht="12">
      <c r="A137" s="114"/>
      <c r="B137" s="114" t="s">
        <v>476</v>
      </c>
      <c r="C137" s="115">
        <f>AVERAGE(C107:C136)</f>
        <v>46.888333333333328</v>
      </c>
      <c r="D137" s="115">
        <f>AVERAGE(D107:D136)</f>
        <v>47.241666666666667</v>
      </c>
      <c r="E137" s="115">
        <f>AVERAGE(E107:E136)</f>
        <v>46.397333333333336</v>
      </c>
      <c r="F137" s="116">
        <f>AVERAGE(F107:F136)</f>
        <v>46.775999999999996</v>
      </c>
      <c r="G137" s="115">
        <f>AVERAGE(G107:G136)</f>
        <v>3499466.6666666665</v>
      </c>
    </row>
    <row r="138" spans="1:7" s="57" customFormat="1" ht="12">
      <c r="A138" s="114"/>
      <c r="B138" s="114" t="s">
        <v>423</v>
      </c>
      <c r="C138" s="114">
        <f>MEDIAN(C107:C136)</f>
        <v>46.09</v>
      </c>
      <c r="D138" s="114">
        <f>MEDIAN(D107:D136)</f>
        <v>46.42</v>
      </c>
      <c r="E138" s="114">
        <f>MEDIAN(E107:E136)</f>
        <v>45.775000000000006</v>
      </c>
      <c r="F138" s="114">
        <f>MEDIAN(F107:F136)</f>
        <v>46.115000000000002</v>
      </c>
      <c r="G138" s="114">
        <f>MEDIAN(G107:G136)</f>
        <v>3141350</v>
      </c>
    </row>
    <row r="139" spans="1:7" s="57" customFormat="1" ht="12">
      <c r="A139" s="114"/>
      <c r="B139" s="114" t="s">
        <v>426</v>
      </c>
      <c r="C139" s="114">
        <f>MAX(C107:C136)</f>
        <v>49.59</v>
      </c>
      <c r="D139" s="114">
        <f>MAX(D107:D136)</f>
        <v>49.88</v>
      </c>
      <c r="E139" s="114">
        <f>MAX(E107:E136)</f>
        <v>49.41</v>
      </c>
      <c r="F139" s="114">
        <f>MAX(F107:F136)</f>
        <v>49.64</v>
      </c>
      <c r="G139" s="114">
        <f>MAX(G107:G136)</f>
        <v>7232600</v>
      </c>
    </row>
    <row r="140" spans="1:7" s="57" customFormat="1" ht="12">
      <c r="A140" s="114"/>
      <c r="B140" s="114" t="s">
        <v>427</v>
      </c>
      <c r="C140" s="114">
        <f>MIN(C107:C136)</f>
        <v>43.5</v>
      </c>
      <c r="D140" s="114">
        <f>MIN(D107:D136)</f>
        <v>44.04</v>
      </c>
      <c r="E140" s="114">
        <f>MIN(E107:E136)</f>
        <v>42.83</v>
      </c>
      <c r="F140" s="114">
        <f>MIN(F107:F136)</f>
        <v>43.19</v>
      </c>
      <c r="G140" s="114">
        <f>MIN(G107:G136)</f>
        <v>1751500</v>
      </c>
    </row>
    <row r="141" spans="1:7" s="57" customFormat="1" ht="12">
      <c r="A141" s="114" t="str">
        <f>[1]DATA!A9</f>
        <v>CNL</v>
      </c>
      <c r="B141" s="71" t="s">
        <v>304</v>
      </c>
      <c r="C141" s="71" t="s">
        <v>305</v>
      </c>
      <c r="D141" s="71" t="s">
        <v>521</v>
      </c>
      <c r="E141" s="71" t="s">
        <v>522</v>
      </c>
      <c r="F141" s="71" t="s">
        <v>523</v>
      </c>
      <c r="G141" s="71" t="s">
        <v>439</v>
      </c>
    </row>
    <row r="142" spans="1:7" s="57" customFormat="1" ht="12">
      <c r="A142" s="114"/>
      <c r="B142" s="61">
        <v>39984</v>
      </c>
      <c r="C142">
        <v>44.15</v>
      </c>
      <c r="D142">
        <v>45.14</v>
      </c>
      <c r="E142">
        <v>43.87</v>
      </c>
      <c r="F142">
        <v>45.08</v>
      </c>
      <c r="G142">
        <v>697600</v>
      </c>
    </row>
    <row r="143" spans="1:7" s="57" customFormat="1" ht="12">
      <c r="A143" s="114"/>
      <c r="B143" s="61">
        <v>39983</v>
      </c>
      <c r="C143">
        <v>44.78</v>
      </c>
      <c r="D143">
        <v>44.98</v>
      </c>
      <c r="E143">
        <v>43.75</v>
      </c>
      <c r="F143">
        <v>43.97</v>
      </c>
      <c r="G143">
        <v>424200</v>
      </c>
    </row>
    <row r="144" spans="1:7" s="57" customFormat="1" ht="12">
      <c r="A144" s="114"/>
      <c r="B144" s="61">
        <v>39982</v>
      </c>
      <c r="C144">
        <v>46.22</v>
      </c>
      <c r="D144">
        <v>46.25</v>
      </c>
      <c r="E144">
        <v>45.31</v>
      </c>
      <c r="F144">
        <v>45.47</v>
      </c>
      <c r="G144">
        <v>425900</v>
      </c>
    </row>
    <row r="145" spans="1:7" s="57" customFormat="1" ht="12">
      <c r="A145" s="114"/>
      <c r="B145" s="61">
        <v>39981</v>
      </c>
      <c r="C145">
        <v>45.87</v>
      </c>
      <c r="D145">
        <v>46.49</v>
      </c>
      <c r="E145">
        <v>45.64</v>
      </c>
      <c r="F145">
        <v>46.37</v>
      </c>
      <c r="G145">
        <v>234400</v>
      </c>
    </row>
    <row r="146" spans="1:7" s="57" customFormat="1" ht="12">
      <c r="A146" s="114"/>
      <c r="B146" s="61">
        <v>39980</v>
      </c>
      <c r="C146">
        <v>45.72</v>
      </c>
      <c r="D146">
        <v>46.07</v>
      </c>
      <c r="E146">
        <v>45.54</v>
      </c>
      <c r="F146">
        <v>45.75</v>
      </c>
      <c r="G146">
        <v>297200</v>
      </c>
    </row>
    <row r="147" spans="1:7" s="57" customFormat="1" ht="12">
      <c r="A147" s="114"/>
      <c r="B147" s="61">
        <v>39977</v>
      </c>
      <c r="C147">
        <v>45.19</v>
      </c>
      <c r="D147">
        <v>45.44</v>
      </c>
      <c r="E147">
        <v>45.09</v>
      </c>
      <c r="F147">
        <v>45.41</v>
      </c>
      <c r="G147">
        <v>240700</v>
      </c>
    </row>
    <row r="148" spans="1:7" s="57" customFormat="1" ht="12">
      <c r="A148" s="114"/>
      <c r="B148" s="61">
        <v>39976</v>
      </c>
      <c r="C148">
        <v>44.39</v>
      </c>
      <c r="D148">
        <v>45.26</v>
      </c>
      <c r="E148">
        <v>44.19</v>
      </c>
      <c r="F148">
        <v>45.17</v>
      </c>
      <c r="G148">
        <v>192700</v>
      </c>
    </row>
    <row r="149" spans="1:7" s="57" customFormat="1" ht="12">
      <c r="A149" s="114"/>
      <c r="B149" s="61">
        <v>39975</v>
      </c>
      <c r="C149">
        <v>45.2</v>
      </c>
      <c r="D149">
        <v>45.29</v>
      </c>
      <c r="E149">
        <v>44.26</v>
      </c>
      <c r="F149">
        <v>44.4</v>
      </c>
      <c r="G149">
        <v>128100</v>
      </c>
    </row>
    <row r="150" spans="1:7" s="57" customFormat="1" ht="12">
      <c r="A150" s="114"/>
      <c r="B150" s="61">
        <v>39974</v>
      </c>
      <c r="C150">
        <v>45.24</v>
      </c>
      <c r="D150">
        <v>45.52</v>
      </c>
      <c r="E150">
        <v>44.84</v>
      </c>
      <c r="F150">
        <v>45.03</v>
      </c>
      <c r="G150">
        <v>144000</v>
      </c>
    </row>
    <row r="151" spans="1:7" s="57" customFormat="1" ht="12">
      <c r="A151" s="114"/>
      <c r="B151" s="61">
        <v>39973</v>
      </c>
      <c r="C151">
        <v>45.49</v>
      </c>
      <c r="D151">
        <v>45.62</v>
      </c>
      <c r="E151">
        <v>45.13</v>
      </c>
      <c r="F151">
        <v>45.53</v>
      </c>
      <c r="G151">
        <v>89500</v>
      </c>
    </row>
    <row r="152" spans="1:7" s="57" customFormat="1" ht="12">
      <c r="A152" s="114"/>
      <c r="B152" s="61">
        <v>39970</v>
      </c>
      <c r="C152">
        <v>45.4</v>
      </c>
      <c r="D152">
        <v>45.6</v>
      </c>
      <c r="E152">
        <v>44.73</v>
      </c>
      <c r="F152">
        <v>45.35</v>
      </c>
      <c r="G152">
        <v>145100</v>
      </c>
    </row>
    <row r="153" spans="1:7" s="57" customFormat="1" ht="12">
      <c r="A153" s="114"/>
      <c r="B153" s="61">
        <v>39969</v>
      </c>
      <c r="C153">
        <v>44.53</v>
      </c>
      <c r="D153">
        <v>45.22</v>
      </c>
      <c r="E153">
        <v>44.43</v>
      </c>
      <c r="F153">
        <v>45.21</v>
      </c>
      <c r="G153">
        <v>234500</v>
      </c>
    </row>
    <row r="154" spans="1:7" s="57" customFormat="1" ht="12">
      <c r="A154" s="114"/>
      <c r="B154" s="61">
        <v>39968</v>
      </c>
      <c r="C154">
        <v>44.81</v>
      </c>
      <c r="D154">
        <v>44.83</v>
      </c>
      <c r="E154">
        <v>44.26</v>
      </c>
      <c r="F154">
        <v>44.55</v>
      </c>
      <c r="G154">
        <v>211800</v>
      </c>
    </row>
    <row r="155" spans="1:7" s="57" customFormat="1" ht="12">
      <c r="A155" s="114"/>
      <c r="B155" s="61">
        <v>39967</v>
      </c>
      <c r="C155">
        <v>45.65</v>
      </c>
      <c r="D155">
        <v>45.85</v>
      </c>
      <c r="E155">
        <v>44.61</v>
      </c>
      <c r="F155">
        <v>44.94</v>
      </c>
      <c r="G155">
        <v>367500</v>
      </c>
    </row>
    <row r="156" spans="1:7" s="57" customFormat="1" ht="12">
      <c r="A156" s="114"/>
      <c r="B156" s="61">
        <v>39966</v>
      </c>
      <c r="C156">
        <v>45.52</v>
      </c>
      <c r="D156">
        <v>45.91</v>
      </c>
      <c r="E156">
        <v>44.98</v>
      </c>
      <c r="F156">
        <v>45.69</v>
      </c>
      <c r="G156">
        <v>394900</v>
      </c>
    </row>
    <row r="157" spans="1:7" s="57" customFormat="1" ht="12">
      <c r="A157" s="114"/>
      <c r="B157" s="61">
        <v>39963</v>
      </c>
      <c r="C157">
        <v>45.78</v>
      </c>
      <c r="D157">
        <v>46.37</v>
      </c>
      <c r="E157">
        <v>45.49</v>
      </c>
      <c r="F157">
        <v>45.51</v>
      </c>
      <c r="G157">
        <v>179000</v>
      </c>
    </row>
    <row r="158" spans="1:7" s="57" customFormat="1" ht="12">
      <c r="A158" s="114"/>
      <c r="B158" s="61">
        <v>39962</v>
      </c>
      <c r="C158">
        <v>45.64</v>
      </c>
      <c r="D158">
        <v>46.4</v>
      </c>
      <c r="E158">
        <v>45.47</v>
      </c>
      <c r="F158">
        <v>45.93</v>
      </c>
      <c r="G158">
        <v>245600</v>
      </c>
    </row>
    <row r="159" spans="1:7" s="57" customFormat="1" ht="12">
      <c r="A159" s="114"/>
      <c r="B159" s="61">
        <v>39961</v>
      </c>
      <c r="C159">
        <v>45.77</v>
      </c>
      <c r="D159">
        <v>45.82</v>
      </c>
      <c r="E159">
        <v>44.81</v>
      </c>
      <c r="F159">
        <v>45.3</v>
      </c>
      <c r="G159">
        <v>198300</v>
      </c>
    </row>
    <row r="160" spans="1:7" s="57" customFormat="1" ht="12">
      <c r="A160" s="114"/>
      <c r="B160" s="61">
        <v>39960</v>
      </c>
      <c r="C160">
        <v>46.62</v>
      </c>
      <c r="D160">
        <v>46.68</v>
      </c>
      <c r="E160">
        <v>45.71</v>
      </c>
      <c r="F160">
        <v>46.04</v>
      </c>
      <c r="G160">
        <v>212300</v>
      </c>
    </row>
    <row r="161" spans="1:7" s="57" customFormat="1" ht="12">
      <c r="A161" s="114"/>
      <c r="B161" s="61">
        <v>39956</v>
      </c>
      <c r="C161">
        <v>46.41</v>
      </c>
      <c r="D161">
        <v>46.5</v>
      </c>
      <c r="E161">
        <v>46.06</v>
      </c>
      <c r="F161">
        <v>46.3</v>
      </c>
      <c r="G161">
        <v>127300</v>
      </c>
    </row>
    <row r="162" spans="1:7" s="57" customFormat="1" ht="12">
      <c r="A162" s="114"/>
      <c r="B162" s="61">
        <v>39955</v>
      </c>
      <c r="C162">
        <v>46.57</v>
      </c>
      <c r="D162">
        <v>46.73</v>
      </c>
      <c r="E162">
        <v>45.74</v>
      </c>
      <c r="F162">
        <v>46.61</v>
      </c>
      <c r="G162">
        <v>275600</v>
      </c>
    </row>
    <row r="163" spans="1:7" s="57" customFormat="1" ht="12">
      <c r="A163" s="114"/>
      <c r="B163" s="61">
        <v>39954</v>
      </c>
      <c r="C163">
        <v>47.63</v>
      </c>
      <c r="D163">
        <v>48.32</v>
      </c>
      <c r="E163">
        <v>46.66</v>
      </c>
      <c r="F163">
        <v>46.93</v>
      </c>
      <c r="G163">
        <v>209500</v>
      </c>
    </row>
    <row r="164" spans="1:7" s="57" customFormat="1" ht="12">
      <c r="A164" s="114"/>
      <c r="B164" s="61">
        <v>39953</v>
      </c>
      <c r="C164">
        <v>47.71</v>
      </c>
      <c r="D164">
        <v>47.78</v>
      </c>
      <c r="E164">
        <v>47.27</v>
      </c>
      <c r="F164">
        <v>47.7</v>
      </c>
      <c r="G164">
        <v>130000</v>
      </c>
    </row>
    <row r="165" spans="1:7" s="57" customFormat="1" ht="12">
      <c r="A165" s="114"/>
      <c r="B165" s="61">
        <v>39952</v>
      </c>
      <c r="C165">
        <v>47.79</v>
      </c>
      <c r="D165">
        <v>47.93</v>
      </c>
      <c r="E165">
        <v>47.5</v>
      </c>
      <c r="F165">
        <v>47.66</v>
      </c>
      <c r="G165">
        <v>137000</v>
      </c>
    </row>
    <row r="166" spans="1:7" s="57" customFormat="1" ht="12">
      <c r="A166" s="114"/>
      <c r="B166" s="61">
        <v>39949</v>
      </c>
      <c r="C166">
        <v>47.54</v>
      </c>
      <c r="D166">
        <v>47.9</v>
      </c>
      <c r="E166">
        <v>47.38</v>
      </c>
      <c r="F166">
        <v>47.86</v>
      </c>
      <c r="G166">
        <v>164100</v>
      </c>
    </row>
    <row r="167" spans="1:7" s="57" customFormat="1" ht="12">
      <c r="A167" s="114"/>
      <c r="B167" s="61">
        <v>39948</v>
      </c>
      <c r="C167">
        <v>47.98</v>
      </c>
      <c r="D167">
        <v>47.98</v>
      </c>
      <c r="E167">
        <v>47.32</v>
      </c>
      <c r="F167">
        <v>47.47</v>
      </c>
      <c r="G167">
        <v>159500</v>
      </c>
    </row>
    <row r="168" spans="1:7" s="57" customFormat="1" ht="12">
      <c r="A168" s="114"/>
      <c r="B168" s="61">
        <v>39947</v>
      </c>
      <c r="C168">
        <v>47.51</v>
      </c>
      <c r="D168">
        <v>48.57</v>
      </c>
      <c r="E168">
        <v>47.42</v>
      </c>
      <c r="F168">
        <v>48.01</v>
      </c>
      <c r="G168">
        <v>235300</v>
      </c>
    </row>
    <row r="169" spans="1:7" s="57" customFormat="1" ht="12">
      <c r="A169" s="114"/>
      <c r="B169" s="61">
        <v>39946</v>
      </c>
      <c r="C169">
        <v>46.82</v>
      </c>
      <c r="D169">
        <v>47.53</v>
      </c>
      <c r="E169">
        <v>46.82</v>
      </c>
      <c r="F169">
        <v>47.5</v>
      </c>
      <c r="G169">
        <v>232700</v>
      </c>
    </row>
    <row r="170" spans="1:7" s="57" customFormat="1" ht="12">
      <c r="A170" s="114"/>
      <c r="B170" s="61">
        <v>39945</v>
      </c>
      <c r="C170">
        <v>47.08</v>
      </c>
      <c r="D170">
        <v>47.13</v>
      </c>
      <c r="E170">
        <v>46.77</v>
      </c>
      <c r="F170">
        <v>46.91</v>
      </c>
      <c r="G170">
        <v>123400</v>
      </c>
    </row>
    <row r="171" spans="1:7" s="57" customFormat="1" ht="12">
      <c r="A171" s="114"/>
      <c r="B171" s="61">
        <v>39942</v>
      </c>
      <c r="C171">
        <v>47.11</v>
      </c>
      <c r="D171">
        <v>47.25</v>
      </c>
      <c r="E171">
        <v>46.86</v>
      </c>
      <c r="F171">
        <v>47.23</v>
      </c>
      <c r="G171">
        <v>220200</v>
      </c>
    </row>
    <row r="172" spans="1:7" s="57" customFormat="1" ht="12">
      <c r="A172" s="114"/>
      <c r="B172" s="114" t="s">
        <v>476</v>
      </c>
      <c r="C172" s="115">
        <f>AVERAGE(C142:C171)</f>
        <v>46.070666666666654</v>
      </c>
      <c r="D172" s="115">
        <f>AVERAGE(D142:D171)</f>
        <v>46.412000000000013</v>
      </c>
      <c r="E172" s="115">
        <f>AVERAGE(E142:E171)</f>
        <v>45.597000000000001</v>
      </c>
      <c r="F172" s="116">
        <f>AVERAGE(F142:F171)</f>
        <v>46.029333333333327</v>
      </c>
      <c r="G172" s="115">
        <f>AVERAGE(G142:G171)</f>
        <v>235930</v>
      </c>
    </row>
    <row r="173" spans="1:7" s="57" customFormat="1" ht="12">
      <c r="A173" s="114"/>
      <c r="B173" s="114" t="s">
        <v>423</v>
      </c>
      <c r="C173" s="114">
        <f>MEDIAN(C142:C171)</f>
        <v>45.775000000000006</v>
      </c>
      <c r="D173" s="114">
        <f>MEDIAN(D142:D171)</f>
        <v>46.31</v>
      </c>
      <c r="E173" s="114">
        <f>MEDIAN(E142:E171)</f>
        <v>45.480000000000004</v>
      </c>
      <c r="F173" s="114">
        <f>MEDIAN(F142:F171)</f>
        <v>45.72</v>
      </c>
      <c r="G173" s="114">
        <f>MEDIAN(G142:G171)</f>
        <v>212050</v>
      </c>
    </row>
    <row r="174" spans="1:7" s="57" customFormat="1" ht="12">
      <c r="A174" s="114"/>
      <c r="B174" s="114" t="s">
        <v>426</v>
      </c>
      <c r="C174" s="114">
        <f>MAX(C142:C171)</f>
        <v>47.98</v>
      </c>
      <c r="D174" s="114">
        <f>MAX(D142:D171)</f>
        <v>48.57</v>
      </c>
      <c r="E174" s="114">
        <f>MAX(E142:E171)</f>
        <v>47.5</v>
      </c>
      <c r="F174" s="114">
        <f>MAX(F142:F171)</f>
        <v>48.01</v>
      </c>
      <c r="G174" s="114">
        <f>MAX(G142:G171)</f>
        <v>697600</v>
      </c>
    </row>
    <row r="175" spans="1:7" s="57" customFormat="1" ht="12">
      <c r="A175" s="114"/>
      <c r="B175" s="114" t="s">
        <v>427</v>
      </c>
      <c r="C175" s="114">
        <f>MIN(C142:C171)</f>
        <v>44.15</v>
      </c>
      <c r="D175" s="114">
        <f>MIN(D142:D171)</f>
        <v>44.83</v>
      </c>
      <c r="E175" s="114">
        <f>MIN(E142:E171)</f>
        <v>43.75</v>
      </c>
      <c r="F175" s="114">
        <f>MIN(F142:F171)</f>
        <v>43.97</v>
      </c>
      <c r="G175" s="114">
        <f>MIN(G142:G171)</f>
        <v>89500</v>
      </c>
    </row>
    <row r="176" spans="1:7" s="57" customFormat="1" ht="12">
      <c r="A176" s="114" t="str">
        <f>[1]DATA!A10</f>
        <v>ETR</v>
      </c>
      <c r="B176" s="71" t="s">
        <v>304</v>
      </c>
      <c r="C176" s="71" t="s">
        <v>305</v>
      </c>
      <c r="D176" s="71" t="s">
        <v>521</v>
      </c>
      <c r="E176" s="71" t="s">
        <v>522</v>
      </c>
      <c r="F176" s="71" t="s">
        <v>523</v>
      </c>
      <c r="G176" s="71" t="s">
        <v>439</v>
      </c>
    </row>
    <row r="177" spans="1:7" s="57" customFormat="1" ht="12">
      <c r="A177" s="114"/>
      <c r="B177" s="61">
        <v>39984</v>
      </c>
      <c r="C177">
        <v>66.64</v>
      </c>
      <c r="D177">
        <v>68.42</v>
      </c>
      <c r="E177">
        <v>66.31</v>
      </c>
      <c r="F177">
        <v>68.13</v>
      </c>
      <c r="G177">
        <v>1969200</v>
      </c>
    </row>
    <row r="178" spans="1:7" s="57" customFormat="1" ht="12">
      <c r="A178" s="114"/>
      <c r="B178" s="61">
        <v>39983</v>
      </c>
      <c r="C178">
        <v>67.84</v>
      </c>
      <c r="D178">
        <v>68.099999999999994</v>
      </c>
      <c r="E178">
        <v>66.25</v>
      </c>
      <c r="F178">
        <v>66.37</v>
      </c>
      <c r="G178">
        <v>1328200</v>
      </c>
    </row>
    <row r="179" spans="1:7" s="57" customFormat="1" ht="12">
      <c r="A179" s="114"/>
      <c r="B179" s="61">
        <v>39982</v>
      </c>
      <c r="C179">
        <v>69.22</v>
      </c>
      <c r="D179">
        <v>70.099999999999994</v>
      </c>
      <c r="E179">
        <v>68.25</v>
      </c>
      <c r="F179">
        <v>68.25</v>
      </c>
      <c r="G179">
        <v>1089200</v>
      </c>
    </row>
    <row r="180" spans="1:7" s="57" customFormat="1" ht="12">
      <c r="A180" s="114"/>
      <c r="B180" s="61">
        <v>39981</v>
      </c>
      <c r="C180">
        <v>68.569999999999993</v>
      </c>
      <c r="D180">
        <v>69.56</v>
      </c>
      <c r="E180">
        <v>68.17</v>
      </c>
      <c r="F180">
        <v>69.17</v>
      </c>
      <c r="G180">
        <v>853500</v>
      </c>
    </row>
    <row r="181" spans="1:7" s="57" customFormat="1" ht="12">
      <c r="A181" s="114"/>
      <c r="B181" s="61">
        <v>39980</v>
      </c>
      <c r="C181">
        <v>68.67</v>
      </c>
      <c r="D181">
        <v>69.75</v>
      </c>
      <c r="E181">
        <v>68.209999999999994</v>
      </c>
      <c r="F181">
        <v>68.62</v>
      </c>
      <c r="G181">
        <v>1104000</v>
      </c>
    </row>
    <row r="182" spans="1:7" s="57" customFormat="1" ht="12">
      <c r="A182" s="114"/>
      <c r="B182" s="61">
        <v>39977</v>
      </c>
      <c r="C182">
        <v>68.7</v>
      </c>
      <c r="D182">
        <v>69.37</v>
      </c>
      <c r="E182">
        <v>68.41</v>
      </c>
      <c r="F182">
        <v>68.47</v>
      </c>
      <c r="G182">
        <v>937600</v>
      </c>
    </row>
    <row r="183" spans="1:7" s="57" customFormat="1" ht="12">
      <c r="A183" s="114"/>
      <c r="B183" s="61">
        <v>39976</v>
      </c>
      <c r="C183">
        <v>67.680000000000007</v>
      </c>
      <c r="D183">
        <v>68.930000000000007</v>
      </c>
      <c r="E183">
        <v>67.180000000000007</v>
      </c>
      <c r="F183">
        <v>68.88</v>
      </c>
      <c r="G183">
        <v>950100</v>
      </c>
    </row>
    <row r="184" spans="1:7" s="57" customFormat="1" ht="12">
      <c r="A184" s="114"/>
      <c r="B184" s="61">
        <v>39975</v>
      </c>
      <c r="C184">
        <v>69.05</v>
      </c>
      <c r="D184">
        <v>69.23</v>
      </c>
      <c r="E184">
        <v>67.3</v>
      </c>
      <c r="F184">
        <v>67.709999999999994</v>
      </c>
      <c r="G184">
        <v>1107600</v>
      </c>
    </row>
    <row r="185" spans="1:7" s="57" customFormat="1" ht="12">
      <c r="A185" s="114"/>
      <c r="B185" s="61">
        <v>39974</v>
      </c>
      <c r="C185">
        <v>69.12</v>
      </c>
      <c r="D185">
        <v>69.540000000000006</v>
      </c>
      <c r="E185">
        <v>68.64</v>
      </c>
      <c r="F185">
        <v>68.66</v>
      </c>
      <c r="G185">
        <v>792200</v>
      </c>
    </row>
    <row r="186" spans="1:7" s="57" customFormat="1" ht="12">
      <c r="A186" s="114"/>
      <c r="B186" s="61">
        <v>39973</v>
      </c>
      <c r="C186">
        <v>69.290000000000006</v>
      </c>
      <c r="D186">
        <v>69.88</v>
      </c>
      <c r="E186">
        <v>68.75</v>
      </c>
      <c r="F186">
        <v>69.569999999999993</v>
      </c>
      <c r="G186">
        <v>1607700</v>
      </c>
    </row>
    <row r="187" spans="1:7" s="57" customFormat="1" ht="12">
      <c r="A187" s="114"/>
      <c r="B187" s="61">
        <v>39970</v>
      </c>
      <c r="C187">
        <v>68.27</v>
      </c>
      <c r="D187">
        <v>68.98</v>
      </c>
      <c r="E187">
        <v>67.489999999999995</v>
      </c>
      <c r="F187">
        <v>68.19</v>
      </c>
      <c r="G187">
        <v>1107000</v>
      </c>
    </row>
    <row r="188" spans="1:7" s="57" customFormat="1" ht="12">
      <c r="A188" s="114"/>
      <c r="B188" s="61">
        <v>39969</v>
      </c>
      <c r="C188">
        <v>67.48</v>
      </c>
      <c r="D188">
        <v>68.11</v>
      </c>
      <c r="E188">
        <v>67.09</v>
      </c>
      <c r="F188">
        <v>68.010000000000005</v>
      </c>
      <c r="G188">
        <v>890600</v>
      </c>
    </row>
    <row r="189" spans="1:7" s="57" customFormat="1" ht="12">
      <c r="A189" s="114"/>
      <c r="B189" s="61">
        <v>39968</v>
      </c>
      <c r="C189">
        <v>68.05</v>
      </c>
      <c r="D189">
        <v>68.209999999999994</v>
      </c>
      <c r="E189">
        <v>67.23</v>
      </c>
      <c r="F189">
        <v>67.39</v>
      </c>
      <c r="G189">
        <v>1025700</v>
      </c>
    </row>
    <row r="190" spans="1:7" s="57" customFormat="1" ht="12">
      <c r="A190" s="114"/>
      <c r="B190" s="61">
        <v>39967</v>
      </c>
      <c r="C190">
        <v>69.55</v>
      </c>
      <c r="D190">
        <v>69.680000000000007</v>
      </c>
      <c r="E190">
        <v>68.13</v>
      </c>
      <c r="F190">
        <v>68.239999999999995</v>
      </c>
      <c r="G190">
        <v>1528000</v>
      </c>
    </row>
    <row r="191" spans="1:7" s="57" customFormat="1" ht="12">
      <c r="A191" s="114"/>
      <c r="B191" s="61">
        <v>39966</v>
      </c>
      <c r="C191">
        <v>69.180000000000007</v>
      </c>
      <c r="D191">
        <v>70.48</v>
      </c>
      <c r="E191">
        <v>68.16</v>
      </c>
      <c r="F191">
        <v>69.709999999999994</v>
      </c>
      <c r="G191">
        <v>1451300</v>
      </c>
    </row>
    <row r="192" spans="1:7" s="57" customFormat="1" ht="12">
      <c r="A192" s="114"/>
      <c r="B192" s="61">
        <v>39963</v>
      </c>
      <c r="C192">
        <v>69.069999999999993</v>
      </c>
      <c r="D192">
        <v>70.48</v>
      </c>
      <c r="E192">
        <v>68.88</v>
      </c>
      <c r="F192">
        <v>68.88</v>
      </c>
      <c r="G192">
        <v>1254200</v>
      </c>
    </row>
    <row r="193" spans="1:8" s="57" customFormat="1" ht="12">
      <c r="A193" s="114"/>
      <c r="B193" s="61">
        <v>39962</v>
      </c>
      <c r="C193">
        <v>68.81</v>
      </c>
      <c r="D193">
        <v>70.209999999999994</v>
      </c>
      <c r="E193">
        <v>68.81</v>
      </c>
      <c r="F193">
        <v>69.099999999999994</v>
      </c>
      <c r="G193">
        <v>1122100</v>
      </c>
    </row>
    <row r="194" spans="1:8" s="57" customFormat="1" ht="12">
      <c r="A194" s="114"/>
      <c r="B194" s="61">
        <v>39961</v>
      </c>
      <c r="C194">
        <v>68.989999999999995</v>
      </c>
      <c r="D194">
        <v>69.25</v>
      </c>
      <c r="E194">
        <v>68.349999999999994</v>
      </c>
      <c r="F194">
        <v>68.59</v>
      </c>
      <c r="G194">
        <v>1707700</v>
      </c>
    </row>
    <row r="195" spans="1:8" s="57" customFormat="1" ht="12">
      <c r="A195" s="114"/>
      <c r="B195" s="61">
        <v>39960</v>
      </c>
      <c r="C195">
        <v>68.73</v>
      </c>
      <c r="D195">
        <v>70.66</v>
      </c>
      <c r="E195">
        <v>68.540000000000006</v>
      </c>
      <c r="F195">
        <v>69.5</v>
      </c>
      <c r="G195">
        <v>2140300</v>
      </c>
    </row>
    <row r="196" spans="1:8" s="57" customFormat="1" ht="12">
      <c r="A196" s="114"/>
      <c r="B196" s="61">
        <v>39956</v>
      </c>
      <c r="C196">
        <v>68.87</v>
      </c>
      <c r="D196">
        <v>69.17</v>
      </c>
      <c r="E196">
        <v>68.41</v>
      </c>
      <c r="F196">
        <v>68.94</v>
      </c>
      <c r="G196">
        <v>773500</v>
      </c>
    </row>
    <row r="197" spans="1:8" s="57" customFormat="1" ht="12">
      <c r="A197" s="114"/>
      <c r="B197" s="61">
        <v>39955</v>
      </c>
      <c r="C197">
        <v>68.11</v>
      </c>
      <c r="D197">
        <v>69.12</v>
      </c>
      <c r="E197">
        <v>67.59</v>
      </c>
      <c r="F197">
        <v>68.92</v>
      </c>
      <c r="G197">
        <v>1123400</v>
      </c>
      <c r="H197" s="57" t="s">
        <v>76</v>
      </c>
    </row>
    <row r="198" spans="1:8" s="57" customFormat="1" ht="12">
      <c r="A198" s="114"/>
      <c r="B198" s="61">
        <v>39954</v>
      </c>
      <c r="C198">
        <v>70.23</v>
      </c>
      <c r="D198">
        <v>70.819999999999993</v>
      </c>
      <c r="E198">
        <v>68.680000000000007</v>
      </c>
      <c r="F198">
        <v>69.069999999999993</v>
      </c>
      <c r="G198">
        <v>1198300</v>
      </c>
    </row>
    <row r="199" spans="1:8" s="57" customFormat="1" ht="12">
      <c r="A199" s="114"/>
      <c r="B199" s="61">
        <v>39953</v>
      </c>
      <c r="C199">
        <v>70.760000000000005</v>
      </c>
      <c r="D199">
        <v>70.760000000000005</v>
      </c>
      <c r="E199">
        <v>69.89</v>
      </c>
      <c r="F199">
        <v>70.3</v>
      </c>
      <c r="G199">
        <v>1175900</v>
      </c>
    </row>
    <row r="200" spans="1:8" s="57" customFormat="1" ht="12">
      <c r="A200" s="114"/>
      <c r="B200" s="61">
        <v>39952</v>
      </c>
      <c r="C200">
        <v>71</v>
      </c>
      <c r="D200">
        <v>71.13</v>
      </c>
      <c r="E200">
        <v>70.3</v>
      </c>
      <c r="F200">
        <v>70.599999999999994</v>
      </c>
      <c r="G200">
        <v>1229800</v>
      </c>
    </row>
    <row r="201" spans="1:8" s="57" customFormat="1" ht="12">
      <c r="A201" s="114"/>
      <c r="B201" s="61">
        <v>39949</v>
      </c>
      <c r="C201">
        <v>69.8</v>
      </c>
      <c r="D201">
        <v>71.3</v>
      </c>
      <c r="E201">
        <v>69.63</v>
      </c>
      <c r="F201">
        <v>71.14</v>
      </c>
      <c r="G201">
        <v>2281200</v>
      </c>
    </row>
    <row r="202" spans="1:8" s="57" customFormat="1" ht="12">
      <c r="A202" s="114"/>
      <c r="B202" s="61">
        <v>39948</v>
      </c>
      <c r="C202">
        <v>69.42</v>
      </c>
      <c r="D202">
        <v>70.180000000000007</v>
      </c>
      <c r="E202">
        <v>68.900000000000006</v>
      </c>
      <c r="F202">
        <v>69.67</v>
      </c>
      <c r="G202">
        <v>1773500</v>
      </c>
    </row>
    <row r="203" spans="1:8" s="57" customFormat="1" ht="12">
      <c r="A203" s="114"/>
      <c r="B203" s="61">
        <v>39947</v>
      </c>
      <c r="C203">
        <v>67.989999999999995</v>
      </c>
      <c r="D203">
        <v>70.45</v>
      </c>
      <c r="E203">
        <v>67.900000000000006</v>
      </c>
      <c r="F203">
        <v>69.61</v>
      </c>
      <c r="G203">
        <v>3154000</v>
      </c>
    </row>
    <row r="204" spans="1:8" s="57" customFormat="1" ht="12">
      <c r="A204" s="114"/>
      <c r="B204" s="61">
        <v>39946</v>
      </c>
      <c r="C204">
        <v>67.34</v>
      </c>
      <c r="D204">
        <v>68.2</v>
      </c>
      <c r="E204">
        <v>67.19</v>
      </c>
      <c r="F204">
        <v>68.08</v>
      </c>
      <c r="G204">
        <v>1380100</v>
      </c>
    </row>
    <row r="205" spans="1:8" s="57" customFormat="1" ht="12">
      <c r="A205" s="114"/>
      <c r="B205" s="61">
        <v>39945</v>
      </c>
      <c r="C205">
        <v>67.209999999999994</v>
      </c>
      <c r="D205">
        <v>67.61</v>
      </c>
      <c r="E205">
        <v>66.86</v>
      </c>
      <c r="F205">
        <v>67.290000000000006</v>
      </c>
      <c r="G205">
        <v>863900</v>
      </c>
    </row>
    <row r="206" spans="1:8" s="57" customFormat="1" ht="12">
      <c r="A206" s="114"/>
      <c r="B206" s="61">
        <v>39942</v>
      </c>
      <c r="C206">
        <v>67.010000000000005</v>
      </c>
      <c r="D206">
        <v>67.569999999999993</v>
      </c>
      <c r="E206">
        <v>66.72</v>
      </c>
      <c r="F206">
        <v>67.489999999999995</v>
      </c>
      <c r="G206">
        <v>921000</v>
      </c>
    </row>
    <row r="207" spans="1:8" s="57" customFormat="1" ht="12">
      <c r="A207" s="114"/>
      <c r="B207" s="114" t="s">
        <v>476</v>
      </c>
      <c r="C207" s="115">
        <f>AVERAGE(C177:C206)</f>
        <v>68.688333333333318</v>
      </c>
      <c r="D207" s="115">
        <f>AVERAGE(D177:D206)</f>
        <v>69.50833333333334</v>
      </c>
      <c r="E207" s="115">
        <f>AVERAGE(E177:E206)</f>
        <v>68.074000000000012</v>
      </c>
      <c r="F207" s="116">
        <f>AVERAGE(F177:F206)</f>
        <v>68.751666666666651</v>
      </c>
      <c r="G207" s="115">
        <f>AVERAGE(G177:G206)</f>
        <v>1328026.6666666667</v>
      </c>
    </row>
    <row r="208" spans="1:8" s="57" customFormat="1" ht="12">
      <c r="A208" s="114"/>
      <c r="B208" s="114" t="s">
        <v>423</v>
      </c>
      <c r="C208" s="114">
        <f>MEDIAN(C177:C206)</f>
        <v>68.77000000000001</v>
      </c>
      <c r="D208" s="114">
        <f>MEDIAN(D177:D206)</f>
        <v>69.550000000000011</v>
      </c>
      <c r="E208" s="114">
        <f>MEDIAN(E177:E206)</f>
        <v>68.19</v>
      </c>
      <c r="F208" s="114">
        <f>MEDIAN(F177:F206)</f>
        <v>68.77</v>
      </c>
      <c r="G208" s="114">
        <f>MEDIAN(G177:G206)</f>
        <v>1149650</v>
      </c>
    </row>
    <row r="209" spans="1:7" s="57" customFormat="1" ht="12">
      <c r="A209" s="114"/>
      <c r="B209" s="114" t="s">
        <v>426</v>
      </c>
      <c r="C209" s="114">
        <f>MAX(C177:C206)</f>
        <v>71</v>
      </c>
      <c r="D209" s="114">
        <f>MAX(D177:D206)</f>
        <v>71.3</v>
      </c>
      <c r="E209" s="114">
        <f>MAX(E177:E206)</f>
        <v>70.3</v>
      </c>
      <c r="F209" s="114">
        <f>MAX(F177:F206)</f>
        <v>71.14</v>
      </c>
      <c r="G209" s="114">
        <f>MAX(G177:G206)</f>
        <v>3154000</v>
      </c>
    </row>
    <row r="210" spans="1:7" s="57" customFormat="1" ht="12">
      <c r="A210" s="114"/>
      <c r="B210" s="114" t="s">
        <v>427</v>
      </c>
      <c r="C210" s="114">
        <f>MIN(C177:C206)</f>
        <v>66.64</v>
      </c>
      <c r="D210" s="114">
        <f>MIN(D177:D206)</f>
        <v>67.569999999999993</v>
      </c>
      <c r="E210" s="114">
        <f>MIN(E177:E206)</f>
        <v>66.25</v>
      </c>
      <c r="F210" s="114">
        <f>MIN(F177:F206)</f>
        <v>66.37</v>
      </c>
      <c r="G210" s="114">
        <f>MIN(G177:G206)</f>
        <v>773500</v>
      </c>
    </row>
    <row r="211" spans="1:7" s="57" customFormat="1" ht="12">
      <c r="A211" s="114" t="str">
        <f>[1]DATA!A11</f>
        <v>WR</v>
      </c>
      <c r="B211" s="71" t="s">
        <v>304</v>
      </c>
      <c r="C211" s="71" t="s">
        <v>305</v>
      </c>
      <c r="D211" s="71" t="s">
        <v>521</v>
      </c>
      <c r="E211" s="71" t="s">
        <v>522</v>
      </c>
      <c r="F211" s="71" t="s">
        <v>523</v>
      </c>
      <c r="G211" s="71" t="s">
        <v>439</v>
      </c>
    </row>
    <row r="212" spans="1:7" s="57" customFormat="1" ht="12">
      <c r="A212" s="114"/>
      <c r="B212" s="61">
        <v>39984</v>
      </c>
      <c r="C212">
        <v>30.52</v>
      </c>
      <c r="D212">
        <v>31.05</v>
      </c>
      <c r="E212">
        <v>30.13</v>
      </c>
      <c r="F212">
        <v>30.71</v>
      </c>
      <c r="G212">
        <v>1513700</v>
      </c>
    </row>
    <row r="213" spans="1:7" s="57" customFormat="1" ht="12">
      <c r="A213" s="114"/>
      <c r="B213" s="61">
        <v>39983</v>
      </c>
      <c r="C213">
        <v>31.17</v>
      </c>
      <c r="D213">
        <v>31.18</v>
      </c>
      <c r="E213">
        <v>30.35</v>
      </c>
      <c r="F213">
        <v>30.44</v>
      </c>
      <c r="G213">
        <v>1044000</v>
      </c>
    </row>
    <row r="214" spans="1:7" s="57" customFormat="1" ht="12">
      <c r="A214" s="114"/>
      <c r="B214" s="61">
        <v>39982</v>
      </c>
      <c r="C214">
        <v>32.04</v>
      </c>
      <c r="D214">
        <v>32.229999999999997</v>
      </c>
      <c r="E214">
        <v>31.4</v>
      </c>
      <c r="F214">
        <v>31.52</v>
      </c>
      <c r="G214">
        <v>1209200</v>
      </c>
    </row>
    <row r="215" spans="1:7" s="57" customFormat="1" ht="12">
      <c r="A215" s="114"/>
      <c r="B215" s="61">
        <v>39981</v>
      </c>
      <c r="C215">
        <v>31.78</v>
      </c>
      <c r="D215">
        <v>32.130000000000003</v>
      </c>
      <c r="E215">
        <v>31.59</v>
      </c>
      <c r="F215">
        <v>32.119999999999997</v>
      </c>
      <c r="G215">
        <v>717400</v>
      </c>
    </row>
    <row r="216" spans="1:7" s="57" customFormat="1" ht="12">
      <c r="A216" s="114"/>
      <c r="B216" s="61">
        <v>39980</v>
      </c>
      <c r="C216">
        <v>31.82</v>
      </c>
      <c r="D216">
        <v>32.090000000000003</v>
      </c>
      <c r="E216">
        <v>31.69</v>
      </c>
      <c r="F216">
        <v>31.79</v>
      </c>
      <c r="G216">
        <v>818400</v>
      </c>
    </row>
    <row r="217" spans="1:7" s="57" customFormat="1" ht="12">
      <c r="A217" s="114"/>
      <c r="B217" s="61">
        <v>39977</v>
      </c>
      <c r="C217">
        <v>31.63</v>
      </c>
      <c r="D217">
        <v>31.84</v>
      </c>
      <c r="E217">
        <v>31.49</v>
      </c>
      <c r="F217">
        <v>31.63</v>
      </c>
      <c r="G217">
        <v>457600</v>
      </c>
    </row>
    <row r="218" spans="1:7" s="57" customFormat="1" ht="12">
      <c r="A218" s="114"/>
      <c r="B218" s="61">
        <v>39976</v>
      </c>
      <c r="C218">
        <v>30.97</v>
      </c>
      <c r="D218">
        <v>31.61</v>
      </c>
      <c r="E218">
        <v>30.68</v>
      </c>
      <c r="F218">
        <v>31.58</v>
      </c>
      <c r="G218">
        <v>688400</v>
      </c>
    </row>
    <row r="219" spans="1:7" s="57" customFormat="1" ht="12">
      <c r="A219" s="114"/>
      <c r="B219" s="61">
        <v>39975</v>
      </c>
      <c r="C219">
        <v>31.59</v>
      </c>
      <c r="D219">
        <v>31.71</v>
      </c>
      <c r="E219">
        <v>30.98</v>
      </c>
      <c r="F219">
        <v>31.06</v>
      </c>
      <c r="G219">
        <v>629800</v>
      </c>
    </row>
    <row r="220" spans="1:7" s="57" customFormat="1" ht="12">
      <c r="A220" s="114"/>
      <c r="B220" s="61">
        <v>39974</v>
      </c>
      <c r="C220">
        <v>31.33</v>
      </c>
      <c r="D220">
        <v>31.77</v>
      </c>
      <c r="E220">
        <v>31.18</v>
      </c>
      <c r="F220">
        <v>31.49</v>
      </c>
      <c r="G220">
        <v>1345800</v>
      </c>
    </row>
    <row r="221" spans="1:7" s="57" customFormat="1" ht="12">
      <c r="A221" s="114"/>
      <c r="B221" s="61">
        <v>39973</v>
      </c>
      <c r="C221">
        <v>31.53</v>
      </c>
      <c r="D221">
        <v>31.53</v>
      </c>
      <c r="E221">
        <v>31.23</v>
      </c>
      <c r="F221">
        <v>31.53</v>
      </c>
      <c r="G221">
        <v>770400</v>
      </c>
    </row>
    <row r="222" spans="1:7" s="57" customFormat="1" ht="12">
      <c r="A222" s="114"/>
      <c r="B222" s="61">
        <v>39970</v>
      </c>
      <c r="C222">
        <v>31.19</v>
      </c>
      <c r="D222">
        <v>31.49</v>
      </c>
      <c r="E222">
        <v>31.07</v>
      </c>
      <c r="F222">
        <v>31.44</v>
      </c>
      <c r="G222">
        <v>775200</v>
      </c>
    </row>
    <row r="223" spans="1:7" s="57" customFormat="1" ht="12">
      <c r="A223" s="114"/>
      <c r="B223" s="61">
        <v>39969</v>
      </c>
      <c r="C223">
        <v>30.78</v>
      </c>
      <c r="D223">
        <v>31.18</v>
      </c>
      <c r="E223">
        <v>30.71</v>
      </c>
      <c r="F223">
        <v>31.18</v>
      </c>
      <c r="G223">
        <v>646400</v>
      </c>
    </row>
    <row r="224" spans="1:7" s="57" customFormat="1" ht="12">
      <c r="A224" s="114"/>
      <c r="B224" s="61">
        <v>39968</v>
      </c>
      <c r="C224">
        <v>31.11</v>
      </c>
      <c r="D224">
        <v>31.11</v>
      </c>
      <c r="E224">
        <v>30.59</v>
      </c>
      <c r="F224">
        <v>30.81</v>
      </c>
      <c r="G224">
        <v>874200</v>
      </c>
    </row>
    <row r="225" spans="1:7" s="57" customFormat="1" ht="12">
      <c r="A225" s="114"/>
      <c r="B225" s="61">
        <v>39967</v>
      </c>
      <c r="C225">
        <v>31.68</v>
      </c>
      <c r="D225">
        <v>31.76</v>
      </c>
      <c r="E225">
        <v>31.19</v>
      </c>
      <c r="F225">
        <v>31.3</v>
      </c>
      <c r="G225">
        <v>1057300</v>
      </c>
    </row>
    <row r="226" spans="1:7" s="57" customFormat="1" ht="12">
      <c r="A226" s="114"/>
      <c r="B226" s="61">
        <v>39966</v>
      </c>
      <c r="C226">
        <v>31.65</v>
      </c>
      <c r="D226">
        <v>31.89</v>
      </c>
      <c r="E226">
        <v>31.25</v>
      </c>
      <c r="F226">
        <v>31.67</v>
      </c>
      <c r="G226">
        <v>1283600</v>
      </c>
    </row>
    <row r="227" spans="1:7" s="57" customFormat="1" ht="12">
      <c r="A227" s="114"/>
      <c r="B227" s="61">
        <v>39963</v>
      </c>
      <c r="C227">
        <v>31.8</v>
      </c>
      <c r="D227">
        <v>32.21</v>
      </c>
      <c r="E227">
        <v>31.57</v>
      </c>
      <c r="F227">
        <v>31.72</v>
      </c>
      <c r="G227">
        <v>1384400</v>
      </c>
    </row>
    <row r="228" spans="1:7" s="57" customFormat="1" ht="12">
      <c r="A228" s="114"/>
      <c r="B228" s="61">
        <v>39962</v>
      </c>
      <c r="C228">
        <v>31.8</v>
      </c>
      <c r="D228">
        <v>32.57</v>
      </c>
      <c r="E228">
        <v>31.77</v>
      </c>
      <c r="F228">
        <v>31.88</v>
      </c>
      <c r="G228">
        <v>1398900</v>
      </c>
    </row>
    <row r="229" spans="1:7" s="57" customFormat="1" ht="12">
      <c r="A229" s="114"/>
      <c r="B229" s="61">
        <v>39961</v>
      </c>
      <c r="C229">
        <v>32.15</v>
      </c>
      <c r="D229">
        <v>32.15</v>
      </c>
      <c r="E229">
        <v>31.26</v>
      </c>
      <c r="F229">
        <v>31.46</v>
      </c>
      <c r="G229">
        <v>1390900</v>
      </c>
    </row>
    <row r="230" spans="1:7" s="57" customFormat="1" ht="12">
      <c r="A230" s="114"/>
      <c r="B230" s="61">
        <v>39960</v>
      </c>
      <c r="C230">
        <v>32.479999999999997</v>
      </c>
      <c r="D230">
        <v>32.6</v>
      </c>
      <c r="E230">
        <v>32.020000000000003</v>
      </c>
      <c r="F230">
        <v>32.25</v>
      </c>
      <c r="G230">
        <v>1057600</v>
      </c>
    </row>
    <row r="231" spans="1:7" s="57" customFormat="1" ht="12">
      <c r="A231" s="114"/>
      <c r="B231" s="61">
        <v>39956</v>
      </c>
      <c r="C231">
        <v>32.659999999999997</v>
      </c>
      <c r="D231">
        <v>32.659999999999997</v>
      </c>
      <c r="E231">
        <v>32.18</v>
      </c>
      <c r="F231">
        <v>32.380000000000003</v>
      </c>
      <c r="G231">
        <v>545000</v>
      </c>
    </row>
    <row r="232" spans="1:7" s="57" customFormat="1" ht="12">
      <c r="A232" s="114"/>
      <c r="B232" s="61">
        <v>39955</v>
      </c>
      <c r="C232">
        <v>32.76</v>
      </c>
      <c r="D232">
        <v>32.840000000000003</v>
      </c>
      <c r="E232">
        <v>32.08</v>
      </c>
      <c r="F232">
        <v>32.770000000000003</v>
      </c>
      <c r="G232">
        <v>855500</v>
      </c>
    </row>
    <row r="233" spans="1:7" s="57" customFormat="1" ht="12">
      <c r="A233" s="114"/>
      <c r="B233" s="61">
        <v>39954</v>
      </c>
      <c r="C233">
        <v>33.520000000000003</v>
      </c>
      <c r="D233">
        <v>33.799999999999997</v>
      </c>
      <c r="E233">
        <v>32.799999999999997</v>
      </c>
      <c r="F233">
        <v>32.97</v>
      </c>
      <c r="G233">
        <v>776300</v>
      </c>
    </row>
    <row r="234" spans="1:7" s="57" customFormat="1" ht="12">
      <c r="A234" s="114"/>
      <c r="B234" s="61">
        <v>39953</v>
      </c>
      <c r="C234">
        <v>33.65</v>
      </c>
      <c r="D234">
        <v>33.729999999999997</v>
      </c>
      <c r="E234">
        <v>33.35</v>
      </c>
      <c r="F234">
        <v>33.549999999999997</v>
      </c>
      <c r="G234">
        <v>664300</v>
      </c>
    </row>
    <row r="235" spans="1:7" s="57" customFormat="1" ht="12">
      <c r="A235" s="114"/>
      <c r="B235" s="61">
        <v>39952</v>
      </c>
      <c r="C235">
        <v>33.369999999999997</v>
      </c>
      <c r="D235">
        <v>33.72</v>
      </c>
      <c r="E235">
        <v>33.33</v>
      </c>
      <c r="F235">
        <v>33.630000000000003</v>
      </c>
      <c r="G235">
        <v>1311300</v>
      </c>
    </row>
    <row r="236" spans="1:7" s="57" customFormat="1" ht="12">
      <c r="A236" s="114"/>
      <c r="B236" s="61">
        <v>39949</v>
      </c>
      <c r="C236">
        <v>33.5</v>
      </c>
      <c r="D236">
        <v>33.64</v>
      </c>
      <c r="E236">
        <v>33.28</v>
      </c>
      <c r="F236">
        <v>33.450000000000003</v>
      </c>
      <c r="G236">
        <v>1182300</v>
      </c>
    </row>
    <row r="237" spans="1:7" s="57" customFormat="1" ht="12">
      <c r="A237" s="114"/>
      <c r="B237" s="61">
        <v>39948</v>
      </c>
      <c r="C237">
        <v>33.58</v>
      </c>
      <c r="D237">
        <v>33.71</v>
      </c>
      <c r="E237">
        <v>33.42</v>
      </c>
      <c r="F237">
        <v>33.450000000000003</v>
      </c>
      <c r="G237">
        <v>718200</v>
      </c>
    </row>
    <row r="238" spans="1:7" s="57" customFormat="1" ht="12">
      <c r="A238" s="114"/>
      <c r="B238" s="61">
        <v>39947</v>
      </c>
      <c r="C238">
        <v>33.56</v>
      </c>
      <c r="D238">
        <v>34.020000000000003</v>
      </c>
      <c r="E238">
        <v>33.47</v>
      </c>
      <c r="F238">
        <v>33.68</v>
      </c>
      <c r="G238">
        <v>1161200</v>
      </c>
    </row>
    <row r="239" spans="1:7" s="57" customFormat="1" ht="12">
      <c r="A239" s="114"/>
      <c r="B239" s="61">
        <v>39946</v>
      </c>
      <c r="C239">
        <v>33.35</v>
      </c>
      <c r="D239">
        <v>33.619999999999997</v>
      </c>
      <c r="E239">
        <v>33.299999999999997</v>
      </c>
      <c r="F239">
        <v>33.53</v>
      </c>
      <c r="G239">
        <v>817100</v>
      </c>
    </row>
    <row r="240" spans="1:7" s="57" customFormat="1" ht="12">
      <c r="A240" s="114"/>
      <c r="B240" s="61">
        <v>39945</v>
      </c>
      <c r="C240">
        <v>33.5</v>
      </c>
      <c r="D240">
        <v>33.5</v>
      </c>
      <c r="E240">
        <v>33.15</v>
      </c>
      <c r="F240">
        <v>33.36</v>
      </c>
      <c r="G240">
        <v>690000</v>
      </c>
    </row>
    <row r="241" spans="1:7" s="57" customFormat="1" ht="12">
      <c r="A241" s="114"/>
      <c r="B241" s="61">
        <v>39942</v>
      </c>
      <c r="C241">
        <v>33.44</v>
      </c>
      <c r="D241">
        <v>33.68</v>
      </c>
      <c r="E241">
        <v>33.380000000000003</v>
      </c>
      <c r="F241">
        <v>33.61</v>
      </c>
      <c r="G241">
        <v>845800</v>
      </c>
    </row>
    <row r="242" spans="1:7" s="57" customFormat="1" ht="12">
      <c r="A242" s="114"/>
      <c r="B242" s="114" t="s">
        <v>476</v>
      </c>
      <c r="C242" s="115">
        <f>AVERAGE(C212:C241)</f>
        <v>32.196999999999996</v>
      </c>
      <c r="D242" s="115">
        <f>AVERAGE(D212:D241)</f>
        <v>32.433999999999997</v>
      </c>
      <c r="E242" s="115">
        <f>AVERAGE(E212:E241)</f>
        <v>31.862999999999996</v>
      </c>
      <c r="F242" s="116">
        <f>AVERAGE(F212:F241)</f>
        <v>32.131999999999998</v>
      </c>
      <c r="G242" s="115">
        <f>AVERAGE(G212:G241)</f>
        <v>954340</v>
      </c>
    </row>
    <row r="243" spans="1:7" s="57" customFormat="1" ht="12">
      <c r="A243" s="114"/>
      <c r="B243" s="114" t="s">
        <v>423</v>
      </c>
      <c r="C243" s="114">
        <f>MEDIAN(C212:C241)</f>
        <v>31.810000000000002</v>
      </c>
      <c r="D243" s="114">
        <f>MEDIAN(D212:D241)</f>
        <v>32.18</v>
      </c>
      <c r="E243" s="114">
        <f>MEDIAN(E212:E241)</f>
        <v>31.58</v>
      </c>
      <c r="F243" s="114">
        <f>MEDIAN(F212:F241)</f>
        <v>31.754999999999999</v>
      </c>
      <c r="G243" s="114">
        <f>MEDIAN(G212:G241)</f>
        <v>850650</v>
      </c>
    </row>
    <row r="244" spans="1:7" s="57" customFormat="1" ht="12">
      <c r="A244" s="114"/>
      <c r="B244" s="114" t="s">
        <v>426</v>
      </c>
      <c r="C244" s="114">
        <f>MAX(C212:C241)</f>
        <v>33.65</v>
      </c>
      <c r="D244" s="114">
        <f>MAX(D212:D241)</f>
        <v>34.020000000000003</v>
      </c>
      <c r="E244" s="114">
        <f>MAX(E212:E241)</f>
        <v>33.47</v>
      </c>
      <c r="F244" s="114">
        <f>MAX(F212:F241)</f>
        <v>33.68</v>
      </c>
      <c r="G244" s="114">
        <f>MAX(G212:G241)</f>
        <v>1513700</v>
      </c>
    </row>
    <row r="245" spans="1:7" s="57" customFormat="1" ht="12">
      <c r="A245" s="114"/>
      <c r="B245" s="114" t="s">
        <v>427</v>
      </c>
      <c r="C245" s="114">
        <f>MIN(C212:C241)</f>
        <v>30.52</v>
      </c>
      <c r="D245" s="114">
        <f>MIN(D212:D241)</f>
        <v>31.05</v>
      </c>
      <c r="E245" s="114">
        <f>MIN(E212:E241)</f>
        <v>30.13</v>
      </c>
      <c r="F245" s="114">
        <f>MIN(F212:F241)</f>
        <v>30.44</v>
      </c>
      <c r="G245" s="114">
        <f>MIN(G212:G241)</f>
        <v>457600</v>
      </c>
    </row>
    <row r="246" spans="1:7" s="57" customFormat="1" ht="12">
      <c r="A246" s="114" t="str">
        <f>[1]DATA!A12</f>
        <v>WEC</v>
      </c>
      <c r="B246" s="71" t="s">
        <v>304</v>
      </c>
      <c r="C246" s="71" t="s">
        <v>305</v>
      </c>
      <c r="D246" s="71" t="s">
        <v>521</v>
      </c>
      <c r="E246" s="71" t="s">
        <v>522</v>
      </c>
      <c r="F246" s="71" t="s">
        <v>523</v>
      </c>
      <c r="G246" s="71" t="s">
        <v>439</v>
      </c>
    </row>
    <row r="247" spans="1:7" s="57" customFormat="1" ht="12">
      <c r="A247" s="114"/>
      <c r="B247" s="61">
        <v>39984</v>
      </c>
      <c r="C247">
        <v>39.479999999999997</v>
      </c>
      <c r="D247">
        <v>39.86</v>
      </c>
      <c r="E247">
        <v>39.049999999999997</v>
      </c>
      <c r="F247">
        <v>39.71</v>
      </c>
      <c r="G247">
        <v>2247800</v>
      </c>
    </row>
    <row r="248" spans="1:7" s="57" customFormat="1" ht="12">
      <c r="A248" s="114"/>
      <c r="B248" s="61">
        <v>39983</v>
      </c>
      <c r="C248">
        <v>40.200000000000003</v>
      </c>
      <c r="D248">
        <v>40.24</v>
      </c>
      <c r="E248">
        <v>39.04</v>
      </c>
      <c r="F248">
        <v>39.18</v>
      </c>
      <c r="G248">
        <v>2155600</v>
      </c>
    </row>
    <row r="249" spans="1:7" s="57" customFormat="1" ht="12">
      <c r="A249" s="114"/>
      <c r="B249" s="61">
        <v>39982</v>
      </c>
      <c r="C249">
        <v>41.6</v>
      </c>
      <c r="D249">
        <v>41.62</v>
      </c>
      <c r="E249">
        <v>40.49</v>
      </c>
      <c r="F249">
        <v>40.49</v>
      </c>
      <c r="G249">
        <v>1435200</v>
      </c>
    </row>
    <row r="250" spans="1:7" s="57" customFormat="1" ht="12">
      <c r="A250" s="114"/>
      <c r="B250" s="61">
        <v>39981</v>
      </c>
      <c r="C250">
        <v>41.45</v>
      </c>
      <c r="D250">
        <v>41.65</v>
      </c>
      <c r="E250">
        <v>41.24</v>
      </c>
      <c r="F250">
        <v>41.6</v>
      </c>
      <c r="G250">
        <v>1128600</v>
      </c>
    </row>
    <row r="251" spans="1:7" s="57" customFormat="1" ht="12">
      <c r="A251" s="114"/>
      <c r="B251" s="61">
        <v>39980</v>
      </c>
      <c r="C251">
        <v>41.41</v>
      </c>
      <c r="D251">
        <v>41.74</v>
      </c>
      <c r="E251">
        <v>41.16</v>
      </c>
      <c r="F251">
        <v>41.41</v>
      </c>
      <c r="G251">
        <v>951600</v>
      </c>
    </row>
    <row r="252" spans="1:7" s="57" customFormat="1" ht="12">
      <c r="A252" s="114"/>
      <c r="B252" s="61">
        <v>39977</v>
      </c>
      <c r="C252">
        <v>41.15</v>
      </c>
      <c r="D252">
        <v>41.46</v>
      </c>
      <c r="E252">
        <v>41.06</v>
      </c>
      <c r="F252">
        <v>41.18</v>
      </c>
      <c r="G252">
        <v>837400</v>
      </c>
    </row>
    <row r="253" spans="1:7" s="57" customFormat="1" ht="12">
      <c r="A253" s="114"/>
      <c r="B253" s="61">
        <v>39976</v>
      </c>
      <c r="C253">
        <v>40.299999999999997</v>
      </c>
      <c r="D253">
        <v>41.27</v>
      </c>
      <c r="E253">
        <v>40.299999999999997</v>
      </c>
      <c r="F253">
        <v>41.19</v>
      </c>
      <c r="G253">
        <v>919200</v>
      </c>
    </row>
    <row r="254" spans="1:7" s="57" customFormat="1" ht="12">
      <c r="A254" s="114"/>
      <c r="B254" s="61">
        <v>39975</v>
      </c>
      <c r="C254">
        <v>41.16</v>
      </c>
      <c r="D254">
        <v>41.19</v>
      </c>
      <c r="E254">
        <v>40.29</v>
      </c>
      <c r="F254">
        <v>40.380000000000003</v>
      </c>
      <c r="G254">
        <v>1092600</v>
      </c>
    </row>
    <row r="255" spans="1:7" s="57" customFormat="1" ht="12">
      <c r="A255" s="114"/>
      <c r="B255" s="61">
        <v>39974</v>
      </c>
      <c r="C255">
        <v>40.78</v>
      </c>
      <c r="D255">
        <v>41.21</v>
      </c>
      <c r="E255">
        <v>40.72</v>
      </c>
      <c r="F255">
        <v>40.89</v>
      </c>
      <c r="G255">
        <v>861600</v>
      </c>
    </row>
    <row r="256" spans="1:7" s="57" customFormat="1" ht="12">
      <c r="A256" s="114"/>
      <c r="B256" s="61">
        <v>39973</v>
      </c>
      <c r="C256">
        <v>41.26</v>
      </c>
      <c r="D256">
        <v>41.38</v>
      </c>
      <c r="E256">
        <v>40.909999999999997</v>
      </c>
      <c r="F256">
        <v>41.12</v>
      </c>
      <c r="G256">
        <v>642800</v>
      </c>
    </row>
    <row r="257" spans="1:7" s="57" customFormat="1" ht="12">
      <c r="A257" s="114"/>
      <c r="B257" s="61">
        <v>39970</v>
      </c>
      <c r="C257">
        <v>41</v>
      </c>
      <c r="D257">
        <v>41.43</v>
      </c>
      <c r="E257">
        <v>40.799999999999997</v>
      </c>
      <c r="F257">
        <v>41.26</v>
      </c>
      <c r="G257">
        <v>837200</v>
      </c>
    </row>
    <row r="258" spans="1:7" s="57" customFormat="1" ht="12">
      <c r="A258" s="114"/>
      <c r="B258" s="61">
        <v>39969</v>
      </c>
      <c r="C258">
        <v>40.380000000000003</v>
      </c>
      <c r="D258">
        <v>40.96</v>
      </c>
      <c r="E258">
        <v>40.369999999999997</v>
      </c>
      <c r="F258">
        <v>40.96</v>
      </c>
      <c r="G258">
        <v>960900</v>
      </c>
    </row>
    <row r="259" spans="1:7" s="57" customFormat="1" ht="12">
      <c r="A259" s="114"/>
      <c r="B259" s="61">
        <v>39968</v>
      </c>
      <c r="C259">
        <v>40.69</v>
      </c>
      <c r="D259">
        <v>40.69</v>
      </c>
      <c r="E259">
        <v>40.270000000000003</v>
      </c>
      <c r="F259">
        <v>40.380000000000003</v>
      </c>
      <c r="G259">
        <v>994600</v>
      </c>
    </row>
    <row r="260" spans="1:7" s="57" customFormat="1" ht="12">
      <c r="A260" s="114"/>
      <c r="B260" s="61">
        <v>39967</v>
      </c>
      <c r="C260">
        <v>41.04</v>
      </c>
      <c r="D260">
        <v>41.12</v>
      </c>
      <c r="E260">
        <v>40.520000000000003</v>
      </c>
      <c r="F260">
        <v>40.82</v>
      </c>
      <c r="G260">
        <v>1306900</v>
      </c>
    </row>
    <row r="261" spans="1:7" s="57" customFormat="1" ht="12">
      <c r="A261" s="114"/>
      <c r="B261" s="61">
        <v>39966</v>
      </c>
      <c r="C261">
        <v>40.94</v>
      </c>
      <c r="D261">
        <v>41.15</v>
      </c>
      <c r="E261">
        <v>40.33</v>
      </c>
      <c r="F261">
        <v>41.04</v>
      </c>
      <c r="G261">
        <v>1665400</v>
      </c>
    </row>
    <row r="262" spans="1:7" s="57" customFormat="1" ht="12">
      <c r="A262" s="114"/>
      <c r="B262" s="61">
        <v>39963</v>
      </c>
      <c r="C262">
        <v>40.92</v>
      </c>
      <c r="D262">
        <v>41.56</v>
      </c>
      <c r="E262">
        <v>40.81</v>
      </c>
      <c r="F262">
        <v>40.81</v>
      </c>
      <c r="G262">
        <v>1847300</v>
      </c>
    </row>
    <row r="263" spans="1:7" s="57" customFormat="1" ht="12">
      <c r="A263" s="114"/>
      <c r="B263" s="61">
        <v>39962</v>
      </c>
      <c r="C263">
        <v>41.07</v>
      </c>
      <c r="D263">
        <v>41.94</v>
      </c>
      <c r="E263">
        <v>40.97</v>
      </c>
      <c r="F263">
        <v>41.05</v>
      </c>
      <c r="G263">
        <v>1540100</v>
      </c>
    </row>
    <row r="264" spans="1:7" s="57" customFormat="1" ht="12">
      <c r="A264" s="114"/>
      <c r="B264" s="61">
        <v>39961</v>
      </c>
      <c r="C264">
        <v>41.7</v>
      </c>
      <c r="D264">
        <v>41.71</v>
      </c>
      <c r="E264">
        <v>40.56</v>
      </c>
      <c r="F264">
        <v>40.89</v>
      </c>
      <c r="G264">
        <v>1918400</v>
      </c>
    </row>
    <row r="265" spans="1:7" s="57" customFormat="1" ht="12">
      <c r="A265" s="114"/>
      <c r="B265" s="61">
        <v>39960</v>
      </c>
      <c r="C265">
        <v>42.21</v>
      </c>
      <c r="D265">
        <v>42.34</v>
      </c>
      <c r="E265">
        <v>41.56</v>
      </c>
      <c r="F265">
        <v>41.94</v>
      </c>
      <c r="G265">
        <v>1461000</v>
      </c>
    </row>
    <row r="266" spans="1:7" s="57" customFormat="1" ht="12">
      <c r="A266" s="114"/>
      <c r="B266" s="61">
        <v>39956</v>
      </c>
      <c r="C266">
        <v>42.3</v>
      </c>
      <c r="D266">
        <v>42.39</v>
      </c>
      <c r="E266">
        <v>41.84</v>
      </c>
      <c r="F266">
        <v>41.98</v>
      </c>
      <c r="G266">
        <v>993300</v>
      </c>
    </row>
    <row r="267" spans="1:7" s="57" customFormat="1" ht="12">
      <c r="A267" s="114"/>
      <c r="B267" s="61">
        <v>39955</v>
      </c>
      <c r="C267">
        <v>42.54</v>
      </c>
      <c r="D267">
        <v>42.56</v>
      </c>
      <c r="E267">
        <v>41.72</v>
      </c>
      <c r="F267">
        <v>42.41</v>
      </c>
      <c r="G267">
        <v>1645600</v>
      </c>
    </row>
    <row r="268" spans="1:7" s="57" customFormat="1" ht="12">
      <c r="A268" s="114"/>
      <c r="B268" s="61">
        <v>39954</v>
      </c>
      <c r="C268">
        <v>43.44</v>
      </c>
      <c r="D268">
        <v>43.92</v>
      </c>
      <c r="E268">
        <v>42.64</v>
      </c>
      <c r="F268">
        <v>42.85</v>
      </c>
      <c r="G268">
        <v>1340800</v>
      </c>
    </row>
    <row r="269" spans="1:7" s="57" customFormat="1" ht="12">
      <c r="A269" s="114"/>
      <c r="B269" s="61">
        <v>39953</v>
      </c>
      <c r="C269">
        <v>43.28</v>
      </c>
      <c r="D269">
        <v>43.56</v>
      </c>
      <c r="E269">
        <v>43.1</v>
      </c>
      <c r="F269">
        <v>43.5</v>
      </c>
      <c r="G269">
        <v>1410900</v>
      </c>
    </row>
    <row r="270" spans="1:7" s="57" customFormat="1" ht="12">
      <c r="A270" s="114"/>
      <c r="B270" s="61">
        <v>39952</v>
      </c>
      <c r="C270">
        <v>43.33</v>
      </c>
      <c r="D270">
        <v>43.71</v>
      </c>
      <c r="E270">
        <v>43.08</v>
      </c>
      <c r="F270">
        <v>43.26</v>
      </c>
      <c r="G270">
        <v>1668400</v>
      </c>
    </row>
    <row r="271" spans="1:7" s="57" customFormat="1" ht="12">
      <c r="A271" s="114"/>
      <c r="B271" s="61">
        <v>39949</v>
      </c>
      <c r="C271">
        <v>43.4</v>
      </c>
      <c r="D271">
        <v>43.72</v>
      </c>
      <c r="E271">
        <v>43.32</v>
      </c>
      <c r="F271">
        <v>43.7</v>
      </c>
      <c r="G271">
        <v>1283400</v>
      </c>
    </row>
    <row r="272" spans="1:7" s="57" customFormat="1" ht="12">
      <c r="A272" s="114"/>
      <c r="B272" s="61">
        <v>39948</v>
      </c>
      <c r="C272">
        <v>43.46</v>
      </c>
      <c r="D272">
        <v>43.55</v>
      </c>
      <c r="E272">
        <v>43.18</v>
      </c>
      <c r="F272">
        <v>43.25</v>
      </c>
      <c r="G272">
        <v>1233300</v>
      </c>
    </row>
    <row r="273" spans="1:7" s="57" customFormat="1" ht="12">
      <c r="A273" s="114"/>
      <c r="B273" s="61">
        <v>39947</v>
      </c>
      <c r="C273">
        <v>43.02</v>
      </c>
      <c r="D273">
        <v>43.75</v>
      </c>
      <c r="E273">
        <v>42.95</v>
      </c>
      <c r="F273">
        <v>43.55</v>
      </c>
      <c r="G273">
        <v>828900</v>
      </c>
    </row>
    <row r="274" spans="1:7" s="57" customFormat="1" ht="12">
      <c r="A274" s="114"/>
      <c r="B274" s="61">
        <v>39946</v>
      </c>
      <c r="C274">
        <v>42.72</v>
      </c>
      <c r="D274">
        <v>43.2</v>
      </c>
      <c r="E274">
        <v>42.71</v>
      </c>
      <c r="F274">
        <v>43.05</v>
      </c>
      <c r="G274">
        <v>1155000</v>
      </c>
    </row>
    <row r="275" spans="1:7" s="57" customFormat="1" ht="12">
      <c r="A275" s="114"/>
      <c r="B275" s="61">
        <v>39945</v>
      </c>
      <c r="C275">
        <v>42.93</v>
      </c>
      <c r="D275">
        <v>43</v>
      </c>
      <c r="E275">
        <v>42.67</v>
      </c>
      <c r="F275">
        <v>42.75</v>
      </c>
      <c r="G275">
        <v>1045300</v>
      </c>
    </row>
    <row r="276" spans="1:7" s="57" customFormat="1" ht="12">
      <c r="A276" s="114"/>
      <c r="B276" s="61">
        <v>39942</v>
      </c>
      <c r="C276">
        <v>42.97</v>
      </c>
      <c r="D276">
        <v>43.15</v>
      </c>
      <c r="E276">
        <v>42.64</v>
      </c>
      <c r="F276">
        <v>43.12</v>
      </c>
      <c r="G276">
        <v>1455600</v>
      </c>
    </row>
    <row r="277" spans="1:7" s="57" customFormat="1" ht="12">
      <c r="A277" s="114"/>
      <c r="B277" s="114" t="s">
        <v>476</v>
      </c>
      <c r="C277" s="115">
        <f>AVERAGE(C247:C276)</f>
        <v>41.737666666666669</v>
      </c>
      <c r="D277" s="115">
        <f>AVERAGE(D247:D276)</f>
        <v>42.034333333333343</v>
      </c>
      <c r="E277" s="115">
        <f>AVERAGE(E247:E276)</f>
        <v>41.343333333333348</v>
      </c>
      <c r="F277" s="116">
        <f>AVERAGE(F247:F276)</f>
        <v>41.657333333333327</v>
      </c>
      <c r="G277" s="115">
        <f>AVERAGE(G247:G276)</f>
        <v>1295490</v>
      </c>
    </row>
    <row r="278" spans="1:7" s="57" customFormat="1" ht="12">
      <c r="A278" s="114"/>
      <c r="B278" s="114" t="s">
        <v>423</v>
      </c>
      <c r="C278" s="114">
        <f>MEDIAN(C247:C276)</f>
        <v>41.43</v>
      </c>
      <c r="D278" s="114">
        <f>MEDIAN(D247:D276)</f>
        <v>41.68</v>
      </c>
      <c r="E278" s="114">
        <f>MEDIAN(E247:E276)</f>
        <v>41.015000000000001</v>
      </c>
      <c r="F278" s="114">
        <f>MEDIAN(F247:F276)</f>
        <v>41.224999999999994</v>
      </c>
      <c r="G278" s="114">
        <f>MEDIAN(G247:G276)</f>
        <v>1258350</v>
      </c>
    </row>
    <row r="279" spans="1:7" s="57" customFormat="1" ht="12">
      <c r="A279" s="114"/>
      <c r="B279" s="114" t="s">
        <v>426</v>
      </c>
      <c r="C279" s="114">
        <f>MAX(C247:C276)</f>
        <v>43.46</v>
      </c>
      <c r="D279" s="114">
        <f>MAX(D247:D276)</f>
        <v>43.92</v>
      </c>
      <c r="E279" s="114">
        <f>MAX(E247:E276)</f>
        <v>43.32</v>
      </c>
      <c r="F279" s="114">
        <f>MAX(F247:F276)</f>
        <v>43.7</v>
      </c>
      <c r="G279" s="114">
        <f>MAX(G247:G276)</f>
        <v>2247800</v>
      </c>
    </row>
    <row r="280" spans="1:7" s="57" customFormat="1" ht="12">
      <c r="A280" s="114"/>
      <c r="B280" s="114" t="s">
        <v>427</v>
      </c>
      <c r="C280" s="114">
        <f>MIN(C247:C276)</f>
        <v>39.479999999999997</v>
      </c>
      <c r="D280" s="114">
        <f>MIN(D247:D276)</f>
        <v>39.86</v>
      </c>
      <c r="E280" s="114">
        <f>MIN(E247:E276)</f>
        <v>39.04</v>
      </c>
      <c r="F280" s="114">
        <f>MIN(F247:F276)</f>
        <v>39.18</v>
      </c>
      <c r="G280" s="114">
        <f>MIN(G247:G276)</f>
        <v>642800</v>
      </c>
    </row>
    <row r="281" spans="1:7" s="57" customFormat="1" ht="12">
      <c r="A281" s="114" t="str">
        <f>[1]DATA!A13</f>
        <v>EIX</v>
      </c>
      <c r="B281" s="71" t="s">
        <v>304</v>
      </c>
      <c r="C281" s="71" t="s">
        <v>305</v>
      </c>
      <c r="D281" s="71" t="s">
        <v>521</v>
      </c>
      <c r="E281" s="71" t="s">
        <v>522</v>
      </c>
      <c r="F281" s="71" t="s">
        <v>523</v>
      </c>
      <c r="G281" s="71" t="s">
        <v>439</v>
      </c>
    </row>
    <row r="282" spans="1:7" s="57" customFormat="1" ht="12" customHeight="1">
      <c r="A282" s="114"/>
      <c r="B282" s="61">
        <v>39984</v>
      </c>
      <c r="C282">
        <v>45.3</v>
      </c>
      <c r="D282">
        <v>46.25</v>
      </c>
      <c r="E282">
        <v>44.86</v>
      </c>
      <c r="F282">
        <v>46.06</v>
      </c>
      <c r="G282">
        <v>3421600</v>
      </c>
    </row>
    <row r="283" spans="1:7" s="57" customFormat="1" ht="12">
      <c r="A283" s="114"/>
      <c r="B283" s="61">
        <v>39983</v>
      </c>
      <c r="C283">
        <v>46.11</v>
      </c>
      <c r="D283">
        <v>46.17</v>
      </c>
      <c r="E283">
        <v>44.9</v>
      </c>
      <c r="F283">
        <v>45</v>
      </c>
      <c r="G283">
        <v>3021800</v>
      </c>
    </row>
    <row r="284" spans="1:7" s="57" customFormat="1" ht="12">
      <c r="A284" s="114"/>
      <c r="B284" s="61">
        <v>39982</v>
      </c>
      <c r="C284">
        <v>47.54</v>
      </c>
      <c r="D284">
        <v>47.86</v>
      </c>
      <c r="E284">
        <v>46.49</v>
      </c>
      <c r="F284">
        <v>46.49</v>
      </c>
      <c r="G284">
        <v>2860800</v>
      </c>
    </row>
    <row r="285" spans="1:7" s="57" customFormat="1" ht="12">
      <c r="A285" s="114"/>
      <c r="B285" s="61">
        <v>39981</v>
      </c>
      <c r="C285">
        <v>47.56</v>
      </c>
      <c r="D285">
        <v>48</v>
      </c>
      <c r="E285">
        <v>47.22</v>
      </c>
      <c r="F285">
        <v>47.71</v>
      </c>
      <c r="G285">
        <v>1742900</v>
      </c>
    </row>
    <row r="286" spans="1:7" s="57" customFormat="1" ht="12">
      <c r="A286" s="114"/>
      <c r="B286" s="61">
        <v>39980</v>
      </c>
      <c r="C286">
        <v>47.76</v>
      </c>
      <c r="D286">
        <v>48.05</v>
      </c>
      <c r="E286">
        <v>47.26</v>
      </c>
      <c r="F286">
        <v>47.44</v>
      </c>
      <c r="G286">
        <v>2944200</v>
      </c>
    </row>
    <row r="287" spans="1:7" s="57" customFormat="1" ht="12">
      <c r="A287" s="114"/>
      <c r="B287" s="61">
        <v>39977</v>
      </c>
      <c r="C287">
        <v>47.03</v>
      </c>
      <c r="D287">
        <v>47.59</v>
      </c>
      <c r="E287">
        <v>46.95</v>
      </c>
      <c r="F287">
        <v>47.15</v>
      </c>
      <c r="G287">
        <v>2736800</v>
      </c>
    </row>
    <row r="288" spans="1:7" s="57" customFormat="1" ht="12">
      <c r="A288" s="114"/>
      <c r="B288" s="61">
        <v>39976</v>
      </c>
      <c r="C288">
        <v>46.31</v>
      </c>
      <c r="D288">
        <v>46.83</v>
      </c>
      <c r="E288">
        <v>46.19</v>
      </c>
      <c r="F288">
        <v>46.75</v>
      </c>
      <c r="G288">
        <v>2866800</v>
      </c>
    </row>
    <row r="289" spans="1:7" s="57" customFormat="1" ht="12">
      <c r="A289" s="114"/>
      <c r="B289" s="61">
        <v>39975</v>
      </c>
      <c r="C289">
        <v>47.1</v>
      </c>
      <c r="D289">
        <v>47.18</v>
      </c>
      <c r="E289">
        <v>46.26</v>
      </c>
      <c r="F289">
        <v>46.32</v>
      </c>
      <c r="G289">
        <v>2839000</v>
      </c>
    </row>
    <row r="290" spans="1:7" s="57" customFormat="1" ht="12">
      <c r="A290" s="114"/>
      <c r="B290" s="61">
        <v>39974</v>
      </c>
      <c r="C290">
        <v>46.71</v>
      </c>
      <c r="D290">
        <v>47.14</v>
      </c>
      <c r="E290">
        <v>46.44</v>
      </c>
      <c r="F290">
        <v>46.8</v>
      </c>
      <c r="G290">
        <v>3223400</v>
      </c>
    </row>
    <row r="291" spans="1:7" s="57" customFormat="1" ht="12">
      <c r="A291" s="114"/>
      <c r="B291" s="61">
        <v>39973</v>
      </c>
      <c r="C291">
        <v>47.47</v>
      </c>
      <c r="D291">
        <v>47.51</v>
      </c>
      <c r="E291">
        <v>46.95</v>
      </c>
      <c r="F291">
        <v>47.06</v>
      </c>
      <c r="G291">
        <v>4757400</v>
      </c>
    </row>
    <row r="292" spans="1:7" s="57" customFormat="1" ht="12">
      <c r="A292" s="114"/>
      <c r="B292" s="61">
        <v>39970</v>
      </c>
      <c r="C292">
        <v>46.34</v>
      </c>
      <c r="D292">
        <v>47.65</v>
      </c>
      <c r="E292">
        <v>45.73</v>
      </c>
      <c r="F292">
        <v>47.61</v>
      </c>
      <c r="G292">
        <v>6358000</v>
      </c>
    </row>
    <row r="293" spans="1:7" s="57" customFormat="1" ht="12">
      <c r="A293" s="114"/>
      <c r="B293" s="61">
        <v>39969</v>
      </c>
      <c r="C293">
        <v>45.75</v>
      </c>
      <c r="D293">
        <v>46.36</v>
      </c>
      <c r="E293">
        <v>45.74</v>
      </c>
      <c r="F293">
        <v>46.36</v>
      </c>
      <c r="G293">
        <v>3513400</v>
      </c>
    </row>
    <row r="294" spans="1:7" s="57" customFormat="1" ht="12">
      <c r="A294" s="114"/>
      <c r="B294" s="61">
        <v>39968</v>
      </c>
      <c r="C294">
        <v>46.06</v>
      </c>
      <c r="D294">
        <v>46.07</v>
      </c>
      <c r="E294">
        <v>45.58</v>
      </c>
      <c r="F294">
        <v>45.77</v>
      </c>
      <c r="G294">
        <v>2504100</v>
      </c>
    </row>
    <row r="295" spans="1:7" s="57" customFormat="1" ht="12">
      <c r="A295" s="114"/>
      <c r="B295" s="61">
        <v>39967</v>
      </c>
      <c r="C295">
        <v>45.95</v>
      </c>
      <c r="D295">
        <v>46.36</v>
      </c>
      <c r="E295">
        <v>45.79</v>
      </c>
      <c r="F295">
        <v>46.27</v>
      </c>
      <c r="G295">
        <v>3589500</v>
      </c>
    </row>
    <row r="296" spans="1:7" s="57" customFormat="1" ht="12">
      <c r="A296" s="114"/>
      <c r="B296" s="61">
        <v>39966</v>
      </c>
      <c r="C296">
        <v>45.93</v>
      </c>
      <c r="D296">
        <v>46.21</v>
      </c>
      <c r="E296">
        <v>45.2</v>
      </c>
      <c r="F296">
        <v>45.97</v>
      </c>
      <c r="G296">
        <v>3383000</v>
      </c>
    </row>
    <row r="297" spans="1:7" s="57" customFormat="1" ht="12">
      <c r="A297" s="114"/>
      <c r="B297" s="61">
        <v>39963</v>
      </c>
      <c r="C297">
        <v>46.1</v>
      </c>
      <c r="D297">
        <v>46.81</v>
      </c>
      <c r="E297">
        <v>45.94</v>
      </c>
      <c r="F297">
        <v>45.94</v>
      </c>
      <c r="G297">
        <v>1936900</v>
      </c>
    </row>
    <row r="298" spans="1:7" s="57" customFormat="1" ht="12">
      <c r="A298" s="114"/>
      <c r="B298" s="61">
        <v>39962</v>
      </c>
      <c r="C298">
        <v>46.33</v>
      </c>
      <c r="D298">
        <v>47.06</v>
      </c>
      <c r="E298">
        <v>46.26</v>
      </c>
      <c r="F298">
        <v>46.27</v>
      </c>
      <c r="G298">
        <v>2075000</v>
      </c>
    </row>
    <row r="299" spans="1:7" s="57" customFormat="1" ht="12">
      <c r="A299" s="114"/>
      <c r="B299" s="61">
        <v>39961</v>
      </c>
      <c r="C299">
        <v>47.46</v>
      </c>
      <c r="D299">
        <v>47.46</v>
      </c>
      <c r="E299">
        <v>45.99</v>
      </c>
      <c r="F299">
        <v>46.21</v>
      </c>
      <c r="G299">
        <v>2675200</v>
      </c>
    </row>
    <row r="300" spans="1:7" s="57" customFormat="1" ht="12">
      <c r="A300" s="114"/>
      <c r="B300" s="61">
        <v>39960</v>
      </c>
      <c r="C300">
        <v>47.9</v>
      </c>
      <c r="D300">
        <v>47.9</v>
      </c>
      <c r="E300">
        <v>47.1</v>
      </c>
      <c r="F300">
        <v>47.42</v>
      </c>
      <c r="G300">
        <v>1636500</v>
      </c>
    </row>
    <row r="301" spans="1:7" s="57" customFormat="1" ht="12">
      <c r="A301" s="114"/>
      <c r="B301" s="61">
        <v>39956</v>
      </c>
      <c r="C301">
        <v>48.1</v>
      </c>
      <c r="D301">
        <v>48.17</v>
      </c>
      <c r="E301">
        <v>47.65</v>
      </c>
      <c r="F301">
        <v>47.71</v>
      </c>
      <c r="G301">
        <v>1801000</v>
      </c>
    </row>
    <row r="302" spans="1:7" s="57" customFormat="1" ht="12">
      <c r="A302" s="114"/>
      <c r="B302" s="61">
        <v>39955</v>
      </c>
      <c r="C302">
        <v>48.31</v>
      </c>
      <c r="D302">
        <v>48.44</v>
      </c>
      <c r="E302">
        <v>47.61</v>
      </c>
      <c r="F302">
        <v>48.26</v>
      </c>
      <c r="G302">
        <v>2275100</v>
      </c>
    </row>
    <row r="303" spans="1:7" s="57" customFormat="1" ht="12">
      <c r="A303" s="114"/>
      <c r="B303" s="61">
        <v>39954</v>
      </c>
      <c r="C303">
        <v>48.6</v>
      </c>
      <c r="D303">
        <v>49.48</v>
      </c>
      <c r="E303">
        <v>48.4</v>
      </c>
      <c r="F303">
        <v>48.62</v>
      </c>
      <c r="G303">
        <v>4306500</v>
      </c>
    </row>
    <row r="304" spans="1:7" s="57" customFormat="1" ht="12">
      <c r="A304" s="114"/>
      <c r="B304" s="61">
        <v>39953</v>
      </c>
      <c r="C304">
        <v>48.48</v>
      </c>
      <c r="D304">
        <v>48.87</v>
      </c>
      <c r="E304">
        <v>48.3</v>
      </c>
      <c r="F304">
        <v>48.66</v>
      </c>
      <c r="G304">
        <v>3321900</v>
      </c>
    </row>
    <row r="305" spans="1:7" s="57" customFormat="1" ht="12">
      <c r="A305" s="114"/>
      <c r="B305" s="61">
        <v>39952</v>
      </c>
      <c r="C305">
        <v>48.84</v>
      </c>
      <c r="D305">
        <v>48.91</v>
      </c>
      <c r="E305">
        <v>48.39</v>
      </c>
      <c r="F305">
        <v>48.47</v>
      </c>
      <c r="G305">
        <v>4099700</v>
      </c>
    </row>
    <row r="306" spans="1:7" s="57" customFormat="1" ht="12">
      <c r="A306" s="114"/>
      <c r="B306" s="61">
        <v>39949</v>
      </c>
      <c r="C306">
        <v>48.69</v>
      </c>
      <c r="D306">
        <v>48.95</v>
      </c>
      <c r="E306">
        <v>48.26</v>
      </c>
      <c r="F306">
        <v>48.8</v>
      </c>
      <c r="G306">
        <v>4596800</v>
      </c>
    </row>
    <row r="307" spans="1:7" s="57" customFormat="1" ht="12">
      <c r="A307" s="114"/>
      <c r="B307" s="61">
        <v>39948</v>
      </c>
      <c r="C307">
        <v>49.43</v>
      </c>
      <c r="D307">
        <v>49.43</v>
      </c>
      <c r="E307">
        <v>48.59</v>
      </c>
      <c r="F307">
        <v>48.7</v>
      </c>
      <c r="G307">
        <v>3778200</v>
      </c>
    </row>
    <row r="308" spans="1:7" s="57" customFormat="1" ht="12">
      <c r="A308" s="114"/>
      <c r="B308" s="61">
        <v>39947</v>
      </c>
      <c r="C308">
        <v>49.39</v>
      </c>
      <c r="D308">
        <v>49.78</v>
      </c>
      <c r="E308">
        <v>49.22</v>
      </c>
      <c r="F308">
        <v>49.48</v>
      </c>
      <c r="G308">
        <v>4718600</v>
      </c>
    </row>
    <row r="309" spans="1:7" s="57" customFormat="1" ht="12">
      <c r="A309" s="114"/>
      <c r="B309" s="61">
        <v>39946</v>
      </c>
      <c r="C309">
        <v>49.75</v>
      </c>
      <c r="D309">
        <v>49.78</v>
      </c>
      <c r="E309">
        <v>49.27</v>
      </c>
      <c r="F309">
        <v>49.39</v>
      </c>
      <c r="G309">
        <v>4938900</v>
      </c>
    </row>
    <row r="310" spans="1:7" s="57" customFormat="1" ht="12">
      <c r="A310" s="114"/>
      <c r="B310" s="61">
        <v>39945</v>
      </c>
      <c r="C310">
        <v>49.81</v>
      </c>
      <c r="D310">
        <v>49.96</v>
      </c>
      <c r="E310">
        <v>49.4</v>
      </c>
      <c r="F310">
        <v>49.84</v>
      </c>
      <c r="G310">
        <v>2460400</v>
      </c>
    </row>
    <row r="311" spans="1:7" s="57" customFormat="1" ht="12">
      <c r="A311" s="114"/>
      <c r="B311" s="61">
        <v>39942</v>
      </c>
      <c r="C311">
        <v>50.01</v>
      </c>
      <c r="D311">
        <v>50.2</v>
      </c>
      <c r="E311">
        <v>49.44</v>
      </c>
      <c r="F311">
        <v>50.01</v>
      </c>
      <c r="G311">
        <v>4403200</v>
      </c>
    </row>
    <row r="312" spans="1:7" s="57" customFormat="1" ht="12">
      <c r="A312" s="114"/>
      <c r="B312" s="114" t="s">
        <v>476</v>
      </c>
      <c r="C312" s="115">
        <f>AVERAGE(C282:C311)</f>
        <v>47.537333333333336</v>
      </c>
      <c r="D312" s="115">
        <f>AVERAGE(D282:D311)</f>
        <v>47.881</v>
      </c>
      <c r="E312" s="115">
        <f>AVERAGE(E282:E311)</f>
        <v>47.046000000000006</v>
      </c>
      <c r="F312" s="116">
        <f>AVERAGE(F282:F311)</f>
        <v>47.418000000000006</v>
      </c>
      <c r="G312" s="115">
        <f>AVERAGE(G282:G311)</f>
        <v>3292886.6666666665</v>
      </c>
    </row>
    <row r="313" spans="1:7" s="57" customFormat="1" ht="12">
      <c r="A313" s="114"/>
      <c r="B313" s="114" t="s">
        <v>423</v>
      </c>
      <c r="C313" s="114">
        <f>MEDIAN(C282:C311)</f>
        <v>47.504999999999995</v>
      </c>
      <c r="D313" s="114">
        <f>MEDIAN(D282:D311)</f>
        <v>47.754999999999995</v>
      </c>
      <c r="E313" s="114">
        <f>MEDIAN(E282:E311)</f>
        <v>46.95</v>
      </c>
      <c r="F313" s="114">
        <f>MEDIAN(F282:F311)</f>
        <v>47.284999999999997</v>
      </c>
      <c r="G313" s="114">
        <f>MEDIAN(G282:G311)</f>
        <v>3122600</v>
      </c>
    </row>
    <row r="314" spans="1:7" s="57" customFormat="1" ht="12">
      <c r="A314" s="114"/>
      <c r="B314" s="114" t="s">
        <v>426</v>
      </c>
      <c r="C314" s="114">
        <f>MAX(C282:C311)</f>
        <v>50.01</v>
      </c>
      <c r="D314" s="114">
        <f>MAX(D282:D311)</f>
        <v>50.2</v>
      </c>
      <c r="E314" s="114">
        <f>MAX(E282:E311)</f>
        <v>49.44</v>
      </c>
      <c r="F314" s="114">
        <f>MAX(F282:F311)</f>
        <v>50.01</v>
      </c>
      <c r="G314" s="114">
        <f>MAX(G282:G311)</f>
        <v>6358000</v>
      </c>
    </row>
    <row r="315" spans="1:7" s="57" customFormat="1" ht="12">
      <c r="A315" s="114"/>
      <c r="B315" s="114" t="s">
        <v>427</v>
      </c>
      <c r="C315" s="114">
        <f>MIN(C282:C311)</f>
        <v>45.3</v>
      </c>
      <c r="D315" s="114">
        <f>MIN(D282:D311)</f>
        <v>46.07</v>
      </c>
      <c r="E315" s="114">
        <f>MIN(E282:E311)</f>
        <v>44.86</v>
      </c>
      <c r="F315" s="114">
        <f>MIN(F282:F311)</f>
        <v>45</v>
      </c>
      <c r="G315" s="114">
        <f>MIN(G282:G311)</f>
        <v>1636500</v>
      </c>
    </row>
    <row r="316" spans="1:7" s="57" customFormat="1" ht="12">
      <c r="A316" s="114" t="str">
        <f>[1]DATA!A14</f>
        <v>IDA</v>
      </c>
      <c r="B316" s="71" t="s">
        <v>304</v>
      </c>
      <c r="C316" s="71" t="s">
        <v>305</v>
      </c>
      <c r="D316" s="71" t="s">
        <v>521</v>
      </c>
      <c r="E316" s="71" t="s">
        <v>522</v>
      </c>
      <c r="F316" s="71" t="s">
        <v>523</v>
      </c>
      <c r="G316" s="71" t="s">
        <v>439</v>
      </c>
    </row>
    <row r="317" spans="1:7" s="57" customFormat="1" ht="12">
      <c r="A317" s="114"/>
      <c r="B317" s="61">
        <v>39984</v>
      </c>
      <c r="C317">
        <v>46.12</v>
      </c>
      <c r="D317">
        <v>47.16</v>
      </c>
      <c r="E317">
        <v>46.08</v>
      </c>
      <c r="F317">
        <v>46.94</v>
      </c>
      <c r="G317">
        <v>422100</v>
      </c>
    </row>
    <row r="318" spans="1:7" s="57" customFormat="1" ht="12">
      <c r="A318" s="114"/>
      <c r="B318" s="61">
        <v>39983</v>
      </c>
      <c r="C318">
        <v>46.64</v>
      </c>
      <c r="D318">
        <v>47.01</v>
      </c>
      <c r="E318">
        <v>46.03</v>
      </c>
      <c r="F318">
        <v>46.22</v>
      </c>
      <c r="G318">
        <v>303500</v>
      </c>
    </row>
    <row r="319" spans="1:7" s="57" customFormat="1" ht="12">
      <c r="A319" s="114"/>
      <c r="B319" s="61">
        <v>39982</v>
      </c>
      <c r="C319">
        <v>48.71</v>
      </c>
      <c r="D319">
        <v>48.71</v>
      </c>
      <c r="E319">
        <v>47.44</v>
      </c>
      <c r="F319">
        <v>47.5</v>
      </c>
      <c r="G319">
        <v>234100</v>
      </c>
    </row>
    <row r="320" spans="1:7" s="57" customFormat="1" ht="12">
      <c r="A320" s="114"/>
      <c r="B320" s="61">
        <v>39981</v>
      </c>
      <c r="C320">
        <v>48.43</v>
      </c>
      <c r="D320">
        <v>49.12</v>
      </c>
      <c r="E320">
        <v>48.21</v>
      </c>
      <c r="F320">
        <v>48.83</v>
      </c>
      <c r="G320">
        <v>192500</v>
      </c>
    </row>
    <row r="321" spans="1:7" s="57" customFormat="1" ht="12">
      <c r="A321" s="114"/>
      <c r="B321" s="61">
        <v>39980</v>
      </c>
      <c r="C321">
        <v>48.48</v>
      </c>
      <c r="D321">
        <v>48.67</v>
      </c>
      <c r="E321">
        <v>48.3</v>
      </c>
      <c r="F321">
        <v>48.48</v>
      </c>
      <c r="G321">
        <v>272600</v>
      </c>
    </row>
    <row r="322" spans="1:7" s="57" customFormat="1" ht="12">
      <c r="A322" s="114"/>
      <c r="B322" s="61">
        <v>39977</v>
      </c>
      <c r="C322">
        <v>48.39</v>
      </c>
      <c r="D322">
        <v>48.69</v>
      </c>
      <c r="E322">
        <v>47.95</v>
      </c>
      <c r="F322">
        <v>48.16</v>
      </c>
      <c r="G322">
        <v>207400</v>
      </c>
    </row>
    <row r="323" spans="1:7" s="57" customFormat="1" ht="12">
      <c r="A323" s="114"/>
      <c r="B323" s="61">
        <v>39976</v>
      </c>
      <c r="C323">
        <v>47.56</v>
      </c>
      <c r="D323">
        <v>48.58</v>
      </c>
      <c r="E323">
        <v>47.48</v>
      </c>
      <c r="F323">
        <v>48.47</v>
      </c>
      <c r="G323">
        <v>166000</v>
      </c>
    </row>
    <row r="324" spans="1:7" s="57" customFormat="1" ht="12">
      <c r="A324" s="114"/>
      <c r="B324" s="61">
        <v>39975</v>
      </c>
      <c r="C324">
        <v>48.49</v>
      </c>
      <c r="D324">
        <v>48.69</v>
      </c>
      <c r="E324">
        <v>47.53</v>
      </c>
      <c r="F324">
        <v>47.63</v>
      </c>
      <c r="G324">
        <v>299800</v>
      </c>
    </row>
    <row r="325" spans="1:7" s="57" customFormat="1" ht="12">
      <c r="A325" s="114"/>
      <c r="B325" s="61">
        <v>39974</v>
      </c>
      <c r="C325">
        <v>47.7</v>
      </c>
      <c r="D325">
        <v>48.68</v>
      </c>
      <c r="E325">
        <v>47.7</v>
      </c>
      <c r="F325">
        <v>48.3</v>
      </c>
      <c r="G325">
        <v>422400</v>
      </c>
    </row>
    <row r="326" spans="1:7" s="57" customFormat="1" ht="12">
      <c r="A326" s="114"/>
      <c r="B326" s="61">
        <v>39973</v>
      </c>
      <c r="C326">
        <v>48.61</v>
      </c>
      <c r="D326">
        <v>48.74</v>
      </c>
      <c r="E326">
        <v>48.21</v>
      </c>
      <c r="F326">
        <v>48.72</v>
      </c>
      <c r="G326">
        <v>322700</v>
      </c>
    </row>
    <row r="327" spans="1:7" s="57" customFormat="1" ht="12">
      <c r="A327" s="114"/>
      <c r="B327" s="61">
        <v>39970</v>
      </c>
      <c r="C327">
        <v>48.21</v>
      </c>
      <c r="D327">
        <v>48.61</v>
      </c>
      <c r="E327">
        <v>47.96</v>
      </c>
      <c r="F327">
        <v>48.52</v>
      </c>
      <c r="G327">
        <v>422200</v>
      </c>
    </row>
    <row r="328" spans="1:7" s="57" customFormat="1" ht="12">
      <c r="A328" s="114"/>
      <c r="B328" s="61">
        <v>39969</v>
      </c>
      <c r="C328">
        <v>46.92</v>
      </c>
      <c r="D328">
        <v>47.96</v>
      </c>
      <c r="E328">
        <v>46.79</v>
      </c>
      <c r="F328">
        <v>47.94</v>
      </c>
      <c r="G328">
        <v>410900</v>
      </c>
    </row>
    <row r="329" spans="1:7" s="57" customFormat="1" ht="12">
      <c r="A329" s="114"/>
      <c r="B329" s="61">
        <v>39968</v>
      </c>
      <c r="C329">
        <v>47.43</v>
      </c>
      <c r="D329">
        <v>47.51</v>
      </c>
      <c r="E329">
        <v>46.99</v>
      </c>
      <c r="F329">
        <v>47.04</v>
      </c>
      <c r="G329">
        <v>289800</v>
      </c>
    </row>
    <row r="330" spans="1:7" s="57" customFormat="1" ht="12">
      <c r="A330" s="114"/>
      <c r="B330" s="61">
        <v>39967</v>
      </c>
      <c r="C330">
        <v>47.69</v>
      </c>
      <c r="D330">
        <v>47.9</v>
      </c>
      <c r="E330">
        <v>47.1</v>
      </c>
      <c r="F330">
        <v>47.54</v>
      </c>
      <c r="G330">
        <v>436500</v>
      </c>
    </row>
    <row r="331" spans="1:7" s="57" customFormat="1" ht="12">
      <c r="A331" s="114"/>
      <c r="B331" s="61">
        <v>39966</v>
      </c>
      <c r="C331">
        <v>47.33</v>
      </c>
      <c r="D331">
        <v>47.93</v>
      </c>
      <c r="E331">
        <v>46.79</v>
      </c>
      <c r="F331">
        <v>47.78</v>
      </c>
      <c r="G331">
        <v>434800</v>
      </c>
    </row>
    <row r="332" spans="1:7" s="57" customFormat="1" ht="12">
      <c r="A332" s="114"/>
      <c r="B332" s="61">
        <v>39963</v>
      </c>
      <c r="C332">
        <v>47.67</v>
      </c>
      <c r="D332">
        <v>48.32</v>
      </c>
      <c r="E332">
        <v>47.21</v>
      </c>
      <c r="F332">
        <v>47.23</v>
      </c>
      <c r="G332">
        <v>243500</v>
      </c>
    </row>
    <row r="333" spans="1:7" s="57" customFormat="1" ht="12">
      <c r="A333" s="114"/>
      <c r="B333" s="61">
        <v>39962</v>
      </c>
      <c r="C333">
        <v>47.27</v>
      </c>
      <c r="D333">
        <v>48.89</v>
      </c>
      <c r="E333">
        <v>47.27</v>
      </c>
      <c r="F333">
        <v>47.93</v>
      </c>
      <c r="G333">
        <v>352200</v>
      </c>
    </row>
    <row r="334" spans="1:7" s="57" customFormat="1" ht="12">
      <c r="A334" s="114"/>
      <c r="B334" s="61">
        <v>39961</v>
      </c>
      <c r="C334">
        <v>47.97</v>
      </c>
      <c r="D334">
        <v>47.97</v>
      </c>
      <c r="E334">
        <v>46.62</v>
      </c>
      <c r="F334">
        <v>46.97</v>
      </c>
      <c r="G334">
        <v>267900</v>
      </c>
    </row>
    <row r="335" spans="1:7" s="57" customFormat="1" ht="12">
      <c r="A335" s="114"/>
      <c r="B335" s="61">
        <v>39960</v>
      </c>
      <c r="C335">
        <v>48.81</v>
      </c>
      <c r="D335">
        <v>49.01</v>
      </c>
      <c r="E335">
        <v>48.09</v>
      </c>
      <c r="F335">
        <v>48.33</v>
      </c>
      <c r="G335">
        <v>219300</v>
      </c>
    </row>
    <row r="336" spans="1:7" s="57" customFormat="1" ht="12">
      <c r="A336" s="114"/>
      <c r="B336" s="61">
        <v>39956</v>
      </c>
      <c r="C336">
        <v>48.85</v>
      </c>
      <c r="D336">
        <v>49.06</v>
      </c>
      <c r="E336">
        <v>48.25</v>
      </c>
      <c r="F336">
        <v>48.47</v>
      </c>
      <c r="G336">
        <v>350200</v>
      </c>
    </row>
    <row r="337" spans="1:7" s="57" customFormat="1" ht="12">
      <c r="A337" s="114"/>
      <c r="B337" s="61">
        <v>39955</v>
      </c>
      <c r="C337">
        <v>48.75</v>
      </c>
      <c r="D337">
        <v>49.06</v>
      </c>
      <c r="E337">
        <v>47.86</v>
      </c>
      <c r="F337">
        <v>49.02</v>
      </c>
      <c r="G337">
        <v>642200</v>
      </c>
    </row>
    <row r="338" spans="1:7" s="57" customFormat="1" ht="12">
      <c r="A338" s="114"/>
      <c r="B338" s="61">
        <v>39954</v>
      </c>
      <c r="C338">
        <v>49.35</v>
      </c>
      <c r="D338">
        <v>49.8</v>
      </c>
      <c r="E338">
        <v>48.84</v>
      </c>
      <c r="F338">
        <v>49</v>
      </c>
      <c r="G338">
        <v>598400</v>
      </c>
    </row>
    <row r="339" spans="1:7" s="57" customFormat="1" ht="12">
      <c r="A339" s="114"/>
      <c r="B339" s="61">
        <v>39953</v>
      </c>
      <c r="C339">
        <v>49.45</v>
      </c>
      <c r="D339">
        <v>49.6</v>
      </c>
      <c r="E339">
        <v>49.02</v>
      </c>
      <c r="F339">
        <v>49.4</v>
      </c>
      <c r="G339">
        <v>156500</v>
      </c>
    </row>
    <row r="340" spans="1:7" s="57" customFormat="1" ht="12">
      <c r="A340" s="114"/>
      <c r="B340" s="61">
        <v>39952</v>
      </c>
      <c r="C340">
        <v>49.53</v>
      </c>
      <c r="D340">
        <v>49.85</v>
      </c>
      <c r="E340">
        <v>49.28</v>
      </c>
      <c r="F340">
        <v>49.49</v>
      </c>
      <c r="G340">
        <v>195400</v>
      </c>
    </row>
    <row r="341" spans="1:7" s="57" customFormat="1" ht="12">
      <c r="A341" s="114"/>
      <c r="B341" s="61">
        <v>39949</v>
      </c>
      <c r="C341">
        <v>49.53</v>
      </c>
      <c r="D341">
        <v>49.71</v>
      </c>
      <c r="E341">
        <v>49.18</v>
      </c>
      <c r="F341">
        <v>49.65</v>
      </c>
      <c r="G341">
        <v>178800</v>
      </c>
    </row>
    <row r="342" spans="1:7" s="57" customFormat="1" ht="12">
      <c r="A342" s="114"/>
      <c r="B342" s="61">
        <v>39948</v>
      </c>
      <c r="C342">
        <v>49.58</v>
      </c>
      <c r="D342">
        <v>49.8</v>
      </c>
      <c r="E342">
        <v>48.94</v>
      </c>
      <c r="F342">
        <v>49.26</v>
      </c>
      <c r="G342">
        <v>168700</v>
      </c>
    </row>
    <row r="343" spans="1:7" s="57" customFormat="1" ht="12">
      <c r="A343" s="114"/>
      <c r="B343" s="61">
        <v>39947</v>
      </c>
      <c r="C343">
        <v>49.06</v>
      </c>
      <c r="D343">
        <v>50.16</v>
      </c>
      <c r="E343">
        <v>49.06</v>
      </c>
      <c r="F343">
        <v>49.62</v>
      </c>
      <c r="G343">
        <v>194300</v>
      </c>
    </row>
    <row r="344" spans="1:7" s="57" customFormat="1" ht="12">
      <c r="A344" s="114"/>
      <c r="B344" s="61">
        <v>39946</v>
      </c>
      <c r="C344">
        <v>48.13</v>
      </c>
      <c r="D344">
        <v>49.12</v>
      </c>
      <c r="E344">
        <v>48.08</v>
      </c>
      <c r="F344">
        <v>49.08</v>
      </c>
      <c r="G344">
        <v>290400</v>
      </c>
    </row>
    <row r="345" spans="1:7" s="57" customFormat="1" ht="12">
      <c r="A345" s="114"/>
      <c r="B345" s="61">
        <v>39945</v>
      </c>
      <c r="C345">
        <v>48.21</v>
      </c>
      <c r="D345">
        <v>48.6</v>
      </c>
      <c r="E345">
        <v>47.82</v>
      </c>
      <c r="F345">
        <v>48.11</v>
      </c>
      <c r="G345">
        <v>413700</v>
      </c>
    </row>
    <row r="346" spans="1:7" s="57" customFormat="1" ht="12">
      <c r="A346" s="114"/>
      <c r="B346" s="61">
        <v>39942</v>
      </c>
      <c r="C346">
        <v>47.58</v>
      </c>
      <c r="D346">
        <v>48.07</v>
      </c>
      <c r="E346">
        <v>47.2</v>
      </c>
      <c r="F346">
        <v>48.01</v>
      </c>
      <c r="G346">
        <v>210000</v>
      </c>
    </row>
    <row r="347" spans="1:7" s="57" customFormat="1" ht="12">
      <c r="A347" s="114"/>
      <c r="B347" s="114" t="s">
        <v>476</v>
      </c>
      <c r="C347" s="115">
        <f>AVERAGE(C317:C346)</f>
        <v>48.214999999999996</v>
      </c>
      <c r="D347" s="115">
        <f>AVERAGE(D317:D346)</f>
        <v>48.699333333333321</v>
      </c>
      <c r="E347" s="115">
        <f>AVERAGE(E317:E346)</f>
        <v>47.775999999999996</v>
      </c>
      <c r="F347" s="116">
        <f>AVERAGE(F317:F346)</f>
        <v>48.254666666666665</v>
      </c>
      <c r="G347" s="115">
        <f>AVERAGE(G317:G346)</f>
        <v>310626.66666666669</v>
      </c>
    </row>
    <row r="348" spans="1:7" s="57" customFormat="1" ht="12">
      <c r="A348" s="114"/>
      <c r="B348" s="114" t="s">
        <v>423</v>
      </c>
      <c r="C348" s="114">
        <f>MEDIAN(C317:C346)</f>
        <v>48.3</v>
      </c>
      <c r="D348" s="114">
        <f>MEDIAN(D317:D346)</f>
        <v>48.69</v>
      </c>
      <c r="E348" s="114">
        <f>MEDIAN(E317:E346)</f>
        <v>47.84</v>
      </c>
      <c r="F348" s="114">
        <f>MEDIAN(F317:F346)</f>
        <v>48.314999999999998</v>
      </c>
      <c r="G348" s="114">
        <f>MEDIAN(G317:G346)</f>
        <v>290100</v>
      </c>
    </row>
    <row r="349" spans="1:7" s="57" customFormat="1" ht="12">
      <c r="A349" s="114"/>
      <c r="B349" s="114" t="s">
        <v>426</v>
      </c>
      <c r="C349" s="114">
        <f>MAX(C317:C346)</f>
        <v>49.58</v>
      </c>
      <c r="D349" s="114">
        <f>MAX(D317:D346)</f>
        <v>50.16</v>
      </c>
      <c r="E349" s="114">
        <f>MAX(E317:E346)</f>
        <v>49.28</v>
      </c>
      <c r="F349" s="114">
        <f>MAX(F317:F346)</f>
        <v>49.65</v>
      </c>
      <c r="G349" s="114">
        <f>MAX(G317:G346)</f>
        <v>642200</v>
      </c>
    </row>
    <row r="350" spans="1:7" s="57" customFormat="1" ht="12">
      <c r="A350" s="114"/>
      <c r="B350" s="114" t="s">
        <v>427</v>
      </c>
      <c r="C350" s="114">
        <f>MIN(C317:C346)</f>
        <v>46.12</v>
      </c>
      <c r="D350" s="114">
        <f>MIN(D317:D346)</f>
        <v>47.01</v>
      </c>
      <c r="E350" s="114">
        <f>MIN(E317:E346)</f>
        <v>46.03</v>
      </c>
      <c r="F350" s="114">
        <f>MIN(F317:F346)</f>
        <v>46.22</v>
      </c>
      <c r="G350" s="114">
        <f>MIN(G317:G346)</f>
        <v>156500</v>
      </c>
    </row>
    <row r="351" spans="1:7" s="57" customFormat="1" ht="12">
      <c r="A351" s="114" t="str">
        <f>[1]DATA!A15</f>
        <v>NWE</v>
      </c>
      <c r="B351" s="71" t="s">
        <v>304</v>
      </c>
      <c r="C351" s="71" t="s">
        <v>305</v>
      </c>
      <c r="D351" s="71" t="s">
        <v>521</v>
      </c>
      <c r="E351" s="71" t="s">
        <v>522</v>
      </c>
      <c r="F351" s="71" t="s">
        <v>523</v>
      </c>
      <c r="G351" s="71" t="s">
        <v>439</v>
      </c>
    </row>
    <row r="352" spans="1:7" s="57" customFormat="1" ht="12">
      <c r="A352" s="114"/>
      <c r="B352" s="61">
        <v>39984</v>
      </c>
      <c r="C352">
        <v>38.5</v>
      </c>
      <c r="D352">
        <v>39.01</v>
      </c>
      <c r="E352">
        <v>38.119999999999997</v>
      </c>
      <c r="F352">
        <v>38.909999999999997</v>
      </c>
      <c r="G352">
        <v>489000</v>
      </c>
    </row>
    <row r="353" spans="1:7" s="57" customFormat="1" ht="12">
      <c r="A353" s="114"/>
      <c r="B353" s="61">
        <v>39983</v>
      </c>
      <c r="C353">
        <v>39.619999999999997</v>
      </c>
      <c r="D353">
        <v>39.619999999999997</v>
      </c>
      <c r="E353">
        <v>38.36</v>
      </c>
      <c r="F353">
        <v>38.47</v>
      </c>
      <c r="G353">
        <v>283200</v>
      </c>
    </row>
    <row r="354" spans="1:7" s="57" customFormat="1" ht="12">
      <c r="A354" s="114"/>
      <c r="B354" s="61">
        <v>39982</v>
      </c>
      <c r="C354">
        <v>40.94</v>
      </c>
      <c r="D354">
        <v>41.05</v>
      </c>
      <c r="E354">
        <v>39.96</v>
      </c>
      <c r="F354">
        <v>39.97</v>
      </c>
      <c r="G354">
        <v>163100</v>
      </c>
    </row>
    <row r="355" spans="1:7" s="57" customFormat="1" ht="12">
      <c r="A355" s="114"/>
      <c r="B355" s="61">
        <v>39981</v>
      </c>
      <c r="C355">
        <v>40.46</v>
      </c>
      <c r="D355">
        <v>41.3</v>
      </c>
      <c r="E355">
        <v>40.24</v>
      </c>
      <c r="F355">
        <v>41.04</v>
      </c>
      <c r="G355">
        <v>201200</v>
      </c>
    </row>
    <row r="356" spans="1:7" s="57" customFormat="1" ht="12">
      <c r="A356" s="114"/>
      <c r="B356" s="61">
        <v>39980</v>
      </c>
      <c r="C356">
        <v>40.729999999999997</v>
      </c>
      <c r="D356">
        <v>40.94</v>
      </c>
      <c r="E356">
        <v>40.26</v>
      </c>
      <c r="F356">
        <v>40.46</v>
      </c>
      <c r="G356">
        <v>187400</v>
      </c>
    </row>
    <row r="357" spans="1:7" s="57" customFormat="1" ht="12">
      <c r="A357" s="114"/>
      <c r="B357" s="61">
        <v>39977</v>
      </c>
      <c r="C357">
        <v>40.53</v>
      </c>
      <c r="D357">
        <v>40.75</v>
      </c>
      <c r="E357">
        <v>40.340000000000003</v>
      </c>
      <c r="F357">
        <v>40.46</v>
      </c>
      <c r="G357">
        <v>195000</v>
      </c>
    </row>
    <row r="358" spans="1:7" s="57" customFormat="1" ht="12">
      <c r="A358" s="114"/>
      <c r="B358" s="61">
        <v>39976</v>
      </c>
      <c r="C358">
        <v>40.15</v>
      </c>
      <c r="D358">
        <v>40.729999999999997</v>
      </c>
      <c r="E358">
        <v>40.020000000000003</v>
      </c>
      <c r="F358">
        <v>40.619999999999997</v>
      </c>
      <c r="G358">
        <v>134800</v>
      </c>
    </row>
    <row r="359" spans="1:7" s="57" customFormat="1" ht="12">
      <c r="A359" s="114"/>
      <c r="B359" s="61">
        <v>39975</v>
      </c>
      <c r="C359">
        <v>40.770000000000003</v>
      </c>
      <c r="D359">
        <v>40.78</v>
      </c>
      <c r="E359">
        <v>40.22</v>
      </c>
      <c r="F359">
        <v>40.22</v>
      </c>
      <c r="G359">
        <v>64200</v>
      </c>
    </row>
    <row r="360" spans="1:7" s="57" customFormat="1" ht="12">
      <c r="A360" s="114"/>
      <c r="B360" s="61">
        <v>39974</v>
      </c>
      <c r="C360">
        <v>41.16</v>
      </c>
      <c r="D360">
        <v>41.37</v>
      </c>
      <c r="E360">
        <v>40.840000000000003</v>
      </c>
      <c r="F360">
        <v>40.85</v>
      </c>
      <c r="G360">
        <v>152600</v>
      </c>
    </row>
    <row r="361" spans="1:7" s="57" customFormat="1" ht="12">
      <c r="A361" s="114"/>
      <c r="B361" s="61">
        <v>39973</v>
      </c>
      <c r="C361">
        <v>41.5</v>
      </c>
      <c r="D361">
        <v>41.56</v>
      </c>
      <c r="E361">
        <v>41.19</v>
      </c>
      <c r="F361">
        <v>41.44</v>
      </c>
      <c r="G361">
        <v>112100</v>
      </c>
    </row>
    <row r="362" spans="1:7" s="57" customFormat="1" ht="12">
      <c r="A362" s="114"/>
      <c r="B362" s="61">
        <v>39970</v>
      </c>
      <c r="C362">
        <v>41.4</v>
      </c>
      <c r="D362">
        <v>41.67</v>
      </c>
      <c r="E362">
        <v>40.93</v>
      </c>
      <c r="F362">
        <v>41.37</v>
      </c>
      <c r="G362">
        <v>116600</v>
      </c>
    </row>
    <row r="363" spans="1:7" s="57" customFormat="1" ht="12">
      <c r="A363" s="114"/>
      <c r="B363" s="61">
        <v>39969</v>
      </c>
      <c r="C363">
        <v>40.78</v>
      </c>
      <c r="D363">
        <v>41.27</v>
      </c>
      <c r="E363">
        <v>40.68</v>
      </c>
      <c r="F363">
        <v>41.26</v>
      </c>
      <c r="G363">
        <v>147200</v>
      </c>
    </row>
    <row r="364" spans="1:7" s="57" customFormat="1" ht="12">
      <c r="A364" s="114"/>
      <c r="B364" s="61">
        <v>39968</v>
      </c>
      <c r="C364">
        <v>40.799999999999997</v>
      </c>
      <c r="D364">
        <v>40.9</v>
      </c>
      <c r="E364">
        <v>40.409999999999997</v>
      </c>
      <c r="F364">
        <v>40.700000000000003</v>
      </c>
      <c r="G364">
        <v>180600</v>
      </c>
    </row>
    <row r="365" spans="1:7" s="57" customFormat="1" ht="12">
      <c r="A365" s="114"/>
      <c r="B365" s="61">
        <v>39967</v>
      </c>
      <c r="C365">
        <v>41.36</v>
      </c>
      <c r="D365">
        <v>41.45</v>
      </c>
      <c r="E365">
        <v>40.6</v>
      </c>
      <c r="F365">
        <v>40.869999999999997</v>
      </c>
      <c r="G365">
        <v>219200</v>
      </c>
    </row>
    <row r="366" spans="1:7" s="57" customFormat="1" ht="12">
      <c r="A366" s="114"/>
      <c r="B366" s="61">
        <v>39966</v>
      </c>
      <c r="C366">
        <v>41.33</v>
      </c>
      <c r="D366">
        <v>41.62</v>
      </c>
      <c r="E366">
        <v>40.880000000000003</v>
      </c>
      <c r="F366">
        <v>41.44</v>
      </c>
      <c r="G366">
        <v>390500</v>
      </c>
    </row>
    <row r="367" spans="1:7" s="57" customFormat="1" ht="12">
      <c r="A367" s="114"/>
      <c r="B367" s="61">
        <v>39963</v>
      </c>
      <c r="C367">
        <v>43.17</v>
      </c>
      <c r="D367">
        <v>43.17</v>
      </c>
      <c r="E367">
        <v>41.15</v>
      </c>
      <c r="F367">
        <v>41.16</v>
      </c>
      <c r="G367">
        <v>523200</v>
      </c>
    </row>
    <row r="368" spans="1:7" s="57" customFormat="1" ht="12">
      <c r="A368" s="114"/>
      <c r="B368" s="61">
        <v>39962</v>
      </c>
      <c r="C368">
        <v>40.9</v>
      </c>
      <c r="D368">
        <v>41.83</v>
      </c>
      <c r="E368">
        <v>40.880000000000003</v>
      </c>
      <c r="F368">
        <v>41.05</v>
      </c>
      <c r="G368">
        <v>238300</v>
      </c>
    </row>
    <row r="369" spans="1:7" s="57" customFormat="1" ht="12">
      <c r="A369" s="114"/>
      <c r="B369" s="61">
        <v>39961</v>
      </c>
      <c r="C369">
        <v>40.86</v>
      </c>
      <c r="D369">
        <v>41</v>
      </c>
      <c r="E369">
        <v>40.340000000000003</v>
      </c>
      <c r="F369">
        <v>40.68</v>
      </c>
      <c r="G369">
        <v>316000</v>
      </c>
    </row>
    <row r="370" spans="1:7" s="57" customFormat="1" ht="12">
      <c r="A370" s="114"/>
      <c r="B370" s="61">
        <v>39960</v>
      </c>
      <c r="C370">
        <v>41.23</v>
      </c>
      <c r="D370">
        <v>41.6</v>
      </c>
      <c r="E370">
        <v>40.79</v>
      </c>
      <c r="F370">
        <v>40.98</v>
      </c>
      <c r="G370">
        <v>159600</v>
      </c>
    </row>
    <row r="371" spans="1:7" s="57" customFormat="1" ht="12">
      <c r="A371" s="114"/>
      <c r="B371" s="61">
        <v>39956</v>
      </c>
      <c r="C371">
        <v>40.99</v>
      </c>
      <c r="D371">
        <v>41.09</v>
      </c>
      <c r="E371">
        <v>40.729999999999997</v>
      </c>
      <c r="F371">
        <v>40.99</v>
      </c>
      <c r="G371">
        <v>90000</v>
      </c>
    </row>
    <row r="372" spans="1:7" s="57" customFormat="1" ht="12">
      <c r="A372" s="114"/>
      <c r="B372" s="61">
        <v>39955</v>
      </c>
      <c r="C372">
        <v>41.01</v>
      </c>
      <c r="D372">
        <v>41.27</v>
      </c>
      <c r="E372">
        <v>40.520000000000003</v>
      </c>
      <c r="F372">
        <v>41.1</v>
      </c>
      <c r="G372">
        <v>190800</v>
      </c>
    </row>
    <row r="373" spans="1:7" s="57" customFormat="1" ht="12">
      <c r="A373" s="114"/>
      <c r="B373" s="61">
        <v>39954</v>
      </c>
      <c r="C373">
        <v>42.07</v>
      </c>
      <c r="D373">
        <v>42.42</v>
      </c>
      <c r="E373">
        <v>41.15</v>
      </c>
      <c r="F373">
        <v>41.34</v>
      </c>
      <c r="G373">
        <v>195400</v>
      </c>
    </row>
    <row r="374" spans="1:7" s="57" customFormat="1" ht="12">
      <c r="A374" s="114"/>
      <c r="B374" s="61">
        <v>39953</v>
      </c>
      <c r="C374">
        <v>41.97</v>
      </c>
      <c r="D374">
        <v>42.23</v>
      </c>
      <c r="E374">
        <v>41.7</v>
      </c>
      <c r="F374">
        <v>42.11</v>
      </c>
      <c r="G374">
        <v>152900</v>
      </c>
    </row>
    <row r="375" spans="1:7" s="57" customFormat="1" ht="12">
      <c r="A375" s="114"/>
      <c r="B375" s="61">
        <v>39952</v>
      </c>
      <c r="C375">
        <v>42.06</v>
      </c>
      <c r="D375">
        <v>42.3</v>
      </c>
      <c r="E375">
        <v>41.9</v>
      </c>
      <c r="F375">
        <v>42.05</v>
      </c>
      <c r="G375">
        <v>169400</v>
      </c>
    </row>
    <row r="376" spans="1:7" s="57" customFormat="1" ht="12">
      <c r="A376" s="114"/>
      <c r="B376" s="61">
        <v>39949</v>
      </c>
      <c r="C376">
        <v>42.15</v>
      </c>
      <c r="D376">
        <v>42.24</v>
      </c>
      <c r="E376">
        <v>41.82</v>
      </c>
      <c r="F376">
        <v>42.22</v>
      </c>
      <c r="G376">
        <v>230700</v>
      </c>
    </row>
    <row r="377" spans="1:7" s="57" customFormat="1" ht="12">
      <c r="A377" s="114"/>
      <c r="B377" s="61">
        <v>39948</v>
      </c>
      <c r="C377">
        <v>42.21</v>
      </c>
      <c r="D377">
        <v>42.42</v>
      </c>
      <c r="E377">
        <v>41.94</v>
      </c>
      <c r="F377">
        <v>42.13</v>
      </c>
      <c r="G377">
        <v>157100</v>
      </c>
    </row>
    <row r="378" spans="1:7" s="57" customFormat="1" ht="12">
      <c r="A378" s="114"/>
      <c r="B378" s="61">
        <v>39947</v>
      </c>
      <c r="C378">
        <v>42.2</v>
      </c>
      <c r="D378">
        <v>43.01</v>
      </c>
      <c r="E378">
        <v>42.2</v>
      </c>
      <c r="F378">
        <v>42.33</v>
      </c>
      <c r="G378">
        <v>188000</v>
      </c>
    </row>
    <row r="379" spans="1:7" s="57" customFormat="1" ht="12">
      <c r="A379" s="114"/>
      <c r="B379" s="61">
        <v>39946</v>
      </c>
      <c r="C379">
        <v>41.72</v>
      </c>
      <c r="D379">
        <v>42.5</v>
      </c>
      <c r="E379">
        <v>41.62</v>
      </c>
      <c r="F379">
        <v>42.31</v>
      </c>
      <c r="G379">
        <v>237300</v>
      </c>
    </row>
    <row r="380" spans="1:7" s="57" customFormat="1" ht="12">
      <c r="A380" s="114"/>
      <c r="B380" s="61">
        <v>39945</v>
      </c>
      <c r="C380">
        <v>41.71</v>
      </c>
      <c r="D380">
        <v>41.91</v>
      </c>
      <c r="E380">
        <v>41.42</v>
      </c>
      <c r="F380">
        <v>41.74</v>
      </c>
      <c r="G380">
        <v>110000</v>
      </c>
    </row>
    <row r="381" spans="1:7" s="57" customFormat="1" ht="12">
      <c r="A381" s="114"/>
      <c r="B381" s="61">
        <v>39942</v>
      </c>
      <c r="C381">
        <v>41.71</v>
      </c>
      <c r="D381">
        <v>41.94</v>
      </c>
      <c r="E381">
        <v>41.48</v>
      </c>
      <c r="F381">
        <v>41.89</v>
      </c>
      <c r="G381">
        <v>68200</v>
      </c>
    </row>
    <row r="382" spans="1:7" s="57" customFormat="1" ht="12">
      <c r="A382" s="114"/>
      <c r="B382" s="114" t="s">
        <v>476</v>
      </c>
      <c r="C382" s="115">
        <f>AVERAGE(C352:C381)</f>
        <v>41.199666666666673</v>
      </c>
      <c r="D382" s="115">
        <f>AVERAGE(D352:D381)</f>
        <v>41.498333333333335</v>
      </c>
      <c r="E382" s="115">
        <f>AVERAGE(E352:E381)</f>
        <v>40.756333333333338</v>
      </c>
      <c r="F382" s="116">
        <f>AVERAGE(F352:F381)</f>
        <v>41.071999999999996</v>
      </c>
      <c r="G382" s="115">
        <f>AVERAGE(G352:G381)</f>
        <v>202120</v>
      </c>
    </row>
    <row r="383" spans="1:7" s="57" customFormat="1" ht="12">
      <c r="A383" s="114"/>
      <c r="B383" s="114" t="s">
        <v>423</v>
      </c>
      <c r="C383" s="114">
        <f>MEDIAN(C352:C381)</f>
        <v>41.194999999999993</v>
      </c>
      <c r="D383" s="114">
        <f>MEDIAN(D352:D381)</f>
        <v>41.505000000000003</v>
      </c>
      <c r="E383" s="114">
        <f>MEDIAN(E352:E381)</f>
        <v>40.814999999999998</v>
      </c>
      <c r="F383" s="114">
        <f>MEDIAN(F352:F381)</f>
        <v>41.075000000000003</v>
      </c>
      <c r="G383" s="114">
        <f>MEDIAN(G352:G381)</f>
        <v>184000</v>
      </c>
    </row>
    <row r="384" spans="1:7" s="57" customFormat="1" ht="12">
      <c r="A384" s="114"/>
      <c r="B384" s="114" t="s">
        <v>426</v>
      </c>
      <c r="C384" s="114">
        <f>MAX(C352:C381)</f>
        <v>43.17</v>
      </c>
      <c r="D384" s="114">
        <f>MAX(D352:D381)</f>
        <v>43.17</v>
      </c>
      <c r="E384" s="114">
        <f>MAX(E352:E381)</f>
        <v>42.2</v>
      </c>
      <c r="F384" s="114">
        <f>MAX(F352:F381)</f>
        <v>42.33</v>
      </c>
      <c r="G384" s="114">
        <f>MAX(G352:G381)</f>
        <v>523200</v>
      </c>
    </row>
    <row r="385" spans="1:7" s="57" customFormat="1" ht="12">
      <c r="A385" s="114"/>
      <c r="B385" s="114" t="s">
        <v>427</v>
      </c>
      <c r="C385" s="114">
        <f>MIN(C352:C381)</f>
        <v>38.5</v>
      </c>
      <c r="D385" s="114">
        <f>MIN(D352:D381)</f>
        <v>39.01</v>
      </c>
      <c r="E385" s="114">
        <f>MIN(E352:E381)</f>
        <v>38.119999999999997</v>
      </c>
      <c r="F385" s="114">
        <f>MIN(F352:F381)</f>
        <v>38.47</v>
      </c>
      <c r="G385" s="114">
        <f>MIN(G352:G381)</f>
        <v>64200</v>
      </c>
    </row>
    <row r="386" spans="1:7" s="57" customFormat="1" ht="12">
      <c r="A386" s="114" t="str">
        <f>[1]DATA!A16</f>
        <v>PCG</v>
      </c>
      <c r="B386" s="71" t="s">
        <v>304</v>
      </c>
      <c r="C386" s="71" t="s">
        <v>305</v>
      </c>
      <c r="D386" s="71" t="s">
        <v>521</v>
      </c>
      <c r="E386" s="71" t="s">
        <v>522</v>
      </c>
      <c r="F386" s="71" t="s">
        <v>523</v>
      </c>
      <c r="G386" s="71" t="s">
        <v>439</v>
      </c>
    </row>
    <row r="387" spans="1:7" s="57" customFormat="1" ht="12">
      <c r="A387" s="114"/>
      <c r="B387" s="61">
        <v>39984</v>
      </c>
      <c r="C387">
        <v>44.01</v>
      </c>
      <c r="D387">
        <v>44.67</v>
      </c>
      <c r="E387">
        <v>43.2</v>
      </c>
      <c r="F387">
        <v>44.33</v>
      </c>
      <c r="G387">
        <v>9347600</v>
      </c>
    </row>
    <row r="388" spans="1:7" s="57" customFormat="1" ht="12">
      <c r="A388" s="114"/>
      <c r="B388" s="61">
        <v>39983</v>
      </c>
      <c r="C388">
        <v>44.36</v>
      </c>
      <c r="D388">
        <v>44.4</v>
      </c>
      <c r="E388">
        <v>43.49</v>
      </c>
      <c r="F388">
        <v>43.59</v>
      </c>
      <c r="G388">
        <v>2299300</v>
      </c>
    </row>
    <row r="389" spans="1:7" s="57" customFormat="1" ht="12">
      <c r="A389" s="114"/>
      <c r="B389" s="61">
        <v>39982</v>
      </c>
      <c r="C389">
        <v>45.74</v>
      </c>
      <c r="D389">
        <v>45.92</v>
      </c>
      <c r="E389">
        <v>44.65</v>
      </c>
      <c r="F389">
        <v>44.65</v>
      </c>
      <c r="G389">
        <v>2087900</v>
      </c>
    </row>
    <row r="390" spans="1:7" s="57" customFormat="1" ht="12">
      <c r="A390" s="114"/>
      <c r="B390" s="61">
        <v>39981</v>
      </c>
      <c r="C390">
        <v>45.24</v>
      </c>
      <c r="D390">
        <v>45.83</v>
      </c>
      <c r="E390">
        <v>45.21</v>
      </c>
      <c r="F390">
        <v>45.73</v>
      </c>
      <c r="G390">
        <v>2101900</v>
      </c>
    </row>
    <row r="391" spans="1:7" s="57" customFormat="1" ht="12">
      <c r="A391" s="114"/>
      <c r="B391" s="61">
        <v>39980</v>
      </c>
      <c r="C391">
        <v>45.35</v>
      </c>
      <c r="D391">
        <v>45.79</v>
      </c>
      <c r="E391">
        <v>45.2</v>
      </c>
      <c r="F391">
        <v>45.32</v>
      </c>
      <c r="G391">
        <v>2570200</v>
      </c>
    </row>
    <row r="392" spans="1:7" s="57" customFormat="1" ht="12">
      <c r="A392" s="114"/>
      <c r="B392" s="61">
        <v>39977</v>
      </c>
      <c r="C392">
        <v>44.9</v>
      </c>
      <c r="D392">
        <v>45.38</v>
      </c>
      <c r="E392">
        <v>44.77</v>
      </c>
      <c r="F392">
        <v>45.17</v>
      </c>
      <c r="G392">
        <v>2663100</v>
      </c>
    </row>
    <row r="393" spans="1:7" s="57" customFormat="1" ht="12">
      <c r="A393" s="114"/>
      <c r="B393" s="61">
        <v>39976</v>
      </c>
      <c r="C393">
        <v>44.28</v>
      </c>
      <c r="D393">
        <v>44.94</v>
      </c>
      <c r="E393">
        <v>44.23</v>
      </c>
      <c r="F393">
        <v>44.87</v>
      </c>
      <c r="G393">
        <v>1838400</v>
      </c>
    </row>
    <row r="394" spans="1:7" s="57" customFormat="1" ht="12">
      <c r="A394" s="114"/>
      <c r="B394" s="61">
        <v>39975</v>
      </c>
      <c r="C394">
        <v>44.93</v>
      </c>
      <c r="D394">
        <v>45.11</v>
      </c>
      <c r="E394">
        <v>44.29</v>
      </c>
      <c r="F394">
        <v>44.33</v>
      </c>
      <c r="G394">
        <v>1814800</v>
      </c>
    </row>
    <row r="395" spans="1:7" s="57" customFormat="1" ht="12">
      <c r="A395" s="114"/>
      <c r="B395" s="61">
        <v>39974</v>
      </c>
      <c r="C395">
        <v>44.63</v>
      </c>
      <c r="D395">
        <v>45.08</v>
      </c>
      <c r="E395">
        <v>44.42</v>
      </c>
      <c r="F395">
        <v>44.58</v>
      </c>
      <c r="G395">
        <v>2048700</v>
      </c>
    </row>
    <row r="396" spans="1:7" s="57" customFormat="1" ht="12">
      <c r="A396" s="114"/>
      <c r="B396" s="61">
        <v>39973</v>
      </c>
      <c r="C396">
        <v>45.36</v>
      </c>
      <c r="D396">
        <v>45.36</v>
      </c>
      <c r="E396">
        <v>44.83</v>
      </c>
      <c r="F396">
        <v>45</v>
      </c>
      <c r="G396">
        <v>1958500</v>
      </c>
    </row>
    <row r="397" spans="1:7" s="57" customFormat="1" ht="12">
      <c r="A397" s="114"/>
      <c r="B397" s="61">
        <v>39970</v>
      </c>
      <c r="C397">
        <v>45.1</v>
      </c>
      <c r="D397">
        <v>45.43</v>
      </c>
      <c r="E397">
        <v>44.6</v>
      </c>
      <c r="F397">
        <v>45.3</v>
      </c>
      <c r="G397">
        <v>2173000</v>
      </c>
    </row>
    <row r="398" spans="1:7" s="57" customFormat="1" ht="12">
      <c r="A398" s="114"/>
      <c r="B398" s="61">
        <v>39969</v>
      </c>
      <c r="C398">
        <v>44.03</v>
      </c>
      <c r="D398">
        <v>45.02</v>
      </c>
      <c r="E398">
        <v>43.91</v>
      </c>
      <c r="F398">
        <v>45.02</v>
      </c>
      <c r="G398">
        <v>2827300</v>
      </c>
    </row>
    <row r="399" spans="1:7" s="57" customFormat="1" ht="12">
      <c r="A399" s="114"/>
      <c r="B399" s="61">
        <v>39968</v>
      </c>
      <c r="C399">
        <v>44.5</v>
      </c>
      <c r="D399">
        <v>44.55</v>
      </c>
      <c r="E399">
        <v>43.89</v>
      </c>
      <c r="F399">
        <v>44.02</v>
      </c>
      <c r="G399">
        <v>2972300</v>
      </c>
    </row>
    <row r="400" spans="1:7" s="57" customFormat="1" ht="12">
      <c r="A400" s="114"/>
      <c r="B400" s="61">
        <v>39967</v>
      </c>
      <c r="C400">
        <v>44.83</v>
      </c>
      <c r="D400">
        <v>44.95</v>
      </c>
      <c r="E400">
        <v>44.31</v>
      </c>
      <c r="F400">
        <v>44.65</v>
      </c>
      <c r="G400">
        <v>1990700</v>
      </c>
    </row>
    <row r="401" spans="1:7" s="57" customFormat="1" ht="12">
      <c r="A401" s="114"/>
      <c r="B401" s="61">
        <v>39966</v>
      </c>
      <c r="C401">
        <v>44.9</v>
      </c>
      <c r="D401">
        <v>45.16</v>
      </c>
      <c r="E401">
        <v>44.35</v>
      </c>
      <c r="F401">
        <v>44.94</v>
      </c>
      <c r="G401">
        <v>2869100</v>
      </c>
    </row>
    <row r="402" spans="1:7" s="57" customFormat="1" ht="12">
      <c r="A402" s="114"/>
      <c r="B402" s="61">
        <v>39963</v>
      </c>
      <c r="C402">
        <v>44.94</v>
      </c>
      <c r="D402">
        <v>45.75</v>
      </c>
      <c r="E402">
        <v>44.85</v>
      </c>
      <c r="F402">
        <v>44.91</v>
      </c>
      <c r="G402">
        <v>2642600</v>
      </c>
    </row>
    <row r="403" spans="1:7" s="57" customFormat="1" ht="12">
      <c r="A403" s="114"/>
      <c r="B403" s="61">
        <v>39962</v>
      </c>
      <c r="C403">
        <v>45.08</v>
      </c>
      <c r="D403">
        <v>45.85</v>
      </c>
      <c r="E403">
        <v>44.97</v>
      </c>
      <c r="F403">
        <v>45.04</v>
      </c>
      <c r="G403">
        <v>2709200</v>
      </c>
    </row>
    <row r="404" spans="1:7" s="57" customFormat="1" ht="12">
      <c r="A404" s="114"/>
      <c r="B404" s="61">
        <v>39961</v>
      </c>
      <c r="C404">
        <v>45.81</v>
      </c>
      <c r="D404">
        <v>45.89</v>
      </c>
      <c r="E404">
        <v>44.75</v>
      </c>
      <c r="F404">
        <v>44.82</v>
      </c>
      <c r="G404">
        <v>4250800</v>
      </c>
    </row>
    <row r="405" spans="1:7" s="57" customFormat="1" ht="12">
      <c r="A405" s="114"/>
      <c r="B405" s="61">
        <v>39960</v>
      </c>
      <c r="C405">
        <v>46.34</v>
      </c>
      <c r="D405">
        <v>46.62</v>
      </c>
      <c r="E405">
        <v>45.97</v>
      </c>
      <c r="F405">
        <v>46.06</v>
      </c>
      <c r="G405">
        <v>2306100</v>
      </c>
    </row>
    <row r="406" spans="1:7" s="57" customFormat="1" ht="12">
      <c r="A406" s="114"/>
      <c r="B406" s="61">
        <v>39956</v>
      </c>
      <c r="C406">
        <v>46.29</v>
      </c>
      <c r="D406">
        <v>46.43</v>
      </c>
      <c r="E406">
        <v>45.79</v>
      </c>
      <c r="F406">
        <v>46.14</v>
      </c>
      <c r="G406">
        <v>2498800</v>
      </c>
    </row>
    <row r="407" spans="1:7" s="57" customFormat="1" ht="12">
      <c r="A407" s="114"/>
      <c r="B407" s="61">
        <v>39955</v>
      </c>
      <c r="C407">
        <v>46.57</v>
      </c>
      <c r="D407">
        <v>46.58</v>
      </c>
      <c r="E407">
        <v>45.72</v>
      </c>
      <c r="F407">
        <v>46.49</v>
      </c>
      <c r="G407">
        <v>1856600</v>
      </c>
    </row>
    <row r="408" spans="1:7" s="57" customFormat="1" ht="12">
      <c r="A408" s="114"/>
      <c r="B408" s="61">
        <v>39954</v>
      </c>
      <c r="C408">
        <v>47.3</v>
      </c>
      <c r="D408">
        <v>48.02</v>
      </c>
      <c r="E408">
        <v>46.56</v>
      </c>
      <c r="F408">
        <v>46.77</v>
      </c>
      <c r="G408">
        <v>1973200</v>
      </c>
    </row>
    <row r="409" spans="1:7" s="57" customFormat="1" ht="12">
      <c r="A409" s="114"/>
      <c r="B409" s="61">
        <v>39953</v>
      </c>
      <c r="C409">
        <v>47.24</v>
      </c>
      <c r="D409">
        <v>47.4</v>
      </c>
      <c r="E409">
        <v>46.84</v>
      </c>
      <c r="F409">
        <v>47.36</v>
      </c>
      <c r="G409">
        <v>1718000</v>
      </c>
    </row>
    <row r="410" spans="1:7" s="57" customFormat="1" ht="12">
      <c r="A410" s="114"/>
      <c r="B410" s="61">
        <v>39952</v>
      </c>
      <c r="C410">
        <v>47.23</v>
      </c>
      <c r="D410">
        <v>47.28</v>
      </c>
      <c r="E410">
        <v>46.99</v>
      </c>
      <c r="F410">
        <v>47.18</v>
      </c>
      <c r="G410">
        <v>1587300</v>
      </c>
    </row>
    <row r="411" spans="1:7" s="57" customFormat="1" ht="12">
      <c r="A411" s="114"/>
      <c r="B411" s="61">
        <v>39949</v>
      </c>
      <c r="C411">
        <v>47</v>
      </c>
      <c r="D411">
        <v>47.28</v>
      </c>
      <c r="E411">
        <v>46.74</v>
      </c>
      <c r="F411">
        <v>47.23</v>
      </c>
      <c r="G411">
        <v>2064300</v>
      </c>
    </row>
    <row r="412" spans="1:7" s="57" customFormat="1" ht="12">
      <c r="A412" s="114"/>
      <c r="B412" s="61">
        <v>39948</v>
      </c>
      <c r="C412">
        <v>47.25</v>
      </c>
      <c r="D412">
        <v>47.29</v>
      </c>
      <c r="E412">
        <v>46.82</v>
      </c>
      <c r="F412">
        <v>46.88</v>
      </c>
      <c r="G412">
        <v>2812000</v>
      </c>
    </row>
    <row r="413" spans="1:7" s="57" customFormat="1" ht="12">
      <c r="A413" s="114"/>
      <c r="B413" s="61">
        <v>39947</v>
      </c>
      <c r="C413">
        <v>46.81</v>
      </c>
      <c r="D413">
        <v>47.74</v>
      </c>
      <c r="E413">
        <v>46.72</v>
      </c>
      <c r="F413">
        <v>47.23</v>
      </c>
      <c r="G413">
        <v>3168200</v>
      </c>
    </row>
    <row r="414" spans="1:7" s="57" customFormat="1" ht="12">
      <c r="A414" s="114"/>
      <c r="B414" s="61">
        <v>39946</v>
      </c>
      <c r="C414">
        <v>46.64</v>
      </c>
      <c r="D414">
        <v>47.01</v>
      </c>
      <c r="E414">
        <v>46.38</v>
      </c>
      <c r="F414">
        <v>46.9</v>
      </c>
      <c r="G414">
        <v>2073100</v>
      </c>
    </row>
    <row r="415" spans="1:7" s="57" customFormat="1" ht="12">
      <c r="A415" s="114"/>
      <c r="B415" s="61">
        <v>39945</v>
      </c>
      <c r="C415">
        <v>46.42</v>
      </c>
      <c r="D415">
        <v>46.65</v>
      </c>
      <c r="E415">
        <v>46.35</v>
      </c>
      <c r="F415">
        <v>46.52</v>
      </c>
      <c r="G415">
        <v>1694600</v>
      </c>
    </row>
    <row r="416" spans="1:7" s="57" customFormat="1" ht="12">
      <c r="A416" s="114"/>
      <c r="B416" s="61">
        <v>39942</v>
      </c>
      <c r="C416">
        <v>46.17</v>
      </c>
      <c r="D416">
        <v>46.62</v>
      </c>
      <c r="E416">
        <v>45.9</v>
      </c>
      <c r="F416">
        <v>46.6</v>
      </c>
      <c r="G416">
        <v>2576200</v>
      </c>
    </row>
    <row r="417" spans="1:7" s="57" customFormat="1" ht="12">
      <c r="A417" s="114"/>
      <c r="B417" s="114" t="s">
        <v>476</v>
      </c>
      <c r="C417" s="115">
        <f>AVERAGE(C387:C416)</f>
        <v>45.64166666666668</v>
      </c>
      <c r="D417" s="115">
        <f>AVERAGE(D387:D416)</f>
        <v>46</v>
      </c>
      <c r="E417" s="115">
        <f>AVERAGE(E387:E416)</f>
        <v>45.223333333333336</v>
      </c>
      <c r="F417" s="116">
        <f>AVERAGE(F387:F416)</f>
        <v>45.587666666666671</v>
      </c>
      <c r="G417" s="115">
        <f>AVERAGE(G387:G416)</f>
        <v>2583126.6666666665</v>
      </c>
    </row>
    <row r="418" spans="1:7" s="57" customFormat="1" ht="12">
      <c r="A418" s="114"/>
      <c r="B418" s="114" t="s">
        <v>423</v>
      </c>
      <c r="C418" s="114">
        <f>MEDIAN(C387:C416)</f>
        <v>45.355000000000004</v>
      </c>
      <c r="D418" s="114">
        <f>MEDIAN(D387:D416)</f>
        <v>45.84</v>
      </c>
      <c r="E418" s="114">
        <f>MEDIAN(E387:E416)</f>
        <v>44.91</v>
      </c>
      <c r="F418" s="114">
        <f>MEDIAN(F387:F416)</f>
        <v>45.234999999999999</v>
      </c>
      <c r="G418" s="114">
        <f>MEDIAN(G387:G416)</f>
        <v>2236150</v>
      </c>
    </row>
    <row r="419" spans="1:7" s="57" customFormat="1" ht="12">
      <c r="A419" s="114"/>
      <c r="B419" s="114" t="s">
        <v>426</v>
      </c>
      <c r="C419" s="114">
        <f>MAX(C387:C416)</f>
        <v>47.3</v>
      </c>
      <c r="D419" s="114">
        <f>MAX(D387:D416)</f>
        <v>48.02</v>
      </c>
      <c r="E419" s="114">
        <f>MAX(E387:E416)</f>
        <v>46.99</v>
      </c>
      <c r="F419" s="114">
        <f>MAX(F387:F416)</f>
        <v>47.36</v>
      </c>
      <c r="G419" s="114">
        <f>MAX(G387:G416)</f>
        <v>9347600</v>
      </c>
    </row>
    <row r="420" spans="1:7" s="57" customFormat="1" ht="12">
      <c r="A420" s="114"/>
      <c r="B420" s="114" t="s">
        <v>427</v>
      </c>
      <c r="C420" s="114">
        <f>MIN(C387:C416)</f>
        <v>44.01</v>
      </c>
      <c r="D420" s="114">
        <f>MIN(D387:D416)</f>
        <v>44.4</v>
      </c>
      <c r="E420" s="114">
        <f>MIN(E387:E416)</f>
        <v>43.2</v>
      </c>
      <c r="F420" s="114">
        <f>MIN(F387:F416)</f>
        <v>43.59</v>
      </c>
      <c r="G420" s="114">
        <f>MIN(G387:G416)</f>
        <v>1587300</v>
      </c>
    </row>
    <row r="421" spans="1:7" s="57" customFormat="1" ht="12">
      <c r="A421" s="114" t="str">
        <f>[1]DATA!A17</f>
        <v>PNW</v>
      </c>
      <c r="B421" s="71" t="s">
        <v>304</v>
      </c>
      <c r="C421" s="71" t="s">
        <v>305</v>
      </c>
      <c r="D421" s="71" t="s">
        <v>521</v>
      </c>
      <c r="E421" s="71" t="s">
        <v>522</v>
      </c>
      <c r="F421" s="71" t="s">
        <v>523</v>
      </c>
      <c r="G421" s="71" t="s">
        <v>439</v>
      </c>
    </row>
    <row r="422" spans="1:7" s="57" customFormat="1" ht="12">
      <c r="A422" s="114"/>
      <c r="B422" s="61">
        <v>39977</v>
      </c>
      <c r="C422">
        <v>57.32</v>
      </c>
      <c r="D422">
        <v>57.79</v>
      </c>
      <c r="E422">
        <v>57.24</v>
      </c>
      <c r="F422">
        <v>57.55</v>
      </c>
      <c r="G422">
        <v>760100</v>
      </c>
    </row>
    <row r="423" spans="1:7" s="57" customFormat="1" ht="12">
      <c r="A423" s="114"/>
      <c r="B423" s="61">
        <v>39976</v>
      </c>
      <c r="C423">
        <v>56.18</v>
      </c>
      <c r="D423">
        <v>57.38</v>
      </c>
      <c r="E423">
        <v>55.88</v>
      </c>
      <c r="F423">
        <v>57.32</v>
      </c>
      <c r="G423">
        <v>563800</v>
      </c>
    </row>
    <row r="424" spans="1:7" s="57" customFormat="1" ht="12">
      <c r="A424" s="114"/>
      <c r="B424" s="61">
        <v>39975</v>
      </c>
      <c r="C424">
        <v>56.96</v>
      </c>
      <c r="D424">
        <v>57.1</v>
      </c>
      <c r="E424">
        <v>55.98</v>
      </c>
      <c r="F424">
        <v>56.18</v>
      </c>
      <c r="G424">
        <v>491600</v>
      </c>
    </row>
    <row r="425" spans="1:7" s="57" customFormat="1" ht="12">
      <c r="A425" s="114"/>
      <c r="B425" s="61">
        <v>39974</v>
      </c>
      <c r="C425">
        <v>56.84</v>
      </c>
      <c r="D425">
        <v>57.14</v>
      </c>
      <c r="E425">
        <v>56.33</v>
      </c>
      <c r="F425">
        <v>56.66</v>
      </c>
      <c r="G425">
        <v>961000</v>
      </c>
    </row>
    <row r="426" spans="1:7" s="57" customFormat="1" ht="12">
      <c r="A426" s="114"/>
      <c r="B426" s="61">
        <v>39973</v>
      </c>
      <c r="C426">
        <v>56.72</v>
      </c>
      <c r="D426">
        <v>56.88</v>
      </c>
      <c r="E426">
        <v>56.36</v>
      </c>
      <c r="F426">
        <v>56.73</v>
      </c>
      <c r="G426">
        <v>453800</v>
      </c>
    </row>
    <row r="427" spans="1:7" s="57" customFormat="1" ht="12">
      <c r="A427" s="114"/>
      <c r="B427" s="61">
        <v>39970</v>
      </c>
      <c r="C427">
        <v>56.51</v>
      </c>
      <c r="D427">
        <v>57.02</v>
      </c>
      <c r="E427">
        <v>55.93</v>
      </c>
      <c r="F427">
        <v>56.67</v>
      </c>
      <c r="G427">
        <v>418100</v>
      </c>
    </row>
    <row r="428" spans="1:7" s="57" customFormat="1" ht="12">
      <c r="A428" s="114"/>
      <c r="B428" s="61">
        <v>39969</v>
      </c>
      <c r="C428">
        <v>55.65</v>
      </c>
      <c r="D428">
        <v>56.38</v>
      </c>
      <c r="E428">
        <v>55.46</v>
      </c>
      <c r="F428">
        <v>56.38</v>
      </c>
      <c r="G428">
        <v>417600</v>
      </c>
    </row>
    <row r="429" spans="1:7" s="57" customFormat="1" ht="12">
      <c r="A429" s="114"/>
      <c r="B429" s="61">
        <v>39968</v>
      </c>
      <c r="C429">
        <v>55.71</v>
      </c>
      <c r="D429">
        <v>55.94</v>
      </c>
      <c r="E429">
        <v>55.34</v>
      </c>
      <c r="F429">
        <v>55.57</v>
      </c>
      <c r="G429">
        <v>746600</v>
      </c>
    </row>
    <row r="430" spans="1:7" s="57" customFormat="1" ht="12">
      <c r="A430" s="114"/>
      <c r="B430" s="61">
        <v>39967</v>
      </c>
      <c r="C430">
        <v>56.53</v>
      </c>
      <c r="D430">
        <v>56.69</v>
      </c>
      <c r="E430">
        <v>55.62</v>
      </c>
      <c r="F430">
        <v>55.88</v>
      </c>
      <c r="G430">
        <v>1200100</v>
      </c>
    </row>
    <row r="431" spans="1:7" s="57" customFormat="1" ht="12">
      <c r="A431" s="114"/>
      <c r="B431" s="61">
        <v>39966</v>
      </c>
      <c r="C431">
        <v>56.49</v>
      </c>
      <c r="D431">
        <v>56.99</v>
      </c>
      <c r="E431">
        <v>55.73</v>
      </c>
      <c r="F431">
        <v>56.53</v>
      </c>
      <c r="G431">
        <v>678700</v>
      </c>
    </row>
    <row r="432" spans="1:7" s="57" customFormat="1" ht="12">
      <c r="A432" s="114"/>
      <c r="B432" s="61">
        <v>39963</v>
      </c>
      <c r="C432">
        <v>56.8</v>
      </c>
      <c r="D432">
        <v>57.48</v>
      </c>
      <c r="E432">
        <v>56.47</v>
      </c>
      <c r="F432">
        <v>56.48</v>
      </c>
      <c r="G432">
        <v>684700</v>
      </c>
    </row>
    <row r="433" spans="1:7" s="57" customFormat="1" ht="12">
      <c r="A433" s="114"/>
      <c r="B433" s="61">
        <v>39962</v>
      </c>
      <c r="C433">
        <v>56.6</v>
      </c>
      <c r="D433">
        <v>57.73</v>
      </c>
      <c r="E433">
        <v>56.43</v>
      </c>
      <c r="F433">
        <v>56.9</v>
      </c>
      <c r="G433">
        <v>1105000</v>
      </c>
    </row>
    <row r="434" spans="1:7" s="57" customFormat="1" ht="12">
      <c r="A434" s="114"/>
      <c r="B434" s="61">
        <v>39961</v>
      </c>
      <c r="C434">
        <v>57.03</v>
      </c>
      <c r="D434">
        <v>57.14</v>
      </c>
      <c r="E434">
        <v>55.6</v>
      </c>
      <c r="F434">
        <v>55.96</v>
      </c>
      <c r="G434">
        <v>954600</v>
      </c>
    </row>
    <row r="435" spans="1:7" s="57" customFormat="1" ht="12">
      <c r="A435" s="114"/>
      <c r="B435" s="61">
        <v>39960</v>
      </c>
      <c r="C435">
        <v>58.02</v>
      </c>
      <c r="D435">
        <v>58.03</v>
      </c>
      <c r="E435">
        <v>57.16</v>
      </c>
      <c r="F435">
        <v>57.41</v>
      </c>
      <c r="G435">
        <v>991800</v>
      </c>
    </row>
    <row r="436" spans="1:7" s="57" customFormat="1" ht="12">
      <c r="A436" s="114"/>
      <c r="B436" s="61">
        <v>39956</v>
      </c>
      <c r="C436">
        <v>58.31</v>
      </c>
      <c r="D436">
        <v>58.51</v>
      </c>
      <c r="E436">
        <v>57.5</v>
      </c>
      <c r="F436">
        <v>57.67</v>
      </c>
      <c r="G436">
        <v>498400</v>
      </c>
    </row>
    <row r="437" spans="1:7" s="57" customFormat="1" ht="12">
      <c r="A437" s="114"/>
      <c r="B437" s="61">
        <v>39955</v>
      </c>
      <c r="C437">
        <v>58.78</v>
      </c>
      <c r="D437">
        <v>58.78</v>
      </c>
      <c r="E437">
        <v>57.48</v>
      </c>
      <c r="F437">
        <v>58.48</v>
      </c>
      <c r="G437">
        <v>721500</v>
      </c>
    </row>
    <row r="438" spans="1:7" s="57" customFormat="1" ht="12">
      <c r="A438" s="114"/>
      <c r="B438" s="61">
        <v>39954</v>
      </c>
      <c r="C438">
        <v>60.05</v>
      </c>
      <c r="D438">
        <v>60.8</v>
      </c>
      <c r="E438">
        <v>58.78</v>
      </c>
      <c r="F438">
        <v>59.15</v>
      </c>
      <c r="G438">
        <v>880300</v>
      </c>
    </row>
    <row r="439" spans="1:7" s="57" customFormat="1" ht="12">
      <c r="A439" s="114"/>
      <c r="B439" s="61">
        <v>39953</v>
      </c>
      <c r="C439">
        <v>60.27</v>
      </c>
      <c r="D439">
        <v>60.54</v>
      </c>
      <c r="E439">
        <v>59.71</v>
      </c>
      <c r="F439">
        <v>60.09</v>
      </c>
      <c r="G439">
        <v>753900</v>
      </c>
    </row>
    <row r="440" spans="1:7" s="57" customFormat="1" ht="12">
      <c r="A440" s="114"/>
      <c r="B440" s="61">
        <v>39952</v>
      </c>
      <c r="C440">
        <v>60.51</v>
      </c>
      <c r="D440">
        <v>60.64</v>
      </c>
      <c r="E440">
        <v>60.09</v>
      </c>
      <c r="F440">
        <v>60.18</v>
      </c>
      <c r="G440">
        <v>373200</v>
      </c>
    </row>
    <row r="441" spans="1:7" s="57" customFormat="1" ht="12">
      <c r="A441" s="114"/>
      <c r="B441" s="61">
        <v>39949</v>
      </c>
      <c r="C441">
        <v>60.23</v>
      </c>
      <c r="D441">
        <v>60.66</v>
      </c>
      <c r="E441">
        <v>60</v>
      </c>
      <c r="F441">
        <v>60.57</v>
      </c>
      <c r="G441">
        <v>1030100</v>
      </c>
    </row>
    <row r="442" spans="1:7" s="57" customFormat="1" ht="12">
      <c r="A442" s="114"/>
      <c r="B442" s="61">
        <v>39948</v>
      </c>
      <c r="C442">
        <v>60.15</v>
      </c>
      <c r="D442">
        <v>60.22</v>
      </c>
      <c r="E442">
        <v>59.84</v>
      </c>
      <c r="F442">
        <v>60.06</v>
      </c>
      <c r="G442">
        <v>1213200</v>
      </c>
    </row>
    <row r="443" spans="1:7" s="57" customFormat="1" ht="12">
      <c r="A443" s="114"/>
      <c r="B443" s="61">
        <v>39947</v>
      </c>
      <c r="C443">
        <v>59.39</v>
      </c>
      <c r="D443">
        <v>60.69</v>
      </c>
      <c r="E443">
        <v>59.23</v>
      </c>
      <c r="F443">
        <v>60.22</v>
      </c>
      <c r="G443">
        <v>855800</v>
      </c>
    </row>
    <row r="444" spans="1:7" s="57" customFormat="1" ht="12">
      <c r="A444" s="114"/>
      <c r="B444" s="61">
        <v>39946</v>
      </c>
      <c r="C444">
        <v>58.96</v>
      </c>
      <c r="D444">
        <v>59.59</v>
      </c>
      <c r="E444">
        <v>58.68</v>
      </c>
      <c r="F444">
        <v>59.38</v>
      </c>
      <c r="G444">
        <v>563600</v>
      </c>
    </row>
    <row r="445" spans="1:7" s="57" customFormat="1" ht="12">
      <c r="A445" s="114"/>
      <c r="B445" s="61">
        <v>39945</v>
      </c>
      <c r="C445">
        <v>59.12</v>
      </c>
      <c r="D445">
        <v>59.2</v>
      </c>
      <c r="E445">
        <v>58.77</v>
      </c>
      <c r="F445">
        <v>59.01</v>
      </c>
      <c r="G445">
        <v>606400</v>
      </c>
    </row>
    <row r="446" spans="1:7" s="57" customFormat="1" ht="12">
      <c r="A446" s="114"/>
      <c r="B446" s="61">
        <v>39942</v>
      </c>
      <c r="C446">
        <v>59.25</v>
      </c>
      <c r="D446">
        <v>59.44</v>
      </c>
      <c r="E446">
        <v>58.92</v>
      </c>
      <c r="F446">
        <v>59.33</v>
      </c>
      <c r="G446">
        <v>978900</v>
      </c>
    </row>
    <row r="447" spans="1:7" s="57" customFormat="1" ht="12">
      <c r="A447" s="114"/>
      <c r="B447" s="61">
        <v>39941</v>
      </c>
      <c r="C447">
        <v>60.68</v>
      </c>
      <c r="D447">
        <v>60.75</v>
      </c>
      <c r="E447">
        <v>59.18</v>
      </c>
      <c r="F447">
        <v>59.48</v>
      </c>
      <c r="G447">
        <v>1230800</v>
      </c>
    </row>
    <row r="448" spans="1:7" s="57" customFormat="1" ht="12">
      <c r="A448" s="114"/>
      <c r="B448" s="61">
        <v>39940</v>
      </c>
      <c r="C448">
        <v>61.28</v>
      </c>
      <c r="D448">
        <v>61.44</v>
      </c>
      <c r="E448">
        <v>60.44</v>
      </c>
      <c r="F448">
        <v>60.8</v>
      </c>
      <c r="G448">
        <v>659000</v>
      </c>
    </row>
    <row r="449" spans="1:7" s="57" customFormat="1" ht="12">
      <c r="A449" s="114"/>
      <c r="B449" s="61">
        <v>39939</v>
      </c>
      <c r="C449">
        <v>60.73</v>
      </c>
      <c r="D449">
        <v>61.42</v>
      </c>
      <c r="E449">
        <v>60.35</v>
      </c>
      <c r="F449">
        <v>61.41</v>
      </c>
      <c r="G449">
        <v>671200</v>
      </c>
    </row>
    <row r="450" spans="1:7" s="57" customFormat="1" ht="12">
      <c r="A450" s="114"/>
      <c r="B450" s="61">
        <v>39938</v>
      </c>
      <c r="C450">
        <v>61.89</v>
      </c>
      <c r="D450">
        <v>61.89</v>
      </c>
      <c r="E450">
        <v>60.63</v>
      </c>
      <c r="F450">
        <v>60.67</v>
      </c>
      <c r="G450">
        <v>933100</v>
      </c>
    </row>
    <row r="451" spans="1:7" s="57" customFormat="1" ht="12">
      <c r="A451" s="114"/>
      <c r="B451" s="61">
        <v>39935</v>
      </c>
      <c r="C451">
        <v>61.12</v>
      </c>
      <c r="D451">
        <v>61.83</v>
      </c>
      <c r="E451">
        <v>60.85</v>
      </c>
      <c r="F451">
        <v>61.48</v>
      </c>
      <c r="G451">
        <v>754600</v>
      </c>
    </row>
    <row r="452" spans="1:7" s="57" customFormat="1" ht="12">
      <c r="A452" s="114"/>
      <c r="B452" s="114" t="s">
        <v>476</v>
      </c>
      <c r="C452" s="115">
        <f>AVERAGE(C422:C451)</f>
        <v>58.469333333333331</v>
      </c>
      <c r="D452" s="115">
        <f>AVERAGE(D422:D451)</f>
        <v>58.869666666666681</v>
      </c>
      <c r="E452" s="115">
        <f>AVERAGE(E422:E451)</f>
        <v>57.866</v>
      </c>
      <c r="F452" s="116">
        <f>AVERAGE(F422:F451)</f>
        <v>58.34</v>
      </c>
      <c r="G452" s="115">
        <f>AVERAGE(G422:G451)</f>
        <v>771716.66666666663</v>
      </c>
    </row>
    <row r="453" spans="1:7" s="57" customFormat="1" ht="12">
      <c r="A453" s="114"/>
      <c r="B453" s="114" t="s">
        <v>423</v>
      </c>
      <c r="C453" s="114">
        <f>MEDIAN(C422:C451)</f>
        <v>58.545000000000002</v>
      </c>
      <c r="D453" s="114">
        <f>MEDIAN(D422:D451)</f>
        <v>58.644999999999996</v>
      </c>
      <c r="E453" s="114">
        <f>MEDIAN(E422:E451)</f>
        <v>57.489999999999995</v>
      </c>
      <c r="F453" s="114">
        <f>MEDIAN(F422:F451)</f>
        <v>58.075000000000003</v>
      </c>
      <c r="G453" s="114">
        <f>MEDIAN(G422:G451)</f>
        <v>750250</v>
      </c>
    </row>
    <row r="454" spans="1:7" s="57" customFormat="1" ht="12">
      <c r="A454" s="114"/>
      <c r="B454" s="114" t="s">
        <v>426</v>
      </c>
      <c r="C454" s="114">
        <f>MAX(C422:C451)</f>
        <v>61.89</v>
      </c>
      <c r="D454" s="114">
        <f>MAX(D422:D451)</f>
        <v>61.89</v>
      </c>
      <c r="E454" s="114">
        <f>MAX(E422:E451)</f>
        <v>60.85</v>
      </c>
      <c r="F454" s="114">
        <f>MAX(F422:F451)</f>
        <v>61.48</v>
      </c>
      <c r="G454" s="114">
        <f>MAX(G422:G451)</f>
        <v>1230800</v>
      </c>
    </row>
    <row r="455" spans="1:7" s="57" customFormat="1" ht="12">
      <c r="A455" s="114"/>
      <c r="B455" s="114" t="s">
        <v>427</v>
      </c>
      <c r="C455" s="114">
        <f>MIN(C422:C451)</f>
        <v>55.65</v>
      </c>
      <c r="D455" s="114">
        <f>MIN(D422:D451)</f>
        <v>55.94</v>
      </c>
      <c r="E455" s="114">
        <f>MIN(E422:E451)</f>
        <v>55.34</v>
      </c>
      <c r="F455" s="114">
        <f>MIN(F422:F451)</f>
        <v>55.57</v>
      </c>
      <c r="G455" s="114">
        <f>MIN(G422:G451)</f>
        <v>373200</v>
      </c>
    </row>
    <row r="456" spans="1:7" s="57" customFormat="1" ht="12">
      <c r="A456" s="114" t="str">
        <f>[1]DATA!A18</f>
        <v>POR</v>
      </c>
      <c r="B456" s="71" t="s">
        <v>304</v>
      </c>
      <c r="C456" s="71" t="s">
        <v>305</v>
      </c>
      <c r="D456" s="71" t="s">
        <v>521</v>
      </c>
      <c r="E456" s="71" t="s">
        <v>522</v>
      </c>
      <c r="F456" s="71" t="s">
        <v>523</v>
      </c>
      <c r="G456" s="71" t="s">
        <v>439</v>
      </c>
    </row>
    <row r="457" spans="1:7" s="57" customFormat="1" ht="12">
      <c r="A457" s="114"/>
      <c r="B457" s="61">
        <v>39984</v>
      </c>
      <c r="C457">
        <v>29.53</v>
      </c>
      <c r="D457">
        <v>29.82</v>
      </c>
      <c r="E457">
        <v>29.14</v>
      </c>
      <c r="F457">
        <v>29.78</v>
      </c>
      <c r="G457">
        <v>1168000</v>
      </c>
    </row>
    <row r="458" spans="1:7" s="57" customFormat="1" ht="12">
      <c r="A458" s="114"/>
      <c r="B458" s="61">
        <v>39983</v>
      </c>
      <c r="C458">
        <v>30.06</v>
      </c>
      <c r="D458">
        <v>30.18</v>
      </c>
      <c r="E458">
        <v>29.47</v>
      </c>
      <c r="F458">
        <v>29.56</v>
      </c>
      <c r="G458">
        <v>849000</v>
      </c>
    </row>
    <row r="459" spans="1:7" s="57" customFormat="1" ht="12">
      <c r="A459" s="114"/>
      <c r="B459" s="61">
        <v>39982</v>
      </c>
      <c r="C459">
        <v>31.27</v>
      </c>
      <c r="D459">
        <v>31.33</v>
      </c>
      <c r="E459">
        <v>30.32</v>
      </c>
      <c r="F459">
        <v>30.36</v>
      </c>
      <c r="G459">
        <v>657500</v>
      </c>
    </row>
    <row r="460" spans="1:7" s="57" customFormat="1" ht="12">
      <c r="A460" s="114"/>
      <c r="B460" s="61">
        <v>39981</v>
      </c>
      <c r="C460">
        <v>30.77</v>
      </c>
      <c r="D460">
        <v>31.31</v>
      </c>
      <c r="E460">
        <v>30.63</v>
      </c>
      <c r="F460">
        <v>31.3</v>
      </c>
      <c r="G460">
        <v>823600</v>
      </c>
    </row>
    <row r="461" spans="1:7" s="57" customFormat="1" ht="12">
      <c r="A461" s="114"/>
      <c r="B461" s="61">
        <v>39980</v>
      </c>
      <c r="C461">
        <v>30.97</v>
      </c>
      <c r="D461">
        <v>31.21</v>
      </c>
      <c r="E461">
        <v>30.71</v>
      </c>
      <c r="F461">
        <v>30.81</v>
      </c>
      <c r="G461">
        <v>620700</v>
      </c>
    </row>
    <row r="462" spans="1:7" s="57" customFormat="1" ht="12">
      <c r="A462" s="114"/>
      <c r="B462" s="61">
        <v>39977</v>
      </c>
      <c r="C462">
        <v>30.53</v>
      </c>
      <c r="D462">
        <v>30.77</v>
      </c>
      <c r="E462">
        <v>30.39</v>
      </c>
      <c r="F462">
        <v>30.77</v>
      </c>
      <c r="G462">
        <v>761600</v>
      </c>
    </row>
    <row r="463" spans="1:7" s="57" customFormat="1" ht="12">
      <c r="A463" s="114"/>
      <c r="B463" s="61">
        <v>39976</v>
      </c>
      <c r="C463">
        <v>29.79</v>
      </c>
      <c r="D463">
        <v>30.63</v>
      </c>
      <c r="E463">
        <v>29.71</v>
      </c>
      <c r="F463">
        <v>30.53</v>
      </c>
      <c r="G463">
        <v>1714200</v>
      </c>
    </row>
    <row r="464" spans="1:7" s="57" customFormat="1" ht="12">
      <c r="A464" s="114"/>
      <c r="B464" s="61">
        <v>39975</v>
      </c>
      <c r="C464">
        <v>30.33</v>
      </c>
      <c r="D464">
        <v>30.48</v>
      </c>
      <c r="E464">
        <v>29.62</v>
      </c>
      <c r="F464">
        <v>29.7</v>
      </c>
      <c r="G464">
        <v>5262400</v>
      </c>
    </row>
    <row r="465" spans="1:7" s="57" customFormat="1" ht="12">
      <c r="A465" s="114"/>
      <c r="B465" s="61">
        <v>39974</v>
      </c>
      <c r="C465">
        <v>30.9</v>
      </c>
      <c r="D465">
        <v>30.96</v>
      </c>
      <c r="E465">
        <v>29.7</v>
      </c>
      <c r="F465">
        <v>29.78</v>
      </c>
      <c r="G465">
        <v>1523300</v>
      </c>
    </row>
    <row r="466" spans="1:7" s="57" customFormat="1" ht="12">
      <c r="A466" s="114"/>
      <c r="B466" s="61">
        <v>39973</v>
      </c>
      <c r="C466">
        <v>31.25</v>
      </c>
      <c r="D466">
        <v>31.4</v>
      </c>
      <c r="E466">
        <v>31.06</v>
      </c>
      <c r="F466">
        <v>31.27</v>
      </c>
      <c r="G466">
        <v>368300</v>
      </c>
    </row>
    <row r="467" spans="1:7" s="57" customFormat="1" ht="12">
      <c r="A467" s="114"/>
      <c r="B467" s="61">
        <v>39970</v>
      </c>
      <c r="C467">
        <v>31.17</v>
      </c>
      <c r="D467">
        <v>31.3</v>
      </c>
      <c r="E467">
        <v>30.82</v>
      </c>
      <c r="F467">
        <v>31.19</v>
      </c>
      <c r="G467">
        <v>469000</v>
      </c>
    </row>
    <row r="468" spans="1:7" s="57" customFormat="1" ht="12">
      <c r="A468" s="114"/>
      <c r="B468" s="61">
        <v>39969</v>
      </c>
      <c r="C468">
        <v>30.64</v>
      </c>
      <c r="D468">
        <v>31.05</v>
      </c>
      <c r="E468">
        <v>30.54</v>
      </c>
      <c r="F468">
        <v>31.05</v>
      </c>
      <c r="G468">
        <v>569100</v>
      </c>
    </row>
    <row r="469" spans="1:7" s="57" customFormat="1" ht="12">
      <c r="A469" s="114"/>
      <c r="B469" s="61">
        <v>39968</v>
      </c>
      <c r="C469">
        <v>30.87</v>
      </c>
      <c r="D469">
        <v>31.01</v>
      </c>
      <c r="E469">
        <v>30.5</v>
      </c>
      <c r="F469">
        <v>30.7</v>
      </c>
      <c r="G469">
        <v>669500</v>
      </c>
    </row>
    <row r="470" spans="1:7" s="57" customFormat="1" ht="12">
      <c r="A470" s="114"/>
      <c r="B470" s="61">
        <v>39967</v>
      </c>
      <c r="C470">
        <v>30.72</v>
      </c>
      <c r="D470">
        <v>31.25</v>
      </c>
      <c r="E470">
        <v>30.54</v>
      </c>
      <c r="F470">
        <v>30.97</v>
      </c>
      <c r="G470">
        <v>1058200</v>
      </c>
    </row>
    <row r="471" spans="1:7" s="57" customFormat="1" ht="12">
      <c r="A471" s="114"/>
      <c r="B471" s="61">
        <v>39966</v>
      </c>
      <c r="C471">
        <v>30.44</v>
      </c>
      <c r="D471">
        <v>30.91</v>
      </c>
      <c r="E471">
        <v>30.25</v>
      </c>
      <c r="F471">
        <v>30.72</v>
      </c>
      <c r="G471">
        <v>717100</v>
      </c>
    </row>
    <row r="472" spans="1:7" s="57" customFormat="1" ht="12">
      <c r="A472" s="114"/>
      <c r="B472" s="61">
        <v>39963</v>
      </c>
      <c r="C472">
        <v>30.74</v>
      </c>
      <c r="D472">
        <v>31.06</v>
      </c>
      <c r="E472">
        <v>30.43</v>
      </c>
      <c r="F472">
        <v>30.44</v>
      </c>
      <c r="G472">
        <v>532700</v>
      </c>
    </row>
    <row r="473" spans="1:7" s="57" customFormat="1" ht="12">
      <c r="A473" s="114"/>
      <c r="B473" s="61">
        <v>39962</v>
      </c>
      <c r="C473">
        <v>30.53</v>
      </c>
      <c r="D473">
        <v>31.45</v>
      </c>
      <c r="E473">
        <v>30.53</v>
      </c>
      <c r="F473">
        <v>30.83</v>
      </c>
      <c r="G473">
        <v>461300</v>
      </c>
    </row>
    <row r="474" spans="1:7" s="57" customFormat="1" ht="12">
      <c r="A474" s="114"/>
      <c r="B474" s="61">
        <v>39961</v>
      </c>
      <c r="C474">
        <v>30.89</v>
      </c>
      <c r="D474">
        <v>31.01</v>
      </c>
      <c r="E474">
        <v>30.25</v>
      </c>
      <c r="F474">
        <v>30.36</v>
      </c>
      <c r="G474">
        <v>505600</v>
      </c>
    </row>
    <row r="475" spans="1:7" s="57" customFormat="1" ht="12">
      <c r="A475" s="114"/>
      <c r="B475" s="61">
        <v>39960</v>
      </c>
      <c r="C475">
        <v>31.25</v>
      </c>
      <c r="D475">
        <v>31.48</v>
      </c>
      <c r="E475">
        <v>31</v>
      </c>
      <c r="F475">
        <v>31.13</v>
      </c>
      <c r="G475">
        <v>406300</v>
      </c>
    </row>
    <row r="476" spans="1:7" s="57" customFormat="1" ht="12">
      <c r="A476" s="114"/>
      <c r="B476" s="61">
        <v>39956</v>
      </c>
      <c r="C476">
        <v>31.1</v>
      </c>
      <c r="D476">
        <v>31.21</v>
      </c>
      <c r="E476">
        <v>30.88</v>
      </c>
      <c r="F476">
        <v>31.07</v>
      </c>
      <c r="G476">
        <v>227600</v>
      </c>
    </row>
    <row r="477" spans="1:7" s="57" customFormat="1" ht="12">
      <c r="A477" s="114"/>
      <c r="B477" s="61">
        <v>39955</v>
      </c>
      <c r="C477">
        <v>31.31</v>
      </c>
      <c r="D477">
        <v>31.64</v>
      </c>
      <c r="E477">
        <v>30.82</v>
      </c>
      <c r="F477">
        <v>31.24</v>
      </c>
      <c r="G477">
        <v>589800</v>
      </c>
    </row>
    <row r="478" spans="1:7" s="57" customFormat="1" ht="12">
      <c r="A478" s="114"/>
      <c r="B478" s="61">
        <v>39954</v>
      </c>
      <c r="C478">
        <v>32.119999999999997</v>
      </c>
      <c r="D478">
        <v>32.46</v>
      </c>
      <c r="E478">
        <v>31.47</v>
      </c>
      <c r="F478">
        <v>31.55</v>
      </c>
      <c r="G478">
        <v>374700</v>
      </c>
    </row>
    <row r="479" spans="1:7" s="57" customFormat="1" ht="12">
      <c r="A479" s="114"/>
      <c r="B479" s="61">
        <v>39953</v>
      </c>
      <c r="C479">
        <v>32.24</v>
      </c>
      <c r="D479">
        <v>32.31</v>
      </c>
      <c r="E479">
        <v>31.95</v>
      </c>
      <c r="F479">
        <v>32.19</v>
      </c>
      <c r="G479">
        <v>252900</v>
      </c>
    </row>
    <row r="480" spans="1:7" s="57" customFormat="1" ht="12">
      <c r="A480" s="114"/>
      <c r="B480" s="61">
        <v>39952</v>
      </c>
      <c r="C480">
        <v>32.19</v>
      </c>
      <c r="D480">
        <v>32.51</v>
      </c>
      <c r="E480">
        <v>32.119999999999997</v>
      </c>
      <c r="F480">
        <v>32.24</v>
      </c>
      <c r="G480">
        <v>211200</v>
      </c>
    </row>
    <row r="481" spans="1:7" s="57" customFormat="1" ht="12">
      <c r="A481" s="114"/>
      <c r="B481" s="61">
        <v>39949</v>
      </c>
      <c r="C481">
        <v>32.25</v>
      </c>
      <c r="D481">
        <v>32.44</v>
      </c>
      <c r="E481">
        <v>32.14</v>
      </c>
      <c r="F481">
        <v>32.33</v>
      </c>
      <c r="G481">
        <v>346500</v>
      </c>
    </row>
    <row r="482" spans="1:7" s="57" customFormat="1" ht="12">
      <c r="A482" s="114"/>
      <c r="B482" s="61">
        <v>39948</v>
      </c>
      <c r="C482">
        <v>32.340000000000003</v>
      </c>
      <c r="D482">
        <v>32.4</v>
      </c>
      <c r="E482">
        <v>32.020000000000003</v>
      </c>
      <c r="F482">
        <v>32.159999999999997</v>
      </c>
      <c r="G482">
        <v>354100</v>
      </c>
    </row>
    <row r="483" spans="1:7" s="57" customFormat="1" ht="12">
      <c r="A483" s="114"/>
      <c r="B483" s="61">
        <v>39947</v>
      </c>
      <c r="C483">
        <v>31.91</v>
      </c>
      <c r="D483">
        <v>32.479999999999997</v>
      </c>
      <c r="E483">
        <v>31.91</v>
      </c>
      <c r="F483">
        <v>32.35</v>
      </c>
      <c r="G483">
        <v>339700</v>
      </c>
    </row>
    <row r="484" spans="1:7" s="57" customFormat="1" ht="12">
      <c r="A484" s="114"/>
      <c r="B484" s="61">
        <v>39946</v>
      </c>
      <c r="C484">
        <v>31.6</v>
      </c>
      <c r="D484">
        <v>31.96</v>
      </c>
      <c r="E484">
        <v>31.5</v>
      </c>
      <c r="F484">
        <v>31.91</v>
      </c>
      <c r="G484">
        <v>281400</v>
      </c>
    </row>
    <row r="485" spans="1:7" s="57" customFormat="1" ht="12">
      <c r="A485" s="114"/>
      <c r="B485" s="61">
        <v>39945</v>
      </c>
      <c r="C485">
        <v>31.7</v>
      </c>
      <c r="D485">
        <v>31.78</v>
      </c>
      <c r="E485">
        <v>31.42</v>
      </c>
      <c r="F485">
        <v>31.6</v>
      </c>
      <c r="G485">
        <v>387300</v>
      </c>
    </row>
    <row r="486" spans="1:7" s="57" customFormat="1" ht="12">
      <c r="A486" s="114"/>
      <c r="B486" s="61">
        <v>39942</v>
      </c>
      <c r="C486">
        <v>31.7</v>
      </c>
      <c r="D486">
        <v>31.84</v>
      </c>
      <c r="E486">
        <v>31.62</v>
      </c>
      <c r="F486">
        <v>31.79</v>
      </c>
      <c r="G486">
        <v>333800</v>
      </c>
    </row>
    <row r="487" spans="1:7" s="57" customFormat="1" ht="12">
      <c r="A487" s="114"/>
      <c r="B487" s="114" t="s">
        <v>476</v>
      </c>
      <c r="C487" s="115">
        <f>AVERAGE(C457:C486)</f>
        <v>31.103666666666665</v>
      </c>
      <c r="D487" s="115">
        <f>AVERAGE(D457:D486)</f>
        <v>31.388000000000002</v>
      </c>
      <c r="E487" s="115">
        <f>AVERAGE(E457:E486)</f>
        <v>30.782000000000004</v>
      </c>
      <c r="F487" s="116">
        <f>AVERAGE(F457:F486)</f>
        <v>31.055999999999997</v>
      </c>
      <c r="G487" s="115">
        <f>AVERAGE(G457:G486)</f>
        <v>761213.33333333337</v>
      </c>
    </row>
    <row r="488" spans="1:7" ht="12">
      <c r="A488" s="114"/>
      <c r="B488" s="114" t="s">
        <v>423</v>
      </c>
      <c r="C488" s="114">
        <f>MEDIAN(C457:C486)</f>
        <v>31.035</v>
      </c>
      <c r="D488" s="114">
        <f>MEDIAN(D457:D486)</f>
        <v>31.305</v>
      </c>
      <c r="E488" s="114">
        <f>MEDIAN(E457:E486)</f>
        <v>30.67</v>
      </c>
      <c r="F488" s="114">
        <f>MEDIAN(F457:F486)</f>
        <v>31.060000000000002</v>
      </c>
      <c r="G488" s="114">
        <f>MEDIAN(G457:G486)</f>
        <v>519150</v>
      </c>
    </row>
    <row r="489" spans="1:7" ht="12">
      <c r="A489" s="114"/>
      <c r="B489" s="114" t="s">
        <v>426</v>
      </c>
      <c r="C489" s="114">
        <f>MAX(C457:C486)</f>
        <v>32.340000000000003</v>
      </c>
      <c r="D489" s="114">
        <f>MAX(D457:D486)</f>
        <v>32.51</v>
      </c>
      <c r="E489" s="114">
        <f>MAX(E457:E486)</f>
        <v>32.14</v>
      </c>
      <c r="F489" s="114">
        <f>MAX(F457:F486)</f>
        <v>32.35</v>
      </c>
      <c r="G489" s="114">
        <f>MAX(G457:G486)</f>
        <v>5262400</v>
      </c>
    </row>
    <row r="490" spans="1:7" ht="12">
      <c r="A490" s="114"/>
      <c r="B490" s="114" t="s">
        <v>427</v>
      </c>
      <c r="C490" s="114">
        <f>MIN(C457:C486)</f>
        <v>29.53</v>
      </c>
      <c r="D490" s="114">
        <f>MIN(D457:D486)</f>
        <v>29.82</v>
      </c>
      <c r="E490" s="114">
        <f>MIN(E457:E486)</f>
        <v>29.14</v>
      </c>
      <c r="F490" s="114">
        <f>MIN(F457:F486)</f>
        <v>29.56</v>
      </c>
      <c r="G490" s="114">
        <f>MIN(G457:G486)</f>
        <v>211200</v>
      </c>
    </row>
    <row r="491" spans="1:7" ht="12">
      <c r="A491" s="71" t="str">
        <f>[1]DATA!A19</f>
        <v>XEL</v>
      </c>
      <c r="B491" s="71" t="s">
        <v>304</v>
      </c>
      <c r="C491" s="71" t="s">
        <v>305</v>
      </c>
      <c r="D491" s="71" t="s">
        <v>521</v>
      </c>
      <c r="E491" s="71" t="s">
        <v>522</v>
      </c>
      <c r="F491" s="71" t="s">
        <v>523</v>
      </c>
      <c r="G491" s="71" t="s">
        <v>439</v>
      </c>
    </row>
    <row r="492" spans="1:7" ht="12">
      <c r="A492" s="71"/>
      <c r="B492" s="61">
        <v>39984</v>
      </c>
      <c r="C492">
        <v>27.8</v>
      </c>
      <c r="D492">
        <v>28.17</v>
      </c>
      <c r="E492">
        <v>27.46</v>
      </c>
      <c r="F492">
        <v>28.01</v>
      </c>
      <c r="G492">
        <v>6433000</v>
      </c>
    </row>
    <row r="493" spans="1:7" ht="12">
      <c r="A493" s="71"/>
      <c r="B493" s="61">
        <v>39983</v>
      </c>
      <c r="C493">
        <v>28.32</v>
      </c>
      <c r="D493">
        <v>28.42</v>
      </c>
      <c r="E493">
        <v>27.69</v>
      </c>
      <c r="F493">
        <v>27.71</v>
      </c>
      <c r="G493">
        <v>5558000</v>
      </c>
    </row>
    <row r="494" spans="1:7" ht="12">
      <c r="A494" s="71"/>
      <c r="B494" s="61">
        <v>39982</v>
      </c>
      <c r="C494">
        <v>29.32</v>
      </c>
      <c r="D494">
        <v>29.36</v>
      </c>
      <c r="E494">
        <v>28.55</v>
      </c>
      <c r="F494">
        <v>28.55</v>
      </c>
      <c r="G494">
        <v>4023800</v>
      </c>
    </row>
    <row r="495" spans="1:7" ht="12">
      <c r="A495" s="71"/>
      <c r="B495" s="61">
        <v>39981</v>
      </c>
      <c r="C495">
        <v>29.43</v>
      </c>
      <c r="D495">
        <v>29.47</v>
      </c>
      <c r="E495">
        <v>29.12</v>
      </c>
      <c r="F495">
        <v>29.36</v>
      </c>
      <c r="G495">
        <v>3892400</v>
      </c>
    </row>
    <row r="496" spans="1:7" ht="12">
      <c r="A496" s="71"/>
      <c r="B496" s="61">
        <v>39980</v>
      </c>
      <c r="C496">
        <v>29.55</v>
      </c>
      <c r="D496">
        <v>29.74</v>
      </c>
      <c r="E496">
        <v>29.34</v>
      </c>
      <c r="F496">
        <v>29.48</v>
      </c>
      <c r="G496">
        <v>6810200</v>
      </c>
    </row>
    <row r="497" spans="1:7" ht="12">
      <c r="A497" s="71"/>
      <c r="B497" s="61">
        <v>39977</v>
      </c>
      <c r="C497">
        <v>29.21</v>
      </c>
      <c r="D497">
        <v>29.58</v>
      </c>
      <c r="E497">
        <v>29.04</v>
      </c>
      <c r="F497">
        <v>29.42</v>
      </c>
      <c r="G497">
        <v>4518400</v>
      </c>
    </row>
    <row r="498" spans="1:7" ht="12">
      <c r="A498" s="71"/>
      <c r="B498" s="61">
        <v>39976</v>
      </c>
      <c r="C498">
        <v>28.76</v>
      </c>
      <c r="D498">
        <v>29.3</v>
      </c>
      <c r="E498">
        <v>28.61</v>
      </c>
      <c r="F498">
        <v>29.28</v>
      </c>
      <c r="G498">
        <v>5756200</v>
      </c>
    </row>
    <row r="499" spans="1:7" ht="12">
      <c r="A499" s="71"/>
      <c r="B499" s="61">
        <v>39975</v>
      </c>
      <c r="C499">
        <v>29.11</v>
      </c>
      <c r="D499">
        <v>29.15</v>
      </c>
      <c r="E499">
        <v>28.7</v>
      </c>
      <c r="F499">
        <v>28.77</v>
      </c>
      <c r="G499">
        <v>3410700</v>
      </c>
    </row>
    <row r="500" spans="1:7" ht="12">
      <c r="A500" s="71"/>
      <c r="B500" s="61">
        <v>39974</v>
      </c>
      <c r="C500">
        <v>28.95</v>
      </c>
      <c r="D500">
        <v>29.14</v>
      </c>
      <c r="E500">
        <v>28.89</v>
      </c>
      <c r="F500">
        <v>28.98</v>
      </c>
      <c r="G500">
        <v>10186900</v>
      </c>
    </row>
    <row r="501" spans="1:7" ht="12">
      <c r="A501" s="71"/>
      <c r="B501" s="61">
        <v>39973</v>
      </c>
      <c r="C501">
        <v>29.26</v>
      </c>
      <c r="D501">
        <v>29.29</v>
      </c>
      <c r="E501">
        <v>28.96</v>
      </c>
      <c r="F501">
        <v>29.14</v>
      </c>
      <c r="G501">
        <v>9735700</v>
      </c>
    </row>
    <row r="502" spans="1:7" ht="12">
      <c r="A502" s="71"/>
      <c r="B502" s="61">
        <v>39970</v>
      </c>
      <c r="C502">
        <v>29</v>
      </c>
      <c r="D502">
        <v>29.23</v>
      </c>
      <c r="E502">
        <v>28.85</v>
      </c>
      <c r="F502">
        <v>29.15</v>
      </c>
      <c r="G502">
        <v>7962100</v>
      </c>
    </row>
    <row r="503" spans="1:7" ht="12">
      <c r="A503" s="71"/>
      <c r="B503" s="61">
        <v>39969</v>
      </c>
      <c r="C503">
        <v>28.47</v>
      </c>
      <c r="D503">
        <v>28.91</v>
      </c>
      <c r="E503">
        <v>28.46</v>
      </c>
      <c r="F503">
        <v>28.91</v>
      </c>
      <c r="G503">
        <v>2981300</v>
      </c>
    </row>
    <row r="504" spans="1:7" ht="12">
      <c r="A504" s="71"/>
      <c r="B504" s="61">
        <v>39968</v>
      </c>
      <c r="C504">
        <v>28.75</v>
      </c>
      <c r="D504">
        <v>28.76</v>
      </c>
      <c r="E504">
        <v>28.45</v>
      </c>
      <c r="F504">
        <v>28.48</v>
      </c>
      <c r="G504">
        <v>3098300</v>
      </c>
    </row>
    <row r="505" spans="1:7" ht="12">
      <c r="A505" s="71"/>
      <c r="B505" s="61">
        <v>39967</v>
      </c>
      <c r="C505">
        <v>28.89</v>
      </c>
      <c r="D505">
        <v>28.98</v>
      </c>
      <c r="E505">
        <v>28.63</v>
      </c>
      <c r="F505">
        <v>28.86</v>
      </c>
      <c r="G505">
        <v>4388200</v>
      </c>
    </row>
    <row r="506" spans="1:7" ht="12">
      <c r="A506" s="71"/>
      <c r="B506" s="61">
        <v>39966</v>
      </c>
      <c r="C506">
        <v>28.72</v>
      </c>
      <c r="D506">
        <v>29.07</v>
      </c>
      <c r="E506">
        <v>28.36</v>
      </c>
      <c r="F506">
        <v>28.87</v>
      </c>
      <c r="G506">
        <v>4411600</v>
      </c>
    </row>
    <row r="507" spans="1:7" ht="12">
      <c r="A507" s="71"/>
      <c r="B507" s="61">
        <v>39963</v>
      </c>
      <c r="C507">
        <v>28.78</v>
      </c>
      <c r="D507">
        <v>29.25</v>
      </c>
      <c r="E507">
        <v>28.72</v>
      </c>
      <c r="F507">
        <v>28.72</v>
      </c>
      <c r="G507">
        <v>4263000</v>
      </c>
    </row>
    <row r="508" spans="1:7" ht="12">
      <c r="A508" s="71"/>
      <c r="B508" s="61">
        <v>39962</v>
      </c>
      <c r="C508">
        <v>28.81</v>
      </c>
      <c r="D508">
        <v>29.19</v>
      </c>
      <c r="E508">
        <v>28.81</v>
      </c>
      <c r="F508">
        <v>28.88</v>
      </c>
      <c r="G508">
        <v>3473400</v>
      </c>
    </row>
    <row r="509" spans="1:7" ht="12">
      <c r="A509" s="71"/>
      <c r="B509" s="61">
        <v>39961</v>
      </c>
      <c r="C509">
        <v>29.19</v>
      </c>
      <c r="D509">
        <v>29.23</v>
      </c>
      <c r="E509">
        <v>28.33</v>
      </c>
      <c r="F509">
        <v>28.65</v>
      </c>
      <c r="G509">
        <v>4731800</v>
      </c>
    </row>
    <row r="510" spans="1:7" ht="12">
      <c r="A510" s="71"/>
      <c r="B510" s="61">
        <v>39960</v>
      </c>
      <c r="C510">
        <v>29.65</v>
      </c>
      <c r="D510">
        <v>29.72</v>
      </c>
      <c r="E510">
        <v>29.26</v>
      </c>
      <c r="F510">
        <v>29.37</v>
      </c>
      <c r="G510">
        <v>2687400</v>
      </c>
    </row>
    <row r="511" spans="1:7" ht="12">
      <c r="A511" s="71"/>
      <c r="B511" s="61">
        <v>39956</v>
      </c>
      <c r="C511">
        <v>29.74</v>
      </c>
      <c r="D511">
        <v>29.79</v>
      </c>
      <c r="E511">
        <v>29.45</v>
      </c>
      <c r="F511">
        <v>29.57</v>
      </c>
      <c r="G511">
        <v>2039500</v>
      </c>
    </row>
    <row r="512" spans="1:7" ht="12">
      <c r="A512" s="71"/>
      <c r="B512" s="61">
        <v>39955</v>
      </c>
      <c r="C512">
        <v>29.82</v>
      </c>
      <c r="D512">
        <v>29.92</v>
      </c>
      <c r="E512">
        <v>29.31</v>
      </c>
      <c r="F512">
        <v>29.81</v>
      </c>
      <c r="G512">
        <v>3391300</v>
      </c>
    </row>
    <row r="513" spans="1:7" ht="12">
      <c r="A513" s="71"/>
      <c r="B513" s="61">
        <v>39954</v>
      </c>
      <c r="C513">
        <v>30.18</v>
      </c>
      <c r="D513">
        <v>30.66</v>
      </c>
      <c r="E513">
        <v>29.77</v>
      </c>
      <c r="F513">
        <v>29.95</v>
      </c>
      <c r="G513">
        <v>4028400</v>
      </c>
    </row>
    <row r="514" spans="1:7" ht="12">
      <c r="A514" s="71"/>
      <c r="B514" s="61">
        <v>39953</v>
      </c>
      <c r="C514">
        <v>30.24</v>
      </c>
      <c r="D514">
        <v>30.37</v>
      </c>
      <c r="E514">
        <v>30.04</v>
      </c>
      <c r="F514">
        <v>30.27</v>
      </c>
      <c r="G514">
        <v>2667000</v>
      </c>
    </row>
    <row r="515" spans="1:7" ht="12">
      <c r="A515" s="71"/>
      <c r="B515" s="61">
        <v>39952</v>
      </c>
      <c r="C515">
        <v>30.42</v>
      </c>
      <c r="D515">
        <v>30.5</v>
      </c>
      <c r="E515">
        <v>30.22</v>
      </c>
      <c r="F515">
        <v>30.25</v>
      </c>
      <c r="G515">
        <v>2543600</v>
      </c>
    </row>
    <row r="516" spans="1:7" ht="12">
      <c r="A516" s="71"/>
      <c r="B516" s="61">
        <v>39949</v>
      </c>
      <c r="C516">
        <v>30.25</v>
      </c>
      <c r="D516">
        <v>30.46</v>
      </c>
      <c r="E516">
        <v>30.14</v>
      </c>
      <c r="F516">
        <v>30.42</v>
      </c>
      <c r="G516">
        <v>2437000</v>
      </c>
    </row>
    <row r="517" spans="1:7" ht="12">
      <c r="A517" s="71"/>
      <c r="B517" s="61">
        <v>39948</v>
      </c>
      <c r="C517">
        <v>30.26</v>
      </c>
      <c r="D517">
        <v>30.37</v>
      </c>
      <c r="E517">
        <v>30.1</v>
      </c>
      <c r="F517">
        <v>30.14</v>
      </c>
      <c r="G517">
        <v>1862300</v>
      </c>
    </row>
    <row r="518" spans="1:7" ht="12">
      <c r="A518" s="71"/>
      <c r="B518" s="61">
        <v>39947</v>
      </c>
      <c r="C518">
        <v>30.06</v>
      </c>
      <c r="D518">
        <v>30.65</v>
      </c>
      <c r="E518">
        <v>30.02</v>
      </c>
      <c r="F518">
        <v>30.33</v>
      </c>
      <c r="G518">
        <v>2794900</v>
      </c>
    </row>
    <row r="519" spans="1:7" ht="12">
      <c r="A519" s="71"/>
      <c r="B519" s="61">
        <v>39946</v>
      </c>
      <c r="C519">
        <v>30</v>
      </c>
      <c r="D519">
        <v>30.14</v>
      </c>
      <c r="E519">
        <v>29.94</v>
      </c>
      <c r="F519">
        <v>30.03</v>
      </c>
      <c r="G519">
        <v>3900000</v>
      </c>
    </row>
    <row r="520" spans="1:7" ht="12">
      <c r="A520" s="71"/>
      <c r="B520" s="61">
        <v>39945</v>
      </c>
      <c r="C520">
        <v>30.14</v>
      </c>
      <c r="D520">
        <v>30.26</v>
      </c>
      <c r="E520">
        <v>29.94</v>
      </c>
      <c r="F520">
        <v>30.03</v>
      </c>
      <c r="G520">
        <v>3107700</v>
      </c>
    </row>
    <row r="521" spans="1:7" ht="12">
      <c r="A521" s="71"/>
      <c r="B521" s="61">
        <v>39942</v>
      </c>
      <c r="C521">
        <v>30.2</v>
      </c>
      <c r="D521">
        <v>30.27</v>
      </c>
      <c r="E521">
        <v>30.02</v>
      </c>
      <c r="F521">
        <v>30.25</v>
      </c>
      <c r="G521">
        <v>2117800</v>
      </c>
    </row>
    <row r="522" spans="1:7" ht="12">
      <c r="A522" s="71"/>
      <c r="B522" s="114" t="s">
        <v>476</v>
      </c>
      <c r="C522" s="115">
        <f>AVERAGE(C492:C521)</f>
        <v>29.375999999999994</v>
      </c>
      <c r="D522" s="115">
        <f>AVERAGE(D492:D521)</f>
        <v>29.578333333333333</v>
      </c>
      <c r="E522" s="115">
        <f>AVERAGE(E492:E521)</f>
        <v>29.105999999999998</v>
      </c>
      <c r="F522" s="116">
        <f>AVERAGE(F492:F521)</f>
        <v>29.321333333333332</v>
      </c>
      <c r="G522" s="115">
        <f>AVERAGE(G492:G521)</f>
        <v>4307063.333333333</v>
      </c>
    </row>
    <row r="523" spans="1:7" ht="12">
      <c r="A523" s="71"/>
      <c r="B523" s="114" t="s">
        <v>423</v>
      </c>
      <c r="C523" s="114">
        <f>MEDIAN(C492:C521)</f>
        <v>29.29</v>
      </c>
      <c r="D523" s="114">
        <f>MEDIAN(D492:D521)</f>
        <v>29.414999999999999</v>
      </c>
      <c r="E523" s="114">
        <f>MEDIAN(E492:E521)</f>
        <v>29</v>
      </c>
      <c r="F523" s="114">
        <f>MEDIAN(F492:F521)</f>
        <v>29.32</v>
      </c>
      <c r="G523" s="114">
        <f>MEDIAN(G492:G521)</f>
        <v>3896200</v>
      </c>
    </row>
    <row r="524" spans="1:7" ht="12">
      <c r="A524" s="71"/>
      <c r="B524" s="114" t="s">
        <v>426</v>
      </c>
      <c r="C524" s="114">
        <f>MAX(C492:C521)</f>
        <v>30.42</v>
      </c>
      <c r="D524" s="114">
        <f>MAX(D492:D521)</f>
        <v>30.66</v>
      </c>
      <c r="E524" s="114">
        <f>MAX(E492:E521)</f>
        <v>30.22</v>
      </c>
      <c r="F524" s="114">
        <f>MAX(F492:F521)</f>
        <v>30.42</v>
      </c>
      <c r="G524" s="114">
        <f>MAX(G492:G521)</f>
        <v>10186900</v>
      </c>
    </row>
    <row r="525" spans="1:7" ht="12">
      <c r="A525" s="71"/>
      <c r="B525" s="114" t="s">
        <v>427</v>
      </c>
      <c r="C525" s="114">
        <f>MIN(C492:C521)</f>
        <v>27.8</v>
      </c>
      <c r="D525" s="114">
        <f>MIN(D492:D521)</f>
        <v>28.17</v>
      </c>
      <c r="E525" s="114">
        <f>MIN(E492:E521)</f>
        <v>27.46</v>
      </c>
      <c r="F525" s="114">
        <f>MIN(F492:F521)</f>
        <v>27.71</v>
      </c>
      <c r="G525" s="114">
        <f>MIN(G492:G521)</f>
        <v>1862300</v>
      </c>
    </row>
    <row r="526" spans="1:7" ht="12">
      <c r="A526"/>
    </row>
    <row r="527" spans="1:7" ht="12">
      <c r="A527"/>
    </row>
    <row r="528" spans="1:7" ht="12">
      <c r="A528"/>
    </row>
    <row r="529" spans="1:1" ht="12">
      <c r="A529"/>
    </row>
    <row r="530" spans="1:1" ht="12">
      <c r="A530"/>
    </row>
    <row r="531" spans="1:1" ht="12">
      <c r="A531"/>
    </row>
    <row r="532" spans="1:1" ht="12">
      <c r="A532"/>
    </row>
    <row r="533" spans="1:1" ht="12">
      <c r="A533"/>
    </row>
    <row r="534" spans="1:1" ht="12">
      <c r="A534"/>
    </row>
    <row r="535" spans="1:1" ht="12">
      <c r="A535"/>
    </row>
    <row r="536" spans="1:1" ht="12">
      <c r="A536"/>
    </row>
    <row r="537" spans="1:1" ht="12">
      <c r="A537"/>
    </row>
    <row r="538" spans="1:1" ht="12">
      <c r="A538"/>
    </row>
    <row r="539" spans="1:1" ht="12">
      <c r="A539"/>
    </row>
    <row r="540" spans="1:1" ht="12">
      <c r="A540"/>
    </row>
    <row r="541" spans="1:1" ht="12">
      <c r="A541"/>
    </row>
    <row r="542" spans="1:1" ht="12">
      <c r="A542"/>
    </row>
    <row r="543" spans="1:1" ht="12">
      <c r="A543"/>
    </row>
    <row r="544" spans="1:1" ht="12">
      <c r="A544"/>
    </row>
    <row r="545" spans="1:1" ht="12">
      <c r="A545"/>
    </row>
    <row r="546" spans="1:1" ht="12">
      <c r="A546"/>
    </row>
    <row r="547" spans="1:1" ht="12">
      <c r="A547"/>
    </row>
    <row r="548" spans="1:1" ht="12">
      <c r="A548"/>
    </row>
    <row r="549" spans="1:1" ht="12">
      <c r="A549"/>
    </row>
    <row r="550" spans="1:1" ht="12">
      <c r="A550"/>
    </row>
    <row r="551" spans="1:1" ht="12">
      <c r="A551"/>
    </row>
    <row r="552" spans="1:1" ht="12">
      <c r="A552"/>
    </row>
    <row r="553" spans="1:1" ht="12">
      <c r="A553"/>
    </row>
    <row r="554" spans="1:1" ht="12">
      <c r="A554"/>
    </row>
    <row r="555" spans="1:1" ht="12">
      <c r="A555"/>
    </row>
    <row r="556" spans="1:1" ht="12">
      <c r="A556"/>
    </row>
    <row r="557" spans="1:1" ht="12">
      <c r="A557"/>
    </row>
    <row r="558" spans="1:1" ht="12">
      <c r="A558"/>
    </row>
    <row r="559" spans="1:1" ht="12">
      <c r="A559"/>
    </row>
    <row r="560" spans="1:1" ht="12">
      <c r="A560"/>
    </row>
  </sheetData>
  <phoneticPr fontId="16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CG459"/>
  <sheetViews>
    <sheetView defaultGridColor="0" topLeftCell="E1" colorId="8" workbookViewId="0">
      <selection activeCell="Q38" sqref="Q38"/>
    </sheetView>
  </sheetViews>
  <sheetFormatPr defaultColWidth="11.42578125" defaultRowHeight="12"/>
  <cols>
    <col min="38" max="51" width="13.28515625" customWidth="1"/>
    <col min="53" max="53" width="15.28515625" customWidth="1"/>
  </cols>
  <sheetData>
    <row r="1" spans="1:4141" ht="12.75">
      <c r="A1" s="177" t="s">
        <v>322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</row>
    <row r="2" spans="1:4141" ht="12.75">
      <c r="A2" s="5"/>
      <c r="B2" s="224" t="s">
        <v>542</v>
      </c>
      <c r="C2" s="5"/>
      <c r="D2" s="5"/>
      <c r="E2" s="7" t="s">
        <v>465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6"/>
      <c r="X2" s="6"/>
      <c r="Y2" s="6"/>
      <c r="Z2" s="6"/>
      <c r="AA2" s="6"/>
      <c r="AB2" s="6"/>
      <c r="AC2" s="6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7" t="s">
        <v>499</v>
      </c>
      <c r="BA2" s="5"/>
    </row>
    <row r="3" spans="1:4141" ht="12.75">
      <c r="A3" s="7" t="s">
        <v>424</v>
      </c>
      <c r="B3" s="7" t="s">
        <v>462</v>
      </c>
      <c r="C3" s="7"/>
      <c r="E3" s="94" t="s">
        <v>470</v>
      </c>
      <c r="F3" s="95">
        <v>2008</v>
      </c>
      <c r="G3" s="95">
        <v>2009</v>
      </c>
      <c r="H3" s="95">
        <v>2010</v>
      </c>
      <c r="I3" s="95">
        <v>2011</v>
      </c>
      <c r="J3" s="95">
        <v>2012</v>
      </c>
      <c r="K3" s="95">
        <v>2013</v>
      </c>
      <c r="L3" s="95">
        <v>2014</v>
      </c>
      <c r="M3" s="95" t="s">
        <v>471</v>
      </c>
      <c r="N3" s="7">
        <f t="shared" ref="N3:U3" si="0">F3</f>
        <v>2008</v>
      </c>
      <c r="O3" s="7">
        <f t="shared" si="0"/>
        <v>2009</v>
      </c>
      <c r="P3" s="7">
        <f t="shared" si="0"/>
        <v>2010</v>
      </c>
      <c r="Q3" s="7">
        <f t="shared" si="0"/>
        <v>2011</v>
      </c>
      <c r="R3" s="7">
        <f t="shared" si="0"/>
        <v>2012</v>
      </c>
      <c r="S3" s="7">
        <f t="shared" si="0"/>
        <v>2013</v>
      </c>
      <c r="T3" s="7">
        <f t="shared" si="0"/>
        <v>2014</v>
      </c>
      <c r="U3" s="7" t="str">
        <f t="shared" si="0"/>
        <v>2016-2018</v>
      </c>
      <c r="V3" s="7">
        <f t="shared" ref="V3:AC3" si="1">F3</f>
        <v>2008</v>
      </c>
      <c r="W3" s="7">
        <f t="shared" si="1"/>
        <v>2009</v>
      </c>
      <c r="X3" s="7">
        <f t="shared" si="1"/>
        <v>2010</v>
      </c>
      <c r="Y3" s="7">
        <f t="shared" si="1"/>
        <v>2011</v>
      </c>
      <c r="Z3" s="7">
        <f t="shared" si="1"/>
        <v>2012</v>
      </c>
      <c r="AA3" s="7">
        <f t="shared" si="1"/>
        <v>2013</v>
      </c>
      <c r="AB3" s="7">
        <f t="shared" si="1"/>
        <v>2014</v>
      </c>
      <c r="AC3" s="8" t="str">
        <f t="shared" si="1"/>
        <v>2016-2018</v>
      </c>
      <c r="AD3" s="7">
        <f t="shared" ref="AD3:AK3" si="2">F3</f>
        <v>2008</v>
      </c>
      <c r="AE3" s="7">
        <f t="shared" si="2"/>
        <v>2009</v>
      </c>
      <c r="AF3" s="7">
        <f t="shared" si="2"/>
        <v>2010</v>
      </c>
      <c r="AG3" s="7">
        <f t="shared" si="2"/>
        <v>2011</v>
      </c>
      <c r="AH3" s="7">
        <f t="shared" si="2"/>
        <v>2012</v>
      </c>
      <c r="AI3" s="7">
        <f t="shared" si="2"/>
        <v>2013</v>
      </c>
      <c r="AJ3" s="7">
        <f t="shared" si="2"/>
        <v>2014</v>
      </c>
      <c r="AK3" s="7" t="str">
        <f t="shared" si="2"/>
        <v>2016-2018</v>
      </c>
      <c r="AL3" s="7">
        <f t="shared" ref="AL3:AS3" si="3">F3</f>
        <v>2008</v>
      </c>
      <c r="AM3" s="7">
        <f t="shared" si="3"/>
        <v>2009</v>
      </c>
      <c r="AN3" s="7">
        <f t="shared" si="3"/>
        <v>2010</v>
      </c>
      <c r="AO3" s="7">
        <f t="shared" si="3"/>
        <v>2011</v>
      </c>
      <c r="AP3" s="7">
        <f t="shared" si="3"/>
        <v>2012</v>
      </c>
      <c r="AQ3" s="7">
        <f t="shared" si="3"/>
        <v>2013</v>
      </c>
      <c r="AR3" s="7">
        <f t="shared" si="3"/>
        <v>2014</v>
      </c>
      <c r="AS3" s="7" t="str">
        <f t="shared" si="3"/>
        <v>2016-2018</v>
      </c>
      <c r="AT3" s="7" t="s">
        <v>466</v>
      </c>
      <c r="AU3" s="7" t="s">
        <v>486</v>
      </c>
      <c r="AV3" s="7" t="s">
        <v>466</v>
      </c>
      <c r="AW3" s="7" t="s">
        <v>486</v>
      </c>
      <c r="AX3" s="7" t="s">
        <v>466</v>
      </c>
      <c r="AY3" s="7" t="s">
        <v>486</v>
      </c>
      <c r="AZ3" s="51">
        <v>2014</v>
      </c>
      <c r="BA3" s="74" t="s">
        <v>147</v>
      </c>
    </row>
    <row r="4" spans="1:4141" ht="12.75">
      <c r="A4" s="7" t="s">
        <v>487</v>
      </c>
      <c r="B4" s="7" t="s">
        <v>469</v>
      </c>
      <c r="C4" s="7" t="s">
        <v>467</v>
      </c>
      <c r="E4" s="7" t="s">
        <v>493</v>
      </c>
      <c r="F4" s="7" t="s">
        <v>494</v>
      </c>
      <c r="G4" s="7" t="s">
        <v>494</v>
      </c>
      <c r="H4" s="7" t="s">
        <v>494</v>
      </c>
      <c r="I4" s="7" t="s">
        <v>494</v>
      </c>
      <c r="J4" s="7" t="s">
        <v>494</v>
      </c>
      <c r="K4" s="7" t="s">
        <v>494</v>
      </c>
      <c r="L4" s="7" t="s">
        <v>494</v>
      </c>
      <c r="M4" s="7" t="s">
        <v>494</v>
      </c>
      <c r="N4" s="7" t="s">
        <v>495</v>
      </c>
      <c r="O4" s="7" t="s">
        <v>495</v>
      </c>
      <c r="P4" s="7" t="s">
        <v>495</v>
      </c>
      <c r="Q4" s="7" t="s">
        <v>495</v>
      </c>
      <c r="R4" s="7" t="s">
        <v>495</v>
      </c>
      <c r="S4" s="7" t="s">
        <v>495</v>
      </c>
      <c r="T4" s="7" t="s">
        <v>495</v>
      </c>
      <c r="U4" s="7" t="s">
        <v>495</v>
      </c>
      <c r="V4" s="7" t="s">
        <v>509</v>
      </c>
      <c r="W4" s="8" t="s">
        <v>509</v>
      </c>
      <c r="X4" s="8" t="s">
        <v>509</v>
      </c>
      <c r="Y4" s="8" t="s">
        <v>509</v>
      </c>
      <c r="Z4" s="8" t="s">
        <v>509</v>
      </c>
      <c r="AA4" s="8" t="s">
        <v>509</v>
      </c>
      <c r="AB4" s="8" t="s">
        <v>509</v>
      </c>
      <c r="AC4" s="8" t="s">
        <v>509</v>
      </c>
      <c r="AD4" s="7" t="s">
        <v>435</v>
      </c>
      <c r="AE4" s="7" t="s">
        <v>435</v>
      </c>
      <c r="AF4" s="7" t="s">
        <v>435</v>
      </c>
      <c r="AG4" s="7" t="s">
        <v>435</v>
      </c>
      <c r="AH4" s="7" t="s">
        <v>435</v>
      </c>
      <c r="AI4" s="7" t="s">
        <v>435</v>
      </c>
      <c r="AJ4" s="7" t="s">
        <v>435</v>
      </c>
      <c r="AK4" s="7" t="s">
        <v>435</v>
      </c>
      <c r="AL4" s="7" t="s">
        <v>436</v>
      </c>
      <c r="AM4" s="7" t="s">
        <v>436</v>
      </c>
      <c r="AN4" s="7" t="s">
        <v>436</v>
      </c>
      <c r="AO4" s="7" t="s">
        <v>436</v>
      </c>
      <c r="AP4" s="7" t="s">
        <v>436</v>
      </c>
      <c r="AQ4" s="7" t="s">
        <v>436</v>
      </c>
      <c r="AR4" s="7" t="s">
        <v>436</v>
      </c>
      <c r="AS4" s="7" t="s">
        <v>436</v>
      </c>
      <c r="AT4" s="7" t="s">
        <v>437</v>
      </c>
      <c r="AU4" s="7" t="s">
        <v>437</v>
      </c>
      <c r="AV4" s="7" t="s">
        <v>443</v>
      </c>
      <c r="AW4" s="7" t="s">
        <v>443</v>
      </c>
      <c r="AX4" s="7" t="s">
        <v>149</v>
      </c>
      <c r="AY4" s="7" t="s">
        <v>149</v>
      </c>
      <c r="AZ4" s="7" t="s">
        <v>494</v>
      </c>
      <c r="BA4" s="7" t="s">
        <v>520</v>
      </c>
    </row>
    <row r="5" spans="1:4141" s="80" customFormat="1" ht="12.75">
      <c r="A5" s="87" t="s">
        <v>381</v>
      </c>
      <c r="B5" s="85">
        <f>'$perShare'!F32</f>
        <v>44.833333333333336</v>
      </c>
      <c r="C5" s="86">
        <v>0.55000000000000004</v>
      </c>
      <c r="D5"/>
      <c r="E5" s="88">
        <v>2.0499999999999998</v>
      </c>
      <c r="F5" s="88">
        <v>2.25</v>
      </c>
      <c r="G5" s="88">
        <v>2.3199999999999998</v>
      </c>
      <c r="H5" s="88">
        <v>2.36</v>
      </c>
      <c r="I5" s="88">
        <v>2.5499999999999998</v>
      </c>
      <c r="J5" s="88">
        <v>2.68</v>
      </c>
      <c r="K5" s="88">
        <v>2.75</v>
      </c>
      <c r="L5" s="88">
        <v>2.85</v>
      </c>
      <c r="M5" s="88">
        <v>3.25</v>
      </c>
      <c r="N5" s="88">
        <v>1.66</v>
      </c>
      <c r="O5" s="88">
        <v>1.73</v>
      </c>
      <c r="P5" s="88">
        <v>1.8</v>
      </c>
      <c r="Q5" s="88">
        <v>1.87</v>
      </c>
      <c r="R5" s="88">
        <v>1.94</v>
      </c>
      <c r="S5" s="88">
        <v>2.02</v>
      </c>
      <c r="T5" s="88">
        <v>2.1</v>
      </c>
      <c r="U5" s="88">
        <v>2.35</v>
      </c>
      <c r="V5" s="88">
        <v>0.13100000000000001</v>
      </c>
      <c r="W5" s="88">
        <v>0.124</v>
      </c>
      <c r="X5" s="88">
        <v>0.122</v>
      </c>
      <c r="Y5" s="88">
        <v>0.125</v>
      </c>
      <c r="Z5" s="88">
        <v>0.13</v>
      </c>
      <c r="AA5" s="88">
        <v>0.13</v>
      </c>
      <c r="AB5" s="88">
        <v>0.13</v>
      </c>
      <c r="AC5" s="88">
        <v>0.125</v>
      </c>
      <c r="AD5" s="88">
        <v>17.079999999999998</v>
      </c>
      <c r="AE5" s="88">
        <v>18.149999999999999</v>
      </c>
      <c r="AF5" s="88">
        <v>19.21</v>
      </c>
      <c r="AG5" s="88">
        <v>20.32</v>
      </c>
      <c r="AH5" s="88">
        <v>20.95</v>
      </c>
      <c r="AI5" s="88">
        <v>21.75</v>
      </c>
      <c r="AJ5" s="88">
        <v>22.45</v>
      </c>
      <c r="AK5" s="88">
        <v>25.75</v>
      </c>
      <c r="AL5" s="88">
        <v>777.19</v>
      </c>
      <c r="AM5" s="88">
        <v>819.65</v>
      </c>
      <c r="AN5" s="88">
        <v>843.34</v>
      </c>
      <c r="AO5" s="88">
        <v>865.13</v>
      </c>
      <c r="AP5" s="88">
        <v>868</v>
      </c>
      <c r="AQ5" s="88">
        <v>870</v>
      </c>
      <c r="AR5" s="88">
        <v>872</v>
      </c>
      <c r="AS5" s="88">
        <v>905</v>
      </c>
      <c r="AT5" s="88">
        <v>0.03</v>
      </c>
      <c r="AU5" s="88">
        <v>4.4999999999999998E-2</v>
      </c>
      <c r="AV5" s="88">
        <v>0.04</v>
      </c>
      <c r="AW5" s="88">
        <v>0.04</v>
      </c>
      <c r="AX5" s="88">
        <v>5.5E-2</v>
      </c>
      <c r="AY5" s="88">
        <v>4.4999999999999998E-2</v>
      </c>
      <c r="AZ5" s="91">
        <f>Earnings!E6</f>
        <v>2.87</v>
      </c>
      <c r="BA5" s="91">
        <f>[1]Earnings!F6</f>
        <v>4.8399999999999999E-2</v>
      </c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  <c r="AMM5"/>
      <c r="AMN5"/>
      <c r="AMO5"/>
      <c r="AMP5"/>
      <c r="AMQ5"/>
      <c r="AMR5"/>
      <c r="AMS5"/>
      <c r="AMT5"/>
      <c r="AMU5"/>
      <c r="AMV5"/>
      <c r="AMW5"/>
      <c r="AMX5"/>
      <c r="AMY5"/>
      <c r="AMZ5"/>
      <c r="ANA5"/>
      <c r="ANB5"/>
      <c r="ANC5"/>
      <c r="AND5"/>
      <c r="ANE5"/>
      <c r="ANF5"/>
      <c r="ANG5"/>
      <c r="ANH5"/>
      <c r="ANI5"/>
      <c r="ANJ5"/>
      <c r="ANK5"/>
      <c r="ANL5"/>
      <c r="ANM5"/>
      <c r="ANN5"/>
      <c r="ANO5"/>
      <c r="ANP5"/>
      <c r="ANQ5"/>
      <c r="ANR5"/>
      <c r="ANS5"/>
      <c r="ANT5"/>
      <c r="ANU5"/>
      <c r="ANV5"/>
      <c r="ANW5"/>
      <c r="ANX5"/>
      <c r="ANY5"/>
      <c r="ANZ5"/>
      <c r="AOA5"/>
      <c r="AOB5"/>
      <c r="AOC5"/>
      <c r="AOD5"/>
      <c r="AOE5"/>
      <c r="AOF5"/>
      <c r="AOG5"/>
      <c r="AOH5"/>
      <c r="AOI5"/>
      <c r="AOJ5"/>
      <c r="AOK5"/>
      <c r="AOL5"/>
      <c r="AOM5"/>
      <c r="AON5"/>
      <c r="AOO5"/>
      <c r="AOP5"/>
      <c r="AOQ5"/>
      <c r="AOR5"/>
      <c r="AOS5"/>
      <c r="AOT5"/>
      <c r="AOU5"/>
      <c r="AOV5"/>
      <c r="AOW5"/>
      <c r="AOX5"/>
      <c r="AOY5"/>
      <c r="AOZ5"/>
      <c r="APA5"/>
      <c r="APB5"/>
      <c r="APC5"/>
      <c r="APD5"/>
      <c r="APE5"/>
      <c r="APF5"/>
      <c r="APG5"/>
      <c r="APH5"/>
      <c r="API5"/>
      <c r="APJ5"/>
      <c r="APK5"/>
      <c r="APL5"/>
      <c r="APM5"/>
      <c r="APN5"/>
      <c r="APO5"/>
      <c r="APP5"/>
      <c r="APQ5"/>
      <c r="APR5"/>
      <c r="APS5"/>
      <c r="APT5"/>
      <c r="APU5"/>
      <c r="APV5"/>
      <c r="APW5"/>
      <c r="APX5"/>
      <c r="APY5"/>
      <c r="APZ5"/>
      <c r="AQA5"/>
      <c r="AQB5"/>
      <c r="AQC5"/>
      <c r="AQD5"/>
      <c r="AQE5"/>
      <c r="AQF5"/>
      <c r="AQG5"/>
      <c r="AQH5"/>
      <c r="AQI5"/>
      <c r="AQJ5"/>
      <c r="AQK5"/>
      <c r="AQL5"/>
      <c r="AQM5"/>
      <c r="AQN5"/>
      <c r="AQO5"/>
      <c r="AQP5"/>
      <c r="AQQ5"/>
      <c r="AQR5"/>
      <c r="AQS5"/>
      <c r="AQT5"/>
      <c r="AQU5"/>
      <c r="AQV5"/>
      <c r="AQW5"/>
      <c r="AQX5"/>
      <c r="AQY5"/>
      <c r="AQZ5"/>
      <c r="ARA5"/>
      <c r="ARB5"/>
      <c r="ARC5"/>
      <c r="ARD5"/>
      <c r="ARE5"/>
      <c r="ARF5"/>
      <c r="ARG5"/>
      <c r="ARH5"/>
      <c r="ARI5"/>
      <c r="ARJ5"/>
      <c r="ARK5"/>
      <c r="ARL5"/>
      <c r="ARM5"/>
      <c r="ARN5"/>
      <c r="ARO5"/>
      <c r="ARP5"/>
      <c r="ARQ5"/>
      <c r="ARR5"/>
      <c r="ARS5"/>
      <c r="ART5"/>
      <c r="ARU5"/>
      <c r="ARV5"/>
      <c r="ARW5"/>
      <c r="ARX5"/>
      <c r="ARY5"/>
      <c r="ARZ5"/>
      <c r="ASA5"/>
      <c r="ASB5"/>
      <c r="ASC5"/>
      <c r="ASD5"/>
      <c r="ASE5"/>
      <c r="ASF5"/>
      <c r="ASG5"/>
      <c r="ASH5"/>
      <c r="ASI5"/>
      <c r="ASJ5"/>
      <c r="ASK5"/>
      <c r="ASL5"/>
      <c r="ASM5"/>
      <c r="ASN5"/>
      <c r="ASO5"/>
      <c r="ASP5"/>
      <c r="ASQ5"/>
      <c r="ASR5"/>
      <c r="ASS5"/>
      <c r="AST5"/>
      <c r="ASU5"/>
      <c r="ASV5"/>
      <c r="ASW5"/>
      <c r="ASX5"/>
      <c r="ASY5"/>
      <c r="ASZ5"/>
      <c r="ATA5"/>
      <c r="ATB5"/>
      <c r="ATC5"/>
      <c r="ATD5"/>
      <c r="ATE5"/>
      <c r="ATF5"/>
      <c r="ATG5"/>
      <c r="ATH5"/>
      <c r="ATI5"/>
      <c r="ATJ5"/>
      <c r="ATK5"/>
      <c r="ATL5"/>
      <c r="ATM5"/>
      <c r="ATN5"/>
      <c r="ATO5"/>
      <c r="ATP5"/>
      <c r="ATQ5"/>
      <c r="ATR5"/>
      <c r="ATS5"/>
      <c r="ATT5"/>
      <c r="ATU5"/>
      <c r="ATV5"/>
      <c r="ATW5"/>
      <c r="ATX5"/>
      <c r="ATY5"/>
      <c r="ATZ5"/>
      <c r="AUA5"/>
      <c r="AUB5"/>
      <c r="AUC5"/>
      <c r="AUD5"/>
      <c r="AUE5"/>
      <c r="AUF5"/>
      <c r="AUG5"/>
      <c r="AUH5"/>
      <c r="AUI5"/>
      <c r="AUJ5"/>
      <c r="AUK5"/>
      <c r="AUL5"/>
      <c r="AUM5"/>
      <c r="AUN5"/>
      <c r="AUO5"/>
      <c r="AUP5"/>
      <c r="AUQ5"/>
      <c r="AUR5"/>
      <c r="AUS5"/>
      <c r="AUT5"/>
      <c r="AUU5"/>
      <c r="AUV5"/>
      <c r="AUW5"/>
      <c r="AUX5"/>
      <c r="AUY5"/>
      <c r="AUZ5"/>
      <c r="AVA5"/>
      <c r="AVB5"/>
      <c r="AVC5"/>
      <c r="AVD5"/>
      <c r="AVE5"/>
      <c r="AVF5"/>
      <c r="AVG5"/>
      <c r="AVH5"/>
      <c r="AVI5"/>
      <c r="AVJ5"/>
      <c r="AVK5"/>
      <c r="AVL5"/>
      <c r="AVM5"/>
      <c r="AVN5"/>
      <c r="AVO5"/>
      <c r="AVP5"/>
      <c r="AVQ5"/>
      <c r="AVR5"/>
      <c r="AVS5"/>
      <c r="AVT5"/>
      <c r="AVU5"/>
      <c r="AVV5"/>
      <c r="AVW5"/>
      <c r="AVX5"/>
      <c r="AVY5"/>
      <c r="AVZ5"/>
      <c r="AWA5"/>
      <c r="AWB5"/>
      <c r="AWC5"/>
      <c r="AWD5"/>
      <c r="AWE5"/>
      <c r="AWF5"/>
      <c r="AWG5"/>
      <c r="AWH5"/>
      <c r="AWI5"/>
      <c r="AWJ5"/>
      <c r="AWK5"/>
      <c r="AWL5"/>
      <c r="AWM5"/>
      <c r="AWN5"/>
      <c r="AWO5"/>
      <c r="AWP5"/>
      <c r="AWQ5"/>
      <c r="AWR5"/>
      <c r="AWS5"/>
      <c r="AWT5"/>
      <c r="AWU5"/>
      <c r="AWV5"/>
      <c r="AWW5"/>
      <c r="AWX5"/>
      <c r="AWY5"/>
      <c r="AWZ5"/>
      <c r="AXA5"/>
      <c r="AXB5"/>
      <c r="AXC5"/>
      <c r="AXD5"/>
      <c r="AXE5"/>
      <c r="AXF5"/>
      <c r="AXG5"/>
      <c r="AXH5"/>
      <c r="AXI5"/>
      <c r="AXJ5"/>
      <c r="AXK5"/>
      <c r="AXL5"/>
      <c r="AXM5"/>
      <c r="AXN5"/>
      <c r="AXO5"/>
      <c r="AXP5"/>
      <c r="AXQ5"/>
      <c r="AXR5"/>
      <c r="AXS5"/>
      <c r="AXT5"/>
      <c r="AXU5"/>
      <c r="AXV5"/>
      <c r="AXW5"/>
      <c r="AXX5"/>
      <c r="AXY5"/>
      <c r="AXZ5"/>
      <c r="AYA5"/>
      <c r="AYB5"/>
      <c r="AYC5"/>
      <c r="AYD5"/>
      <c r="AYE5"/>
      <c r="AYF5"/>
      <c r="AYG5"/>
      <c r="AYH5"/>
      <c r="AYI5"/>
      <c r="AYJ5"/>
      <c r="AYK5"/>
      <c r="AYL5"/>
      <c r="AYM5"/>
      <c r="AYN5"/>
      <c r="AYO5"/>
      <c r="AYP5"/>
      <c r="AYQ5"/>
      <c r="AYR5"/>
      <c r="AYS5"/>
      <c r="AYT5"/>
      <c r="AYU5"/>
      <c r="AYV5"/>
      <c r="AYW5"/>
      <c r="AYX5"/>
      <c r="AYY5"/>
      <c r="AYZ5"/>
      <c r="AZA5"/>
      <c r="AZB5"/>
      <c r="AZC5"/>
      <c r="AZD5"/>
      <c r="AZE5"/>
      <c r="AZF5"/>
      <c r="AZG5"/>
      <c r="AZH5"/>
      <c r="AZI5"/>
      <c r="AZJ5"/>
      <c r="AZK5"/>
      <c r="AZL5"/>
      <c r="AZM5"/>
      <c r="AZN5"/>
      <c r="AZO5"/>
      <c r="AZP5"/>
      <c r="AZQ5"/>
      <c r="AZR5"/>
      <c r="AZS5"/>
      <c r="AZT5"/>
      <c r="AZU5"/>
      <c r="AZV5"/>
      <c r="AZW5"/>
      <c r="AZX5"/>
      <c r="AZY5"/>
      <c r="AZZ5"/>
      <c r="BAA5"/>
      <c r="BAB5"/>
      <c r="BAC5"/>
      <c r="BAD5"/>
      <c r="BAE5"/>
      <c r="BAF5"/>
      <c r="BAG5"/>
      <c r="BAH5"/>
      <c r="BAI5"/>
      <c r="BAJ5"/>
      <c r="BAK5"/>
      <c r="BAL5"/>
      <c r="BAM5"/>
      <c r="BAN5"/>
      <c r="BAO5"/>
      <c r="BAP5"/>
      <c r="BAQ5"/>
      <c r="BAR5"/>
      <c r="BAS5"/>
      <c r="BAT5"/>
      <c r="BAU5"/>
      <c r="BAV5"/>
      <c r="BAW5"/>
      <c r="BAX5"/>
      <c r="BAY5"/>
      <c r="BAZ5"/>
      <c r="BBA5"/>
      <c r="BBB5"/>
      <c r="BBC5"/>
      <c r="BBD5"/>
      <c r="BBE5"/>
      <c r="BBF5"/>
      <c r="BBG5"/>
      <c r="BBH5"/>
      <c r="BBI5"/>
      <c r="BBJ5"/>
      <c r="BBK5"/>
      <c r="BBL5"/>
      <c r="BBM5"/>
      <c r="BBN5"/>
      <c r="BBO5"/>
      <c r="BBP5"/>
      <c r="BBQ5"/>
      <c r="BBR5"/>
      <c r="BBS5"/>
      <c r="BBT5"/>
      <c r="BBU5"/>
      <c r="BBV5"/>
      <c r="BBW5"/>
      <c r="BBX5"/>
      <c r="BBY5"/>
      <c r="BBZ5"/>
      <c r="BCA5"/>
      <c r="BCB5"/>
      <c r="BCC5"/>
      <c r="BCD5"/>
      <c r="BCE5"/>
      <c r="BCF5"/>
      <c r="BCG5"/>
      <c r="BCH5"/>
      <c r="BCI5"/>
      <c r="BCJ5"/>
      <c r="BCK5"/>
      <c r="BCL5"/>
      <c r="BCM5"/>
      <c r="BCN5"/>
      <c r="BCO5"/>
      <c r="BCP5"/>
      <c r="BCQ5"/>
      <c r="BCR5"/>
      <c r="BCS5"/>
      <c r="BCT5"/>
      <c r="BCU5"/>
      <c r="BCV5"/>
      <c r="BCW5"/>
      <c r="BCX5"/>
      <c r="BCY5"/>
      <c r="BCZ5"/>
      <c r="BDA5"/>
      <c r="BDB5"/>
      <c r="BDC5"/>
      <c r="BDD5"/>
      <c r="BDE5"/>
      <c r="BDF5"/>
      <c r="BDG5"/>
      <c r="BDH5"/>
      <c r="BDI5"/>
      <c r="BDJ5"/>
      <c r="BDK5"/>
      <c r="BDL5"/>
      <c r="BDM5"/>
      <c r="BDN5"/>
      <c r="BDO5"/>
      <c r="BDP5"/>
      <c r="BDQ5"/>
      <c r="BDR5"/>
      <c r="BDS5"/>
      <c r="BDT5"/>
      <c r="BDU5"/>
      <c r="BDV5"/>
      <c r="BDW5"/>
      <c r="BDX5"/>
      <c r="BDY5"/>
      <c r="BDZ5"/>
      <c r="BEA5"/>
      <c r="BEB5"/>
      <c r="BEC5"/>
      <c r="BED5"/>
      <c r="BEE5"/>
      <c r="BEF5"/>
      <c r="BEG5"/>
      <c r="BEH5"/>
      <c r="BEI5"/>
      <c r="BEJ5"/>
      <c r="BEK5"/>
      <c r="BEL5"/>
      <c r="BEM5"/>
      <c r="BEN5"/>
      <c r="BEO5"/>
      <c r="BEP5"/>
      <c r="BEQ5"/>
      <c r="BER5"/>
      <c r="BES5"/>
      <c r="BET5"/>
      <c r="BEU5"/>
      <c r="BEV5"/>
      <c r="BEW5"/>
      <c r="BEX5"/>
      <c r="BEY5"/>
      <c r="BEZ5"/>
      <c r="BFA5"/>
      <c r="BFB5"/>
      <c r="BFC5"/>
      <c r="BFD5"/>
      <c r="BFE5"/>
      <c r="BFF5"/>
      <c r="BFG5"/>
      <c r="BFH5"/>
      <c r="BFI5"/>
      <c r="BFJ5"/>
      <c r="BFK5"/>
      <c r="BFL5"/>
      <c r="BFM5"/>
      <c r="BFN5"/>
      <c r="BFO5"/>
      <c r="BFP5"/>
      <c r="BFQ5"/>
      <c r="BFR5"/>
      <c r="BFS5"/>
      <c r="BFT5"/>
      <c r="BFU5"/>
      <c r="BFV5"/>
      <c r="BFW5"/>
      <c r="BFX5"/>
      <c r="BFY5"/>
      <c r="BFZ5"/>
      <c r="BGA5"/>
      <c r="BGB5"/>
      <c r="BGC5"/>
      <c r="BGD5"/>
      <c r="BGE5"/>
      <c r="BGF5"/>
      <c r="BGG5"/>
      <c r="BGH5"/>
      <c r="BGI5"/>
      <c r="BGJ5"/>
      <c r="BGK5"/>
      <c r="BGL5"/>
      <c r="BGM5"/>
      <c r="BGN5"/>
      <c r="BGO5"/>
      <c r="BGP5"/>
      <c r="BGQ5"/>
      <c r="BGR5"/>
      <c r="BGS5"/>
      <c r="BGT5"/>
      <c r="BGU5"/>
      <c r="BGV5"/>
      <c r="BGW5"/>
      <c r="BGX5"/>
      <c r="BGY5"/>
      <c r="BGZ5"/>
      <c r="BHA5"/>
      <c r="BHB5"/>
      <c r="BHC5"/>
      <c r="BHD5"/>
      <c r="BHE5"/>
      <c r="BHF5"/>
      <c r="BHG5"/>
      <c r="BHH5"/>
      <c r="BHI5"/>
      <c r="BHJ5"/>
      <c r="BHK5"/>
      <c r="BHL5"/>
      <c r="BHM5"/>
      <c r="BHN5"/>
      <c r="BHO5"/>
      <c r="BHP5"/>
      <c r="BHQ5"/>
      <c r="BHR5"/>
      <c r="BHS5"/>
      <c r="BHT5"/>
      <c r="BHU5"/>
      <c r="BHV5"/>
      <c r="BHW5"/>
      <c r="BHX5"/>
      <c r="BHY5"/>
      <c r="BHZ5"/>
      <c r="BIA5"/>
      <c r="BIB5"/>
      <c r="BIC5"/>
      <c r="BID5"/>
      <c r="BIE5"/>
      <c r="BIF5"/>
      <c r="BIG5"/>
      <c r="BIH5"/>
      <c r="BII5"/>
      <c r="BIJ5"/>
      <c r="BIK5"/>
      <c r="BIL5"/>
      <c r="BIM5"/>
      <c r="BIN5"/>
      <c r="BIO5"/>
      <c r="BIP5"/>
      <c r="BIQ5"/>
      <c r="BIR5"/>
      <c r="BIS5"/>
      <c r="BIT5"/>
      <c r="BIU5"/>
      <c r="BIV5"/>
      <c r="BIW5"/>
      <c r="BIX5"/>
      <c r="BIY5"/>
      <c r="BIZ5"/>
      <c r="BJA5"/>
      <c r="BJB5"/>
      <c r="BJC5"/>
      <c r="BJD5"/>
      <c r="BJE5"/>
      <c r="BJF5"/>
      <c r="BJG5"/>
      <c r="BJH5"/>
      <c r="BJI5"/>
      <c r="BJJ5"/>
      <c r="BJK5"/>
      <c r="BJL5"/>
      <c r="BJM5"/>
      <c r="BJN5"/>
      <c r="BJO5"/>
      <c r="BJP5"/>
      <c r="BJQ5"/>
      <c r="BJR5"/>
      <c r="BJS5"/>
      <c r="BJT5"/>
      <c r="BJU5"/>
      <c r="BJV5"/>
      <c r="BJW5"/>
      <c r="BJX5"/>
      <c r="BJY5"/>
      <c r="BJZ5"/>
      <c r="BKA5"/>
      <c r="BKB5"/>
      <c r="BKC5"/>
      <c r="BKD5"/>
      <c r="BKE5"/>
      <c r="BKF5"/>
      <c r="BKG5"/>
      <c r="BKH5"/>
      <c r="BKI5"/>
      <c r="BKJ5"/>
      <c r="BKK5"/>
      <c r="BKL5"/>
      <c r="BKM5"/>
      <c r="BKN5"/>
      <c r="BKO5"/>
      <c r="BKP5"/>
      <c r="BKQ5"/>
      <c r="BKR5"/>
      <c r="BKS5"/>
      <c r="BKT5"/>
      <c r="BKU5"/>
      <c r="BKV5"/>
      <c r="BKW5"/>
      <c r="BKX5"/>
      <c r="BKY5"/>
      <c r="BKZ5"/>
      <c r="BLA5"/>
      <c r="BLB5"/>
      <c r="BLC5"/>
      <c r="BLD5"/>
      <c r="BLE5"/>
      <c r="BLF5"/>
      <c r="BLG5"/>
      <c r="BLH5"/>
      <c r="BLI5"/>
      <c r="BLJ5"/>
      <c r="BLK5"/>
      <c r="BLL5"/>
      <c r="BLM5"/>
      <c r="BLN5"/>
      <c r="BLO5"/>
      <c r="BLP5"/>
      <c r="BLQ5"/>
      <c r="BLR5"/>
      <c r="BLS5"/>
      <c r="BLT5"/>
      <c r="BLU5"/>
      <c r="BLV5"/>
      <c r="BLW5"/>
      <c r="BLX5"/>
      <c r="BLY5"/>
      <c r="BLZ5"/>
      <c r="BMA5"/>
      <c r="BMB5"/>
      <c r="BMC5"/>
      <c r="BMD5"/>
      <c r="BME5"/>
      <c r="BMF5"/>
      <c r="BMG5"/>
      <c r="BMH5"/>
      <c r="BMI5"/>
      <c r="BMJ5"/>
      <c r="BMK5"/>
      <c r="BML5"/>
      <c r="BMM5"/>
      <c r="BMN5"/>
      <c r="BMO5"/>
      <c r="BMP5"/>
      <c r="BMQ5"/>
      <c r="BMR5"/>
      <c r="BMS5"/>
      <c r="BMT5"/>
      <c r="BMU5"/>
      <c r="BMV5"/>
      <c r="BMW5"/>
      <c r="BMX5"/>
      <c r="BMY5"/>
      <c r="BMZ5"/>
      <c r="BNA5"/>
      <c r="BNB5"/>
      <c r="BNC5"/>
      <c r="BND5"/>
      <c r="BNE5"/>
      <c r="BNF5"/>
      <c r="BNG5"/>
      <c r="BNH5"/>
      <c r="BNI5"/>
      <c r="BNJ5"/>
      <c r="BNK5"/>
      <c r="BNL5"/>
      <c r="BNM5"/>
      <c r="BNN5"/>
      <c r="BNO5"/>
      <c r="BNP5"/>
      <c r="BNQ5"/>
      <c r="BNR5"/>
      <c r="BNS5"/>
      <c r="BNT5"/>
      <c r="BNU5"/>
      <c r="BNV5"/>
      <c r="BNW5"/>
      <c r="BNX5"/>
      <c r="BNY5"/>
      <c r="BNZ5"/>
      <c r="BOA5"/>
      <c r="BOB5"/>
      <c r="BOC5"/>
      <c r="BOD5"/>
      <c r="BOE5"/>
      <c r="BOF5"/>
      <c r="BOG5"/>
      <c r="BOH5"/>
      <c r="BOI5"/>
      <c r="BOJ5"/>
      <c r="BOK5"/>
      <c r="BOL5"/>
      <c r="BOM5"/>
      <c r="BON5"/>
      <c r="BOO5"/>
      <c r="BOP5"/>
      <c r="BOQ5"/>
      <c r="BOR5"/>
      <c r="BOS5"/>
      <c r="BOT5"/>
      <c r="BOU5"/>
      <c r="BOV5"/>
      <c r="BOW5"/>
      <c r="BOX5"/>
      <c r="BOY5"/>
      <c r="BOZ5"/>
      <c r="BPA5"/>
      <c r="BPB5"/>
      <c r="BPC5"/>
      <c r="BPD5"/>
      <c r="BPE5"/>
      <c r="BPF5"/>
      <c r="BPG5"/>
      <c r="BPH5"/>
      <c r="BPI5"/>
      <c r="BPJ5"/>
      <c r="BPK5"/>
      <c r="BPL5"/>
      <c r="BPM5"/>
      <c r="BPN5"/>
      <c r="BPO5"/>
      <c r="BPP5"/>
      <c r="BPQ5"/>
      <c r="BPR5"/>
      <c r="BPS5"/>
      <c r="BPT5"/>
      <c r="BPU5"/>
      <c r="BPV5"/>
      <c r="BPW5"/>
      <c r="BPX5"/>
      <c r="BPY5"/>
      <c r="BPZ5"/>
      <c r="BQA5"/>
      <c r="BQB5"/>
      <c r="BQC5"/>
      <c r="BQD5"/>
      <c r="BQE5"/>
      <c r="BQF5"/>
      <c r="BQG5"/>
      <c r="BQH5"/>
      <c r="BQI5"/>
      <c r="BQJ5"/>
      <c r="BQK5"/>
      <c r="BQL5"/>
      <c r="BQM5"/>
      <c r="BQN5"/>
      <c r="BQO5"/>
      <c r="BQP5"/>
      <c r="BQQ5"/>
      <c r="BQR5"/>
      <c r="BQS5"/>
      <c r="BQT5"/>
      <c r="BQU5"/>
      <c r="BQV5"/>
      <c r="BQW5"/>
      <c r="BQX5"/>
      <c r="BQY5"/>
      <c r="BQZ5"/>
      <c r="BRA5"/>
      <c r="BRB5"/>
      <c r="BRC5"/>
      <c r="BRD5"/>
      <c r="BRE5"/>
      <c r="BRF5"/>
      <c r="BRG5"/>
      <c r="BRH5"/>
      <c r="BRI5"/>
      <c r="BRJ5"/>
      <c r="BRK5"/>
      <c r="BRL5"/>
      <c r="BRM5"/>
      <c r="BRN5"/>
      <c r="BRO5"/>
      <c r="BRP5"/>
      <c r="BRQ5"/>
      <c r="BRR5"/>
      <c r="BRS5"/>
      <c r="BRT5"/>
      <c r="BRU5"/>
      <c r="BRV5"/>
      <c r="BRW5"/>
      <c r="BRX5"/>
      <c r="BRY5"/>
      <c r="BRZ5"/>
      <c r="BSA5"/>
      <c r="BSB5"/>
      <c r="BSC5"/>
      <c r="BSD5"/>
      <c r="BSE5"/>
      <c r="BSF5"/>
      <c r="BSG5"/>
      <c r="BSH5"/>
      <c r="BSI5"/>
      <c r="BSJ5"/>
      <c r="BSK5"/>
      <c r="BSL5"/>
      <c r="BSM5"/>
      <c r="BSN5"/>
      <c r="BSO5"/>
      <c r="BSP5"/>
      <c r="BSQ5"/>
      <c r="BSR5"/>
      <c r="BSS5"/>
      <c r="BST5"/>
      <c r="BSU5"/>
      <c r="BSV5"/>
      <c r="BSW5"/>
      <c r="BSX5"/>
      <c r="BSY5"/>
      <c r="BSZ5"/>
      <c r="BTA5"/>
      <c r="BTB5"/>
      <c r="BTC5"/>
      <c r="BTD5"/>
      <c r="BTE5"/>
      <c r="BTF5"/>
      <c r="BTG5"/>
      <c r="BTH5"/>
      <c r="BTI5"/>
      <c r="BTJ5"/>
      <c r="BTK5"/>
      <c r="BTL5"/>
      <c r="BTM5"/>
      <c r="BTN5"/>
      <c r="BTO5"/>
      <c r="BTP5"/>
      <c r="BTQ5"/>
      <c r="BTR5"/>
      <c r="BTS5"/>
      <c r="BTT5"/>
      <c r="BTU5"/>
      <c r="BTV5"/>
      <c r="BTW5"/>
      <c r="BTX5"/>
      <c r="BTY5"/>
      <c r="BTZ5"/>
      <c r="BUA5"/>
      <c r="BUB5"/>
      <c r="BUC5"/>
      <c r="BUD5"/>
      <c r="BUE5"/>
      <c r="BUF5"/>
      <c r="BUG5"/>
      <c r="BUH5"/>
      <c r="BUI5"/>
      <c r="BUJ5"/>
      <c r="BUK5"/>
      <c r="BUL5"/>
      <c r="BUM5"/>
      <c r="BUN5"/>
      <c r="BUO5"/>
      <c r="BUP5"/>
      <c r="BUQ5"/>
      <c r="BUR5"/>
      <c r="BUS5"/>
      <c r="BUT5"/>
      <c r="BUU5"/>
      <c r="BUV5"/>
      <c r="BUW5"/>
      <c r="BUX5"/>
      <c r="BUY5"/>
      <c r="BUZ5"/>
      <c r="BVA5"/>
      <c r="BVB5"/>
      <c r="BVC5"/>
      <c r="BVD5"/>
      <c r="BVE5"/>
      <c r="BVF5"/>
      <c r="BVG5"/>
      <c r="BVH5"/>
      <c r="BVI5"/>
      <c r="BVJ5"/>
      <c r="BVK5"/>
      <c r="BVL5"/>
      <c r="BVM5"/>
      <c r="BVN5"/>
      <c r="BVO5"/>
      <c r="BVP5"/>
      <c r="BVQ5"/>
      <c r="BVR5"/>
      <c r="BVS5"/>
      <c r="BVT5"/>
      <c r="BVU5"/>
      <c r="BVV5"/>
      <c r="BVW5"/>
      <c r="BVX5"/>
      <c r="BVY5"/>
      <c r="BVZ5"/>
      <c r="BWA5"/>
      <c r="BWB5"/>
      <c r="BWC5"/>
      <c r="BWD5"/>
      <c r="BWE5"/>
      <c r="BWF5"/>
      <c r="BWG5"/>
      <c r="BWH5"/>
      <c r="BWI5"/>
      <c r="BWJ5"/>
      <c r="BWK5"/>
      <c r="BWL5"/>
      <c r="BWM5"/>
      <c r="BWN5"/>
      <c r="BWO5"/>
      <c r="BWP5"/>
      <c r="BWQ5"/>
      <c r="BWR5"/>
      <c r="BWS5"/>
      <c r="BWT5"/>
      <c r="BWU5"/>
      <c r="BWV5"/>
      <c r="BWW5"/>
      <c r="BWX5"/>
      <c r="BWY5"/>
      <c r="BWZ5"/>
      <c r="BXA5"/>
      <c r="BXB5"/>
      <c r="BXC5"/>
      <c r="BXD5"/>
      <c r="BXE5"/>
      <c r="BXF5"/>
      <c r="BXG5"/>
      <c r="BXH5"/>
      <c r="BXI5"/>
      <c r="BXJ5"/>
      <c r="BXK5"/>
      <c r="BXL5"/>
      <c r="BXM5"/>
      <c r="BXN5"/>
      <c r="BXO5"/>
      <c r="BXP5"/>
      <c r="BXQ5"/>
      <c r="BXR5"/>
      <c r="BXS5"/>
      <c r="BXT5"/>
      <c r="BXU5"/>
      <c r="BXV5"/>
      <c r="BXW5"/>
      <c r="BXX5"/>
      <c r="BXY5"/>
      <c r="BXZ5"/>
      <c r="BYA5"/>
      <c r="BYB5"/>
      <c r="BYC5"/>
      <c r="BYD5"/>
      <c r="BYE5"/>
      <c r="BYF5"/>
      <c r="BYG5"/>
      <c r="BYH5"/>
      <c r="BYI5"/>
      <c r="BYJ5"/>
      <c r="BYK5"/>
      <c r="BYL5"/>
      <c r="BYM5"/>
      <c r="BYN5"/>
      <c r="BYO5"/>
      <c r="BYP5"/>
      <c r="BYQ5"/>
      <c r="BYR5"/>
      <c r="BYS5"/>
      <c r="BYT5"/>
      <c r="BYU5"/>
      <c r="BYV5"/>
      <c r="BYW5"/>
      <c r="BYX5"/>
      <c r="BYY5"/>
      <c r="BYZ5"/>
      <c r="BZA5"/>
      <c r="BZB5"/>
      <c r="BZC5"/>
      <c r="BZD5"/>
      <c r="BZE5"/>
      <c r="BZF5"/>
      <c r="BZG5"/>
      <c r="BZH5"/>
      <c r="BZI5"/>
      <c r="BZJ5"/>
      <c r="BZK5"/>
      <c r="BZL5"/>
      <c r="BZM5"/>
      <c r="BZN5"/>
      <c r="BZO5"/>
      <c r="BZP5"/>
      <c r="BZQ5"/>
      <c r="BZR5"/>
      <c r="BZS5"/>
      <c r="BZT5"/>
      <c r="BZU5"/>
      <c r="BZV5"/>
      <c r="BZW5"/>
      <c r="BZX5"/>
      <c r="BZY5"/>
      <c r="BZZ5"/>
      <c r="CAA5"/>
      <c r="CAB5"/>
      <c r="CAC5"/>
      <c r="CAD5"/>
      <c r="CAE5"/>
      <c r="CAF5"/>
      <c r="CAG5"/>
      <c r="CAH5"/>
      <c r="CAI5"/>
      <c r="CAJ5"/>
      <c r="CAK5"/>
      <c r="CAL5"/>
      <c r="CAM5"/>
      <c r="CAN5"/>
      <c r="CAO5"/>
      <c r="CAP5"/>
      <c r="CAQ5"/>
      <c r="CAR5"/>
      <c r="CAS5"/>
      <c r="CAT5"/>
      <c r="CAU5"/>
      <c r="CAV5"/>
      <c r="CAW5"/>
      <c r="CAX5"/>
      <c r="CAY5"/>
      <c r="CAZ5"/>
      <c r="CBA5"/>
      <c r="CBB5"/>
      <c r="CBC5"/>
      <c r="CBD5"/>
      <c r="CBE5"/>
      <c r="CBF5"/>
      <c r="CBG5"/>
      <c r="CBH5"/>
      <c r="CBI5"/>
      <c r="CBJ5"/>
      <c r="CBK5"/>
      <c r="CBL5"/>
      <c r="CBM5"/>
      <c r="CBN5"/>
      <c r="CBO5"/>
      <c r="CBP5"/>
      <c r="CBQ5"/>
      <c r="CBR5"/>
      <c r="CBS5"/>
      <c r="CBT5"/>
      <c r="CBU5"/>
      <c r="CBV5"/>
      <c r="CBW5"/>
      <c r="CBX5"/>
      <c r="CBY5"/>
      <c r="CBZ5"/>
      <c r="CCA5"/>
      <c r="CCB5"/>
      <c r="CCC5"/>
      <c r="CCD5"/>
      <c r="CCE5"/>
      <c r="CCF5"/>
      <c r="CCG5"/>
      <c r="CCH5"/>
      <c r="CCI5"/>
      <c r="CCJ5"/>
      <c r="CCK5"/>
      <c r="CCL5"/>
      <c r="CCM5"/>
      <c r="CCN5"/>
      <c r="CCO5"/>
      <c r="CCP5"/>
      <c r="CCQ5"/>
      <c r="CCR5"/>
      <c r="CCS5"/>
      <c r="CCT5"/>
      <c r="CCU5"/>
      <c r="CCV5"/>
      <c r="CCW5"/>
      <c r="CCX5"/>
      <c r="CCY5"/>
      <c r="CCZ5"/>
      <c r="CDA5"/>
      <c r="CDB5"/>
      <c r="CDC5"/>
      <c r="CDD5"/>
      <c r="CDE5"/>
      <c r="CDF5"/>
      <c r="CDG5"/>
      <c r="CDH5"/>
      <c r="CDI5"/>
      <c r="CDJ5"/>
      <c r="CDK5"/>
      <c r="CDL5"/>
      <c r="CDM5"/>
      <c r="CDN5"/>
      <c r="CDO5"/>
      <c r="CDP5"/>
      <c r="CDQ5"/>
      <c r="CDR5"/>
      <c r="CDS5"/>
      <c r="CDT5"/>
      <c r="CDU5"/>
      <c r="CDV5"/>
      <c r="CDW5"/>
      <c r="CDX5"/>
      <c r="CDY5"/>
      <c r="CDZ5"/>
      <c r="CEA5"/>
      <c r="CEB5"/>
      <c r="CEC5"/>
      <c r="CED5"/>
      <c r="CEE5"/>
      <c r="CEF5"/>
      <c r="CEG5"/>
      <c r="CEH5"/>
      <c r="CEI5"/>
      <c r="CEJ5"/>
      <c r="CEK5"/>
      <c r="CEL5"/>
      <c r="CEM5"/>
      <c r="CEN5"/>
      <c r="CEO5"/>
      <c r="CEP5"/>
      <c r="CEQ5"/>
      <c r="CER5"/>
      <c r="CES5"/>
      <c r="CET5"/>
      <c r="CEU5"/>
      <c r="CEV5"/>
      <c r="CEW5"/>
      <c r="CEX5"/>
      <c r="CEY5"/>
      <c r="CEZ5"/>
      <c r="CFA5"/>
      <c r="CFB5"/>
      <c r="CFC5"/>
      <c r="CFD5"/>
      <c r="CFE5"/>
      <c r="CFF5"/>
      <c r="CFG5"/>
      <c r="CFH5"/>
      <c r="CFI5"/>
      <c r="CFJ5"/>
      <c r="CFK5"/>
      <c r="CFL5"/>
      <c r="CFM5"/>
      <c r="CFN5"/>
      <c r="CFO5"/>
      <c r="CFP5"/>
      <c r="CFQ5"/>
      <c r="CFR5"/>
      <c r="CFS5"/>
      <c r="CFT5"/>
      <c r="CFU5"/>
      <c r="CFV5"/>
      <c r="CFW5"/>
      <c r="CFX5"/>
      <c r="CFY5"/>
      <c r="CFZ5"/>
      <c r="CGA5"/>
      <c r="CGB5"/>
      <c r="CGC5"/>
      <c r="CGD5"/>
      <c r="CGE5"/>
      <c r="CGF5"/>
      <c r="CGG5"/>
      <c r="CGH5"/>
      <c r="CGI5"/>
      <c r="CGJ5"/>
      <c r="CGK5"/>
      <c r="CGL5"/>
      <c r="CGM5"/>
      <c r="CGN5"/>
      <c r="CGO5"/>
      <c r="CGP5"/>
      <c r="CGQ5"/>
      <c r="CGR5"/>
      <c r="CGS5"/>
      <c r="CGT5"/>
      <c r="CGU5"/>
      <c r="CGV5"/>
      <c r="CGW5"/>
      <c r="CGX5"/>
      <c r="CGY5"/>
      <c r="CGZ5"/>
      <c r="CHA5"/>
      <c r="CHB5"/>
      <c r="CHC5"/>
      <c r="CHD5"/>
      <c r="CHE5"/>
      <c r="CHF5"/>
      <c r="CHG5"/>
      <c r="CHH5"/>
      <c r="CHI5"/>
      <c r="CHJ5"/>
      <c r="CHK5"/>
      <c r="CHL5"/>
      <c r="CHM5"/>
      <c r="CHN5"/>
      <c r="CHO5"/>
      <c r="CHP5"/>
      <c r="CHQ5"/>
      <c r="CHR5"/>
      <c r="CHS5"/>
      <c r="CHT5"/>
      <c r="CHU5"/>
      <c r="CHV5"/>
      <c r="CHW5"/>
      <c r="CHX5"/>
      <c r="CHY5"/>
      <c r="CHZ5"/>
      <c r="CIA5"/>
      <c r="CIB5"/>
      <c r="CIC5"/>
      <c r="CID5"/>
      <c r="CIE5"/>
      <c r="CIF5"/>
      <c r="CIG5"/>
      <c r="CIH5"/>
      <c r="CII5"/>
      <c r="CIJ5"/>
      <c r="CIK5"/>
      <c r="CIL5"/>
      <c r="CIM5"/>
      <c r="CIN5"/>
      <c r="CIO5"/>
      <c r="CIP5"/>
      <c r="CIQ5"/>
      <c r="CIR5"/>
      <c r="CIS5"/>
      <c r="CIT5"/>
      <c r="CIU5"/>
      <c r="CIV5"/>
      <c r="CIW5"/>
      <c r="CIX5"/>
      <c r="CIY5"/>
      <c r="CIZ5"/>
      <c r="CJA5"/>
      <c r="CJB5"/>
      <c r="CJC5"/>
      <c r="CJD5"/>
      <c r="CJE5"/>
      <c r="CJF5"/>
      <c r="CJG5"/>
      <c r="CJH5"/>
      <c r="CJI5"/>
      <c r="CJJ5"/>
      <c r="CJK5"/>
      <c r="CJL5"/>
      <c r="CJM5"/>
      <c r="CJN5"/>
      <c r="CJO5"/>
      <c r="CJP5"/>
      <c r="CJQ5"/>
      <c r="CJR5"/>
      <c r="CJS5"/>
      <c r="CJT5"/>
      <c r="CJU5"/>
      <c r="CJV5"/>
      <c r="CJW5"/>
      <c r="CJX5"/>
      <c r="CJY5"/>
      <c r="CJZ5"/>
      <c r="CKA5"/>
      <c r="CKB5"/>
      <c r="CKC5"/>
      <c r="CKD5"/>
      <c r="CKE5"/>
      <c r="CKF5"/>
      <c r="CKG5"/>
      <c r="CKH5"/>
      <c r="CKI5"/>
      <c r="CKJ5"/>
      <c r="CKK5"/>
      <c r="CKL5"/>
      <c r="CKM5"/>
      <c r="CKN5"/>
      <c r="CKO5"/>
      <c r="CKP5"/>
      <c r="CKQ5"/>
      <c r="CKR5"/>
      <c r="CKS5"/>
      <c r="CKT5"/>
      <c r="CKU5"/>
      <c r="CKV5"/>
      <c r="CKW5"/>
      <c r="CKX5"/>
      <c r="CKY5"/>
      <c r="CKZ5"/>
      <c r="CLA5"/>
      <c r="CLB5"/>
      <c r="CLC5"/>
      <c r="CLD5"/>
      <c r="CLE5"/>
      <c r="CLF5"/>
      <c r="CLG5"/>
      <c r="CLH5"/>
      <c r="CLI5"/>
      <c r="CLJ5"/>
      <c r="CLK5"/>
      <c r="CLL5"/>
      <c r="CLM5"/>
      <c r="CLN5"/>
      <c r="CLO5"/>
      <c r="CLP5"/>
      <c r="CLQ5"/>
      <c r="CLR5"/>
      <c r="CLS5"/>
      <c r="CLT5"/>
      <c r="CLU5"/>
      <c r="CLV5"/>
      <c r="CLW5"/>
      <c r="CLX5"/>
      <c r="CLY5"/>
      <c r="CLZ5"/>
      <c r="CMA5"/>
      <c r="CMB5"/>
      <c r="CMC5"/>
      <c r="CMD5"/>
      <c r="CME5"/>
      <c r="CMF5"/>
      <c r="CMG5"/>
      <c r="CMH5"/>
      <c r="CMI5"/>
      <c r="CMJ5"/>
      <c r="CMK5"/>
      <c r="CML5"/>
      <c r="CMM5"/>
      <c r="CMN5"/>
      <c r="CMO5"/>
      <c r="CMP5"/>
      <c r="CMQ5"/>
      <c r="CMR5"/>
      <c r="CMS5"/>
      <c r="CMT5"/>
      <c r="CMU5"/>
      <c r="CMV5"/>
      <c r="CMW5"/>
      <c r="CMX5"/>
      <c r="CMY5"/>
      <c r="CMZ5"/>
      <c r="CNA5"/>
      <c r="CNB5"/>
      <c r="CNC5"/>
      <c r="CND5"/>
      <c r="CNE5"/>
      <c r="CNF5"/>
      <c r="CNG5"/>
      <c r="CNH5"/>
      <c r="CNI5"/>
      <c r="CNJ5"/>
      <c r="CNK5"/>
      <c r="CNL5"/>
      <c r="CNM5"/>
      <c r="CNN5"/>
      <c r="CNO5"/>
      <c r="CNP5"/>
      <c r="CNQ5"/>
      <c r="CNR5"/>
      <c r="CNS5"/>
      <c r="CNT5"/>
      <c r="CNU5"/>
      <c r="CNV5"/>
      <c r="CNW5"/>
      <c r="CNX5"/>
      <c r="CNY5"/>
      <c r="CNZ5"/>
      <c r="COA5"/>
      <c r="COB5"/>
      <c r="COC5"/>
      <c r="COD5"/>
      <c r="COE5"/>
      <c r="COF5"/>
      <c r="COG5"/>
      <c r="COH5"/>
      <c r="COI5"/>
      <c r="COJ5"/>
      <c r="COK5"/>
      <c r="COL5"/>
      <c r="COM5"/>
      <c r="CON5"/>
      <c r="COO5"/>
      <c r="COP5"/>
      <c r="COQ5"/>
      <c r="COR5"/>
      <c r="COS5"/>
      <c r="COT5"/>
      <c r="COU5"/>
      <c r="COV5"/>
      <c r="COW5"/>
      <c r="COX5"/>
      <c r="COY5"/>
      <c r="COZ5"/>
      <c r="CPA5"/>
      <c r="CPB5"/>
      <c r="CPC5"/>
      <c r="CPD5"/>
      <c r="CPE5"/>
      <c r="CPF5"/>
      <c r="CPG5"/>
      <c r="CPH5"/>
      <c r="CPI5"/>
      <c r="CPJ5"/>
      <c r="CPK5"/>
      <c r="CPL5"/>
      <c r="CPM5"/>
      <c r="CPN5"/>
      <c r="CPO5"/>
      <c r="CPP5"/>
      <c r="CPQ5"/>
      <c r="CPR5"/>
      <c r="CPS5"/>
      <c r="CPT5"/>
      <c r="CPU5"/>
      <c r="CPV5"/>
      <c r="CPW5"/>
      <c r="CPX5"/>
      <c r="CPY5"/>
      <c r="CPZ5"/>
      <c r="CQA5"/>
      <c r="CQB5"/>
      <c r="CQC5"/>
      <c r="CQD5"/>
      <c r="CQE5"/>
      <c r="CQF5"/>
      <c r="CQG5"/>
      <c r="CQH5"/>
      <c r="CQI5"/>
      <c r="CQJ5"/>
      <c r="CQK5"/>
      <c r="CQL5"/>
      <c r="CQM5"/>
      <c r="CQN5"/>
      <c r="CQO5"/>
      <c r="CQP5"/>
      <c r="CQQ5"/>
      <c r="CQR5"/>
      <c r="CQS5"/>
      <c r="CQT5"/>
      <c r="CQU5"/>
      <c r="CQV5"/>
      <c r="CQW5"/>
      <c r="CQX5"/>
      <c r="CQY5"/>
      <c r="CQZ5"/>
      <c r="CRA5"/>
      <c r="CRB5"/>
      <c r="CRC5"/>
      <c r="CRD5"/>
      <c r="CRE5"/>
      <c r="CRF5"/>
      <c r="CRG5"/>
      <c r="CRH5"/>
      <c r="CRI5"/>
      <c r="CRJ5"/>
      <c r="CRK5"/>
      <c r="CRL5"/>
      <c r="CRM5"/>
      <c r="CRN5"/>
      <c r="CRO5"/>
      <c r="CRP5"/>
      <c r="CRQ5"/>
      <c r="CRR5"/>
      <c r="CRS5"/>
      <c r="CRT5"/>
      <c r="CRU5"/>
      <c r="CRV5"/>
      <c r="CRW5"/>
      <c r="CRX5"/>
      <c r="CRY5"/>
      <c r="CRZ5"/>
      <c r="CSA5"/>
      <c r="CSB5"/>
      <c r="CSC5"/>
      <c r="CSD5"/>
      <c r="CSE5"/>
      <c r="CSF5"/>
      <c r="CSG5"/>
      <c r="CSH5"/>
      <c r="CSI5"/>
      <c r="CSJ5"/>
      <c r="CSK5"/>
      <c r="CSL5"/>
      <c r="CSM5"/>
      <c r="CSN5"/>
      <c r="CSO5"/>
      <c r="CSP5"/>
      <c r="CSQ5"/>
      <c r="CSR5"/>
      <c r="CSS5"/>
      <c r="CST5"/>
      <c r="CSU5"/>
      <c r="CSV5"/>
      <c r="CSW5"/>
      <c r="CSX5"/>
      <c r="CSY5"/>
      <c r="CSZ5"/>
      <c r="CTA5"/>
      <c r="CTB5"/>
      <c r="CTC5"/>
      <c r="CTD5"/>
      <c r="CTE5"/>
      <c r="CTF5"/>
      <c r="CTG5"/>
      <c r="CTH5"/>
      <c r="CTI5"/>
      <c r="CTJ5"/>
      <c r="CTK5"/>
      <c r="CTL5"/>
      <c r="CTM5"/>
      <c r="CTN5"/>
      <c r="CTO5"/>
      <c r="CTP5"/>
      <c r="CTQ5"/>
      <c r="CTR5"/>
      <c r="CTS5"/>
      <c r="CTT5"/>
      <c r="CTU5"/>
      <c r="CTV5"/>
      <c r="CTW5"/>
      <c r="CTX5"/>
      <c r="CTY5"/>
      <c r="CTZ5"/>
      <c r="CUA5"/>
      <c r="CUB5"/>
      <c r="CUC5"/>
      <c r="CUD5"/>
      <c r="CUE5"/>
      <c r="CUF5"/>
      <c r="CUG5"/>
      <c r="CUH5"/>
      <c r="CUI5"/>
      <c r="CUJ5"/>
      <c r="CUK5"/>
      <c r="CUL5"/>
      <c r="CUM5"/>
      <c r="CUN5"/>
      <c r="CUO5"/>
      <c r="CUP5"/>
      <c r="CUQ5"/>
      <c r="CUR5"/>
      <c r="CUS5"/>
      <c r="CUT5"/>
      <c r="CUU5"/>
      <c r="CUV5"/>
      <c r="CUW5"/>
      <c r="CUX5"/>
      <c r="CUY5"/>
      <c r="CUZ5"/>
      <c r="CVA5"/>
      <c r="CVB5"/>
      <c r="CVC5"/>
      <c r="CVD5"/>
      <c r="CVE5"/>
      <c r="CVF5"/>
      <c r="CVG5"/>
      <c r="CVH5"/>
      <c r="CVI5"/>
      <c r="CVJ5"/>
      <c r="CVK5"/>
      <c r="CVL5"/>
      <c r="CVM5"/>
      <c r="CVN5"/>
      <c r="CVO5"/>
      <c r="CVP5"/>
      <c r="CVQ5"/>
      <c r="CVR5"/>
      <c r="CVS5"/>
      <c r="CVT5"/>
      <c r="CVU5"/>
      <c r="CVV5"/>
      <c r="CVW5"/>
      <c r="CVX5"/>
      <c r="CVY5"/>
      <c r="CVZ5"/>
      <c r="CWA5"/>
      <c r="CWB5"/>
      <c r="CWC5"/>
      <c r="CWD5"/>
      <c r="CWE5"/>
      <c r="CWF5"/>
      <c r="CWG5"/>
      <c r="CWH5"/>
      <c r="CWI5"/>
      <c r="CWJ5"/>
      <c r="CWK5"/>
      <c r="CWL5"/>
      <c r="CWM5"/>
      <c r="CWN5"/>
      <c r="CWO5"/>
      <c r="CWP5"/>
      <c r="CWQ5"/>
      <c r="CWR5"/>
      <c r="CWS5"/>
      <c r="CWT5"/>
      <c r="CWU5"/>
      <c r="CWV5"/>
      <c r="CWW5"/>
      <c r="CWX5"/>
      <c r="CWY5"/>
      <c r="CWZ5"/>
      <c r="CXA5"/>
      <c r="CXB5"/>
      <c r="CXC5"/>
      <c r="CXD5"/>
      <c r="CXE5"/>
      <c r="CXF5"/>
      <c r="CXG5"/>
      <c r="CXH5"/>
      <c r="CXI5"/>
      <c r="CXJ5"/>
      <c r="CXK5"/>
      <c r="CXL5"/>
      <c r="CXM5"/>
      <c r="CXN5"/>
      <c r="CXO5"/>
      <c r="CXP5"/>
      <c r="CXQ5"/>
      <c r="CXR5"/>
      <c r="CXS5"/>
      <c r="CXT5"/>
      <c r="CXU5"/>
      <c r="CXV5"/>
      <c r="CXW5"/>
      <c r="CXX5"/>
      <c r="CXY5"/>
      <c r="CXZ5"/>
      <c r="CYA5"/>
      <c r="CYB5"/>
      <c r="CYC5"/>
      <c r="CYD5"/>
      <c r="CYE5"/>
      <c r="CYF5"/>
      <c r="CYG5"/>
      <c r="CYH5"/>
      <c r="CYI5"/>
      <c r="CYJ5"/>
      <c r="CYK5"/>
      <c r="CYL5"/>
      <c r="CYM5"/>
      <c r="CYN5"/>
      <c r="CYO5"/>
      <c r="CYP5"/>
      <c r="CYQ5"/>
      <c r="CYR5"/>
      <c r="CYS5"/>
      <c r="CYT5"/>
      <c r="CYU5"/>
      <c r="CYV5"/>
      <c r="CYW5"/>
      <c r="CYX5"/>
      <c r="CYY5"/>
      <c r="CYZ5"/>
      <c r="CZA5"/>
      <c r="CZB5"/>
      <c r="CZC5"/>
      <c r="CZD5"/>
      <c r="CZE5"/>
      <c r="CZF5"/>
      <c r="CZG5"/>
      <c r="CZH5"/>
      <c r="CZI5"/>
      <c r="CZJ5"/>
      <c r="CZK5"/>
      <c r="CZL5"/>
      <c r="CZM5"/>
      <c r="CZN5"/>
      <c r="CZO5"/>
      <c r="CZP5"/>
      <c r="CZQ5"/>
      <c r="CZR5"/>
      <c r="CZS5"/>
      <c r="CZT5"/>
      <c r="CZU5"/>
      <c r="CZV5"/>
      <c r="CZW5"/>
      <c r="CZX5"/>
      <c r="CZY5"/>
      <c r="CZZ5"/>
      <c r="DAA5"/>
      <c r="DAB5"/>
      <c r="DAC5"/>
      <c r="DAD5"/>
      <c r="DAE5"/>
      <c r="DAF5"/>
      <c r="DAG5"/>
      <c r="DAH5"/>
      <c r="DAI5"/>
      <c r="DAJ5"/>
      <c r="DAK5"/>
      <c r="DAL5"/>
      <c r="DAM5"/>
      <c r="DAN5"/>
      <c r="DAO5"/>
      <c r="DAP5"/>
      <c r="DAQ5"/>
      <c r="DAR5"/>
      <c r="DAS5"/>
      <c r="DAT5"/>
      <c r="DAU5"/>
      <c r="DAV5"/>
      <c r="DAW5"/>
      <c r="DAX5"/>
      <c r="DAY5"/>
      <c r="DAZ5"/>
      <c r="DBA5"/>
      <c r="DBB5"/>
      <c r="DBC5"/>
      <c r="DBD5"/>
      <c r="DBE5"/>
      <c r="DBF5"/>
      <c r="DBG5"/>
      <c r="DBH5"/>
      <c r="DBI5"/>
      <c r="DBJ5"/>
      <c r="DBK5"/>
      <c r="DBL5"/>
      <c r="DBM5"/>
      <c r="DBN5"/>
      <c r="DBO5"/>
      <c r="DBP5"/>
      <c r="DBQ5"/>
      <c r="DBR5"/>
      <c r="DBS5"/>
      <c r="DBT5"/>
      <c r="DBU5"/>
      <c r="DBV5"/>
      <c r="DBW5"/>
      <c r="DBX5"/>
      <c r="DBY5"/>
      <c r="DBZ5"/>
      <c r="DCA5"/>
      <c r="DCB5"/>
      <c r="DCC5"/>
      <c r="DCD5"/>
      <c r="DCE5"/>
      <c r="DCF5"/>
      <c r="DCG5"/>
      <c r="DCH5"/>
      <c r="DCI5"/>
      <c r="DCJ5"/>
      <c r="DCK5"/>
      <c r="DCL5"/>
      <c r="DCM5"/>
      <c r="DCN5"/>
      <c r="DCO5"/>
      <c r="DCP5"/>
      <c r="DCQ5"/>
      <c r="DCR5"/>
      <c r="DCS5"/>
      <c r="DCT5"/>
      <c r="DCU5"/>
      <c r="DCV5"/>
      <c r="DCW5"/>
      <c r="DCX5"/>
      <c r="DCY5"/>
      <c r="DCZ5"/>
      <c r="DDA5"/>
      <c r="DDB5"/>
      <c r="DDC5"/>
      <c r="DDD5"/>
      <c r="DDE5"/>
      <c r="DDF5"/>
      <c r="DDG5"/>
      <c r="DDH5"/>
      <c r="DDI5"/>
      <c r="DDJ5"/>
      <c r="DDK5"/>
      <c r="DDL5"/>
      <c r="DDM5"/>
      <c r="DDN5"/>
      <c r="DDO5"/>
      <c r="DDP5"/>
      <c r="DDQ5"/>
      <c r="DDR5"/>
      <c r="DDS5"/>
      <c r="DDT5"/>
      <c r="DDU5"/>
      <c r="DDV5"/>
      <c r="DDW5"/>
      <c r="DDX5"/>
      <c r="DDY5"/>
      <c r="DDZ5"/>
      <c r="DEA5"/>
      <c r="DEB5"/>
      <c r="DEC5"/>
      <c r="DED5"/>
      <c r="DEE5"/>
      <c r="DEF5"/>
      <c r="DEG5"/>
      <c r="DEH5"/>
      <c r="DEI5"/>
      <c r="DEJ5"/>
      <c r="DEK5"/>
      <c r="DEL5"/>
      <c r="DEM5"/>
      <c r="DEN5"/>
      <c r="DEO5"/>
      <c r="DEP5"/>
      <c r="DEQ5"/>
      <c r="DER5"/>
      <c r="DES5"/>
      <c r="DET5"/>
      <c r="DEU5"/>
      <c r="DEV5"/>
      <c r="DEW5"/>
      <c r="DEX5"/>
      <c r="DEY5"/>
      <c r="DEZ5"/>
      <c r="DFA5"/>
      <c r="DFB5"/>
      <c r="DFC5"/>
      <c r="DFD5"/>
      <c r="DFE5"/>
      <c r="DFF5"/>
      <c r="DFG5"/>
      <c r="DFH5"/>
      <c r="DFI5"/>
      <c r="DFJ5"/>
      <c r="DFK5"/>
      <c r="DFL5"/>
      <c r="DFM5"/>
      <c r="DFN5"/>
      <c r="DFO5"/>
      <c r="DFP5"/>
      <c r="DFQ5"/>
      <c r="DFR5"/>
      <c r="DFS5"/>
      <c r="DFT5"/>
      <c r="DFU5"/>
      <c r="DFV5"/>
      <c r="DFW5"/>
      <c r="DFX5"/>
      <c r="DFY5"/>
      <c r="DFZ5"/>
      <c r="DGA5"/>
      <c r="DGB5"/>
      <c r="DGC5"/>
      <c r="DGD5"/>
      <c r="DGE5"/>
      <c r="DGF5"/>
      <c r="DGG5"/>
      <c r="DGH5"/>
      <c r="DGI5"/>
      <c r="DGJ5"/>
      <c r="DGK5"/>
      <c r="DGL5"/>
      <c r="DGM5"/>
      <c r="DGN5"/>
      <c r="DGO5"/>
      <c r="DGP5"/>
      <c r="DGQ5"/>
      <c r="DGR5"/>
      <c r="DGS5"/>
      <c r="DGT5"/>
      <c r="DGU5"/>
      <c r="DGV5"/>
      <c r="DGW5"/>
      <c r="DGX5"/>
      <c r="DGY5"/>
      <c r="DGZ5"/>
      <c r="DHA5"/>
      <c r="DHB5"/>
      <c r="DHC5"/>
      <c r="DHD5"/>
      <c r="DHE5"/>
      <c r="DHF5"/>
      <c r="DHG5"/>
      <c r="DHH5"/>
      <c r="DHI5"/>
      <c r="DHJ5"/>
      <c r="DHK5"/>
      <c r="DHL5"/>
      <c r="DHM5"/>
      <c r="DHN5"/>
      <c r="DHO5"/>
      <c r="DHP5"/>
      <c r="DHQ5"/>
      <c r="DHR5"/>
      <c r="DHS5"/>
      <c r="DHT5"/>
      <c r="DHU5"/>
      <c r="DHV5"/>
      <c r="DHW5"/>
      <c r="DHX5"/>
      <c r="DHY5"/>
      <c r="DHZ5"/>
      <c r="DIA5"/>
      <c r="DIB5"/>
      <c r="DIC5"/>
      <c r="DID5"/>
      <c r="DIE5"/>
      <c r="DIF5"/>
      <c r="DIG5"/>
      <c r="DIH5"/>
      <c r="DII5"/>
      <c r="DIJ5"/>
      <c r="DIK5"/>
      <c r="DIL5"/>
      <c r="DIM5"/>
      <c r="DIN5"/>
      <c r="DIO5"/>
      <c r="DIP5"/>
      <c r="DIQ5"/>
      <c r="DIR5"/>
      <c r="DIS5"/>
      <c r="DIT5"/>
      <c r="DIU5"/>
      <c r="DIV5"/>
      <c r="DIW5"/>
      <c r="DIX5"/>
      <c r="DIY5"/>
      <c r="DIZ5"/>
      <c r="DJA5"/>
      <c r="DJB5"/>
      <c r="DJC5"/>
      <c r="DJD5"/>
      <c r="DJE5"/>
      <c r="DJF5"/>
      <c r="DJG5"/>
      <c r="DJH5"/>
      <c r="DJI5"/>
      <c r="DJJ5"/>
      <c r="DJK5"/>
      <c r="DJL5"/>
      <c r="DJM5"/>
      <c r="DJN5"/>
      <c r="DJO5"/>
      <c r="DJP5"/>
      <c r="DJQ5"/>
      <c r="DJR5"/>
      <c r="DJS5"/>
      <c r="DJT5"/>
      <c r="DJU5"/>
      <c r="DJV5"/>
      <c r="DJW5"/>
      <c r="DJX5"/>
      <c r="DJY5"/>
      <c r="DJZ5"/>
      <c r="DKA5"/>
      <c r="DKB5"/>
      <c r="DKC5"/>
      <c r="DKD5"/>
      <c r="DKE5"/>
      <c r="DKF5"/>
      <c r="DKG5"/>
      <c r="DKH5"/>
      <c r="DKI5"/>
      <c r="DKJ5"/>
      <c r="DKK5"/>
      <c r="DKL5"/>
      <c r="DKM5"/>
      <c r="DKN5"/>
      <c r="DKO5"/>
      <c r="DKP5"/>
      <c r="DKQ5"/>
      <c r="DKR5"/>
      <c r="DKS5"/>
      <c r="DKT5"/>
      <c r="DKU5"/>
      <c r="DKV5"/>
      <c r="DKW5"/>
      <c r="DKX5"/>
      <c r="DKY5"/>
      <c r="DKZ5"/>
      <c r="DLA5"/>
      <c r="DLB5"/>
      <c r="DLC5"/>
      <c r="DLD5"/>
      <c r="DLE5"/>
      <c r="DLF5"/>
      <c r="DLG5"/>
      <c r="DLH5"/>
      <c r="DLI5"/>
      <c r="DLJ5"/>
      <c r="DLK5"/>
      <c r="DLL5"/>
      <c r="DLM5"/>
      <c r="DLN5"/>
      <c r="DLO5"/>
      <c r="DLP5"/>
      <c r="DLQ5"/>
      <c r="DLR5"/>
      <c r="DLS5"/>
      <c r="DLT5"/>
      <c r="DLU5"/>
      <c r="DLV5"/>
      <c r="DLW5"/>
      <c r="DLX5"/>
      <c r="DLY5"/>
      <c r="DLZ5"/>
      <c r="DMA5"/>
      <c r="DMB5"/>
      <c r="DMC5"/>
      <c r="DMD5"/>
      <c r="DME5"/>
      <c r="DMF5"/>
      <c r="DMG5"/>
      <c r="DMH5"/>
      <c r="DMI5"/>
      <c r="DMJ5"/>
      <c r="DMK5"/>
      <c r="DML5"/>
      <c r="DMM5"/>
      <c r="DMN5"/>
      <c r="DMO5"/>
      <c r="DMP5"/>
      <c r="DMQ5"/>
      <c r="DMR5"/>
      <c r="DMS5"/>
      <c r="DMT5"/>
      <c r="DMU5"/>
      <c r="DMV5"/>
      <c r="DMW5"/>
      <c r="DMX5"/>
      <c r="DMY5"/>
      <c r="DMZ5"/>
      <c r="DNA5"/>
      <c r="DNB5"/>
      <c r="DNC5"/>
      <c r="DND5"/>
      <c r="DNE5"/>
      <c r="DNF5"/>
      <c r="DNG5"/>
      <c r="DNH5"/>
      <c r="DNI5"/>
      <c r="DNJ5"/>
      <c r="DNK5"/>
      <c r="DNL5"/>
      <c r="DNM5"/>
      <c r="DNN5"/>
      <c r="DNO5"/>
      <c r="DNP5"/>
      <c r="DNQ5"/>
      <c r="DNR5"/>
      <c r="DNS5"/>
      <c r="DNT5"/>
      <c r="DNU5"/>
      <c r="DNV5"/>
      <c r="DNW5"/>
      <c r="DNX5"/>
      <c r="DNY5"/>
      <c r="DNZ5"/>
      <c r="DOA5"/>
      <c r="DOB5"/>
      <c r="DOC5"/>
      <c r="DOD5"/>
      <c r="DOE5"/>
      <c r="DOF5"/>
      <c r="DOG5"/>
      <c r="DOH5"/>
      <c r="DOI5"/>
      <c r="DOJ5"/>
      <c r="DOK5"/>
      <c r="DOL5"/>
      <c r="DOM5"/>
      <c r="DON5"/>
      <c r="DOO5"/>
      <c r="DOP5"/>
      <c r="DOQ5"/>
      <c r="DOR5"/>
      <c r="DOS5"/>
      <c r="DOT5"/>
      <c r="DOU5"/>
      <c r="DOV5"/>
      <c r="DOW5"/>
      <c r="DOX5"/>
      <c r="DOY5"/>
      <c r="DOZ5"/>
      <c r="DPA5"/>
      <c r="DPB5"/>
      <c r="DPC5"/>
      <c r="DPD5"/>
      <c r="DPE5"/>
      <c r="DPF5"/>
      <c r="DPG5"/>
      <c r="DPH5"/>
      <c r="DPI5"/>
      <c r="DPJ5"/>
      <c r="DPK5"/>
      <c r="DPL5"/>
      <c r="DPM5"/>
      <c r="DPN5"/>
      <c r="DPO5"/>
      <c r="DPP5"/>
      <c r="DPQ5"/>
      <c r="DPR5"/>
      <c r="DPS5"/>
      <c r="DPT5"/>
      <c r="DPU5"/>
      <c r="DPV5"/>
      <c r="DPW5"/>
      <c r="DPX5"/>
      <c r="DPY5"/>
      <c r="DPZ5"/>
      <c r="DQA5"/>
      <c r="DQB5"/>
      <c r="DQC5"/>
      <c r="DQD5"/>
      <c r="DQE5"/>
      <c r="DQF5"/>
      <c r="DQG5"/>
      <c r="DQH5"/>
      <c r="DQI5"/>
      <c r="DQJ5"/>
      <c r="DQK5"/>
      <c r="DQL5"/>
      <c r="DQM5"/>
      <c r="DQN5"/>
      <c r="DQO5"/>
      <c r="DQP5"/>
      <c r="DQQ5"/>
      <c r="DQR5"/>
      <c r="DQS5"/>
      <c r="DQT5"/>
      <c r="DQU5"/>
      <c r="DQV5"/>
      <c r="DQW5"/>
      <c r="DQX5"/>
      <c r="DQY5"/>
      <c r="DQZ5"/>
      <c r="DRA5"/>
      <c r="DRB5"/>
      <c r="DRC5"/>
      <c r="DRD5"/>
      <c r="DRE5"/>
      <c r="DRF5"/>
      <c r="DRG5"/>
      <c r="DRH5"/>
      <c r="DRI5"/>
      <c r="DRJ5"/>
      <c r="DRK5"/>
      <c r="DRL5"/>
      <c r="DRM5"/>
      <c r="DRN5"/>
      <c r="DRO5"/>
      <c r="DRP5"/>
      <c r="DRQ5"/>
      <c r="DRR5"/>
      <c r="DRS5"/>
      <c r="DRT5"/>
      <c r="DRU5"/>
      <c r="DRV5"/>
      <c r="DRW5"/>
      <c r="DRX5"/>
      <c r="DRY5"/>
      <c r="DRZ5"/>
      <c r="DSA5"/>
      <c r="DSB5"/>
      <c r="DSC5"/>
      <c r="DSD5"/>
      <c r="DSE5"/>
      <c r="DSF5"/>
      <c r="DSG5"/>
      <c r="DSH5"/>
      <c r="DSI5"/>
      <c r="DSJ5"/>
      <c r="DSK5"/>
      <c r="DSL5"/>
      <c r="DSM5"/>
      <c r="DSN5"/>
      <c r="DSO5"/>
      <c r="DSP5"/>
      <c r="DSQ5"/>
      <c r="DSR5"/>
      <c r="DSS5"/>
      <c r="DST5"/>
      <c r="DSU5"/>
      <c r="DSV5"/>
      <c r="DSW5"/>
      <c r="DSX5"/>
      <c r="DSY5"/>
      <c r="DSZ5"/>
      <c r="DTA5"/>
      <c r="DTB5"/>
      <c r="DTC5"/>
      <c r="DTD5"/>
      <c r="DTE5"/>
      <c r="DTF5"/>
      <c r="DTG5"/>
      <c r="DTH5"/>
      <c r="DTI5"/>
      <c r="DTJ5"/>
      <c r="DTK5"/>
      <c r="DTL5"/>
      <c r="DTM5"/>
      <c r="DTN5"/>
      <c r="DTO5"/>
      <c r="DTP5"/>
      <c r="DTQ5"/>
      <c r="DTR5"/>
      <c r="DTS5"/>
      <c r="DTT5"/>
      <c r="DTU5"/>
      <c r="DTV5"/>
      <c r="DTW5"/>
      <c r="DTX5"/>
      <c r="DTY5"/>
      <c r="DTZ5"/>
      <c r="DUA5"/>
      <c r="DUB5"/>
      <c r="DUC5"/>
      <c r="DUD5"/>
      <c r="DUE5"/>
      <c r="DUF5"/>
      <c r="DUG5"/>
      <c r="DUH5"/>
      <c r="DUI5"/>
      <c r="DUJ5"/>
      <c r="DUK5"/>
      <c r="DUL5"/>
      <c r="DUM5"/>
      <c r="DUN5"/>
      <c r="DUO5"/>
      <c r="DUP5"/>
      <c r="DUQ5"/>
      <c r="DUR5"/>
      <c r="DUS5"/>
      <c r="DUT5"/>
      <c r="DUU5"/>
      <c r="DUV5"/>
      <c r="DUW5"/>
      <c r="DUX5"/>
      <c r="DUY5"/>
      <c r="DUZ5"/>
      <c r="DVA5"/>
      <c r="DVB5"/>
      <c r="DVC5"/>
      <c r="DVD5"/>
      <c r="DVE5"/>
      <c r="DVF5"/>
      <c r="DVG5"/>
      <c r="DVH5"/>
      <c r="DVI5"/>
      <c r="DVJ5"/>
      <c r="DVK5"/>
      <c r="DVL5"/>
      <c r="DVM5"/>
      <c r="DVN5"/>
      <c r="DVO5"/>
      <c r="DVP5"/>
      <c r="DVQ5"/>
      <c r="DVR5"/>
      <c r="DVS5"/>
      <c r="DVT5"/>
      <c r="DVU5"/>
      <c r="DVV5"/>
      <c r="DVW5"/>
      <c r="DVX5"/>
      <c r="DVY5"/>
      <c r="DVZ5"/>
      <c r="DWA5"/>
      <c r="DWB5"/>
      <c r="DWC5"/>
      <c r="DWD5"/>
      <c r="DWE5"/>
      <c r="DWF5"/>
      <c r="DWG5"/>
      <c r="DWH5"/>
      <c r="DWI5"/>
      <c r="DWJ5"/>
      <c r="DWK5"/>
      <c r="DWL5"/>
      <c r="DWM5"/>
      <c r="DWN5"/>
      <c r="DWO5"/>
      <c r="DWP5"/>
      <c r="DWQ5"/>
      <c r="DWR5"/>
      <c r="DWS5"/>
      <c r="DWT5"/>
      <c r="DWU5"/>
      <c r="DWV5"/>
      <c r="DWW5"/>
      <c r="DWX5"/>
      <c r="DWY5"/>
      <c r="DWZ5"/>
      <c r="DXA5"/>
      <c r="DXB5"/>
      <c r="DXC5"/>
      <c r="DXD5"/>
      <c r="DXE5"/>
      <c r="DXF5"/>
      <c r="DXG5"/>
      <c r="DXH5"/>
      <c r="DXI5"/>
      <c r="DXJ5"/>
      <c r="DXK5"/>
      <c r="DXL5"/>
      <c r="DXM5"/>
      <c r="DXN5"/>
      <c r="DXO5"/>
      <c r="DXP5"/>
      <c r="DXQ5"/>
      <c r="DXR5"/>
      <c r="DXS5"/>
      <c r="DXT5"/>
      <c r="DXU5"/>
      <c r="DXV5"/>
      <c r="DXW5"/>
      <c r="DXX5"/>
      <c r="DXY5"/>
      <c r="DXZ5"/>
      <c r="DYA5"/>
      <c r="DYB5"/>
      <c r="DYC5"/>
      <c r="DYD5"/>
      <c r="DYE5"/>
      <c r="DYF5"/>
      <c r="DYG5"/>
      <c r="DYH5"/>
      <c r="DYI5"/>
      <c r="DYJ5"/>
      <c r="DYK5"/>
      <c r="DYL5"/>
      <c r="DYM5"/>
      <c r="DYN5"/>
      <c r="DYO5"/>
      <c r="DYP5"/>
      <c r="DYQ5"/>
      <c r="DYR5"/>
      <c r="DYS5"/>
      <c r="DYT5"/>
      <c r="DYU5"/>
      <c r="DYV5"/>
      <c r="DYW5"/>
      <c r="DYX5"/>
      <c r="DYY5"/>
      <c r="DYZ5"/>
      <c r="DZA5"/>
      <c r="DZB5"/>
      <c r="DZC5"/>
      <c r="DZD5"/>
      <c r="DZE5"/>
      <c r="DZF5"/>
      <c r="DZG5"/>
      <c r="DZH5"/>
      <c r="DZI5"/>
      <c r="DZJ5"/>
      <c r="DZK5"/>
      <c r="DZL5"/>
      <c r="DZM5"/>
      <c r="DZN5"/>
      <c r="DZO5"/>
      <c r="DZP5"/>
      <c r="DZQ5"/>
      <c r="DZR5"/>
      <c r="DZS5"/>
      <c r="DZT5"/>
      <c r="DZU5"/>
      <c r="DZV5"/>
      <c r="DZW5"/>
      <c r="DZX5"/>
      <c r="DZY5"/>
      <c r="DZZ5"/>
      <c r="EAA5"/>
      <c r="EAB5"/>
      <c r="EAC5"/>
      <c r="EAD5"/>
      <c r="EAE5"/>
      <c r="EAF5"/>
      <c r="EAG5"/>
      <c r="EAH5"/>
      <c r="EAI5"/>
      <c r="EAJ5"/>
      <c r="EAK5"/>
      <c r="EAL5"/>
      <c r="EAM5"/>
      <c r="EAN5"/>
      <c r="EAO5"/>
      <c r="EAP5"/>
      <c r="EAQ5"/>
      <c r="EAR5"/>
      <c r="EAS5"/>
      <c r="EAT5"/>
      <c r="EAU5"/>
      <c r="EAV5"/>
      <c r="EAW5"/>
      <c r="EAX5"/>
      <c r="EAY5"/>
      <c r="EAZ5"/>
      <c r="EBA5"/>
      <c r="EBB5"/>
      <c r="EBC5"/>
      <c r="EBD5"/>
      <c r="EBE5"/>
      <c r="EBF5"/>
      <c r="EBG5"/>
      <c r="EBH5"/>
      <c r="EBI5"/>
      <c r="EBJ5"/>
      <c r="EBK5"/>
      <c r="EBL5"/>
      <c r="EBM5"/>
      <c r="EBN5"/>
      <c r="EBO5"/>
      <c r="EBP5"/>
      <c r="EBQ5"/>
      <c r="EBR5"/>
      <c r="EBS5"/>
      <c r="EBT5"/>
      <c r="EBU5"/>
      <c r="EBV5"/>
      <c r="EBW5"/>
      <c r="EBX5"/>
      <c r="EBY5"/>
      <c r="EBZ5"/>
      <c r="ECA5"/>
      <c r="ECB5"/>
      <c r="ECC5"/>
      <c r="ECD5"/>
      <c r="ECE5"/>
      <c r="ECF5"/>
      <c r="ECG5"/>
      <c r="ECH5"/>
      <c r="ECI5"/>
      <c r="ECJ5"/>
      <c r="ECK5"/>
      <c r="ECL5"/>
      <c r="ECM5"/>
      <c r="ECN5"/>
      <c r="ECO5"/>
      <c r="ECP5"/>
      <c r="ECQ5"/>
      <c r="ECR5"/>
      <c r="ECS5"/>
      <c r="ECT5"/>
      <c r="ECU5"/>
      <c r="ECV5"/>
      <c r="ECW5"/>
      <c r="ECX5"/>
      <c r="ECY5"/>
      <c r="ECZ5"/>
      <c r="EDA5"/>
      <c r="EDB5"/>
      <c r="EDC5"/>
      <c r="EDD5"/>
      <c r="EDE5"/>
      <c r="EDF5"/>
      <c r="EDG5"/>
      <c r="EDH5"/>
      <c r="EDI5"/>
      <c r="EDJ5"/>
      <c r="EDK5"/>
      <c r="EDL5"/>
      <c r="EDM5"/>
      <c r="EDN5"/>
      <c r="EDO5"/>
      <c r="EDP5"/>
      <c r="EDQ5"/>
      <c r="EDR5"/>
      <c r="EDS5"/>
      <c r="EDT5"/>
      <c r="EDU5"/>
      <c r="EDV5"/>
      <c r="EDW5"/>
      <c r="EDX5"/>
      <c r="EDY5"/>
      <c r="EDZ5"/>
      <c r="EEA5"/>
      <c r="EEB5"/>
      <c r="EEC5"/>
      <c r="EED5"/>
      <c r="EEE5"/>
      <c r="EEF5"/>
      <c r="EEG5"/>
      <c r="EEH5"/>
      <c r="EEI5"/>
      <c r="EEJ5"/>
      <c r="EEK5"/>
      <c r="EEL5"/>
      <c r="EEM5"/>
      <c r="EEN5"/>
      <c r="EEO5"/>
      <c r="EEP5"/>
      <c r="EEQ5"/>
      <c r="EER5"/>
      <c r="EES5"/>
      <c r="EET5"/>
      <c r="EEU5"/>
      <c r="EEV5"/>
      <c r="EEW5"/>
      <c r="EEX5"/>
      <c r="EEY5"/>
      <c r="EEZ5"/>
      <c r="EFA5"/>
      <c r="EFB5"/>
      <c r="EFC5"/>
      <c r="EFD5"/>
      <c r="EFE5"/>
      <c r="EFF5"/>
      <c r="EFG5"/>
      <c r="EFH5"/>
      <c r="EFI5"/>
      <c r="EFJ5"/>
      <c r="EFK5"/>
      <c r="EFL5"/>
      <c r="EFM5"/>
      <c r="EFN5"/>
      <c r="EFO5"/>
      <c r="EFP5"/>
      <c r="EFQ5"/>
      <c r="EFR5"/>
      <c r="EFS5"/>
      <c r="EFT5"/>
      <c r="EFU5"/>
      <c r="EFV5"/>
      <c r="EFW5"/>
      <c r="EFX5"/>
      <c r="EFY5"/>
      <c r="EFZ5"/>
      <c r="EGA5"/>
      <c r="EGB5"/>
      <c r="EGC5"/>
      <c r="EGD5"/>
      <c r="EGE5"/>
      <c r="EGF5"/>
      <c r="EGG5"/>
      <c r="EGH5"/>
      <c r="EGI5"/>
      <c r="EGJ5"/>
      <c r="EGK5"/>
      <c r="EGL5"/>
      <c r="EGM5"/>
      <c r="EGN5"/>
      <c r="EGO5"/>
      <c r="EGP5"/>
      <c r="EGQ5"/>
      <c r="EGR5"/>
      <c r="EGS5"/>
      <c r="EGT5"/>
      <c r="EGU5"/>
      <c r="EGV5"/>
      <c r="EGW5"/>
      <c r="EGX5"/>
      <c r="EGY5"/>
      <c r="EGZ5"/>
      <c r="EHA5"/>
      <c r="EHB5"/>
      <c r="EHC5"/>
      <c r="EHD5"/>
      <c r="EHE5"/>
      <c r="EHF5"/>
      <c r="EHG5"/>
      <c r="EHH5"/>
      <c r="EHI5"/>
      <c r="EHJ5"/>
      <c r="EHK5"/>
      <c r="EHL5"/>
      <c r="EHM5"/>
      <c r="EHN5"/>
      <c r="EHO5"/>
      <c r="EHP5"/>
      <c r="EHQ5"/>
      <c r="EHR5"/>
      <c r="EHS5"/>
      <c r="EHT5"/>
      <c r="EHU5"/>
      <c r="EHV5"/>
      <c r="EHW5"/>
      <c r="EHX5"/>
      <c r="EHY5"/>
      <c r="EHZ5"/>
      <c r="EIA5"/>
      <c r="EIB5"/>
      <c r="EIC5"/>
      <c r="EID5"/>
      <c r="EIE5"/>
      <c r="EIF5"/>
      <c r="EIG5"/>
      <c r="EIH5"/>
      <c r="EII5"/>
      <c r="EIJ5"/>
      <c r="EIK5"/>
      <c r="EIL5"/>
      <c r="EIM5"/>
      <c r="EIN5"/>
      <c r="EIO5"/>
      <c r="EIP5"/>
      <c r="EIQ5"/>
      <c r="EIR5"/>
      <c r="EIS5"/>
      <c r="EIT5"/>
      <c r="EIU5"/>
      <c r="EIV5"/>
      <c r="EIW5"/>
      <c r="EIX5"/>
      <c r="EIY5"/>
      <c r="EIZ5"/>
      <c r="EJA5"/>
      <c r="EJB5"/>
      <c r="EJC5"/>
      <c r="EJD5"/>
      <c r="EJE5"/>
      <c r="EJF5"/>
      <c r="EJG5"/>
      <c r="EJH5"/>
      <c r="EJI5"/>
      <c r="EJJ5"/>
      <c r="EJK5"/>
      <c r="EJL5"/>
      <c r="EJM5"/>
      <c r="EJN5"/>
      <c r="EJO5"/>
      <c r="EJP5"/>
      <c r="EJQ5"/>
      <c r="EJR5"/>
      <c r="EJS5"/>
      <c r="EJT5"/>
      <c r="EJU5"/>
      <c r="EJV5"/>
      <c r="EJW5"/>
      <c r="EJX5"/>
      <c r="EJY5"/>
      <c r="EJZ5"/>
      <c r="EKA5"/>
      <c r="EKB5"/>
      <c r="EKC5"/>
      <c r="EKD5"/>
      <c r="EKE5"/>
      <c r="EKF5"/>
      <c r="EKG5"/>
      <c r="EKH5"/>
      <c r="EKI5"/>
      <c r="EKJ5"/>
      <c r="EKK5"/>
      <c r="EKL5"/>
      <c r="EKM5"/>
      <c r="EKN5"/>
      <c r="EKO5"/>
      <c r="EKP5"/>
      <c r="EKQ5"/>
      <c r="EKR5"/>
      <c r="EKS5"/>
      <c r="EKT5"/>
      <c r="EKU5"/>
      <c r="EKV5"/>
      <c r="EKW5"/>
      <c r="EKX5"/>
      <c r="EKY5"/>
      <c r="EKZ5"/>
      <c r="ELA5"/>
      <c r="ELB5"/>
      <c r="ELC5"/>
      <c r="ELD5"/>
      <c r="ELE5"/>
      <c r="ELF5"/>
      <c r="ELG5"/>
      <c r="ELH5"/>
      <c r="ELI5"/>
      <c r="ELJ5"/>
      <c r="ELK5"/>
      <c r="ELL5"/>
      <c r="ELM5"/>
      <c r="ELN5"/>
      <c r="ELO5"/>
      <c r="ELP5"/>
      <c r="ELQ5"/>
      <c r="ELR5"/>
      <c r="ELS5"/>
      <c r="ELT5"/>
      <c r="ELU5"/>
      <c r="ELV5"/>
      <c r="ELW5"/>
      <c r="ELX5"/>
      <c r="ELY5"/>
      <c r="ELZ5"/>
      <c r="EMA5"/>
      <c r="EMB5"/>
      <c r="EMC5"/>
      <c r="EMD5"/>
      <c r="EME5"/>
      <c r="EMF5"/>
      <c r="EMG5"/>
      <c r="EMH5"/>
      <c r="EMI5"/>
      <c r="EMJ5"/>
      <c r="EMK5"/>
      <c r="EML5"/>
      <c r="EMM5"/>
      <c r="EMN5"/>
      <c r="EMO5"/>
      <c r="EMP5"/>
      <c r="EMQ5"/>
      <c r="EMR5"/>
      <c r="EMS5"/>
      <c r="EMT5"/>
      <c r="EMU5"/>
      <c r="EMV5"/>
      <c r="EMW5"/>
      <c r="EMX5"/>
      <c r="EMY5"/>
      <c r="EMZ5"/>
      <c r="ENA5"/>
      <c r="ENB5"/>
      <c r="ENC5"/>
      <c r="END5"/>
      <c r="ENE5"/>
      <c r="ENF5"/>
      <c r="ENG5"/>
      <c r="ENH5"/>
      <c r="ENI5"/>
      <c r="ENJ5"/>
      <c r="ENK5"/>
      <c r="ENL5"/>
      <c r="ENM5"/>
      <c r="ENN5"/>
      <c r="ENO5"/>
      <c r="ENP5"/>
      <c r="ENQ5"/>
      <c r="ENR5"/>
      <c r="ENS5"/>
      <c r="ENT5"/>
      <c r="ENU5"/>
      <c r="ENV5"/>
      <c r="ENW5"/>
      <c r="ENX5"/>
      <c r="ENY5"/>
      <c r="ENZ5"/>
      <c r="EOA5"/>
      <c r="EOB5"/>
      <c r="EOC5"/>
      <c r="EOD5"/>
      <c r="EOE5"/>
      <c r="EOF5"/>
      <c r="EOG5"/>
      <c r="EOH5"/>
      <c r="EOI5"/>
      <c r="EOJ5"/>
      <c r="EOK5"/>
      <c r="EOL5"/>
      <c r="EOM5"/>
      <c r="EON5"/>
      <c r="EOO5"/>
      <c r="EOP5"/>
      <c r="EOQ5"/>
      <c r="EOR5"/>
      <c r="EOS5"/>
      <c r="EOT5"/>
      <c r="EOU5"/>
      <c r="EOV5"/>
      <c r="EOW5"/>
      <c r="EOX5"/>
      <c r="EOY5"/>
      <c r="EOZ5"/>
      <c r="EPA5"/>
      <c r="EPB5"/>
      <c r="EPC5"/>
      <c r="EPD5"/>
      <c r="EPE5"/>
      <c r="EPF5"/>
      <c r="EPG5"/>
      <c r="EPH5"/>
      <c r="EPI5"/>
      <c r="EPJ5"/>
      <c r="EPK5"/>
      <c r="EPL5"/>
      <c r="EPM5"/>
      <c r="EPN5"/>
      <c r="EPO5"/>
      <c r="EPP5"/>
      <c r="EPQ5"/>
      <c r="EPR5"/>
      <c r="EPS5"/>
      <c r="EPT5"/>
      <c r="EPU5"/>
      <c r="EPV5"/>
      <c r="EPW5"/>
      <c r="EPX5"/>
      <c r="EPY5"/>
      <c r="EPZ5"/>
      <c r="EQA5"/>
      <c r="EQB5"/>
      <c r="EQC5"/>
      <c r="EQD5"/>
      <c r="EQE5"/>
      <c r="EQF5"/>
      <c r="EQG5"/>
      <c r="EQH5"/>
      <c r="EQI5"/>
      <c r="EQJ5"/>
      <c r="EQK5"/>
      <c r="EQL5"/>
      <c r="EQM5"/>
      <c r="EQN5"/>
      <c r="EQO5"/>
      <c r="EQP5"/>
      <c r="EQQ5"/>
      <c r="EQR5"/>
      <c r="EQS5"/>
      <c r="EQT5"/>
      <c r="EQU5"/>
      <c r="EQV5"/>
      <c r="EQW5"/>
      <c r="EQX5"/>
      <c r="EQY5"/>
      <c r="EQZ5"/>
      <c r="ERA5"/>
      <c r="ERB5"/>
      <c r="ERC5"/>
      <c r="ERD5"/>
      <c r="ERE5"/>
      <c r="ERF5"/>
      <c r="ERG5"/>
      <c r="ERH5"/>
      <c r="ERI5"/>
      <c r="ERJ5"/>
      <c r="ERK5"/>
      <c r="ERL5"/>
      <c r="ERM5"/>
      <c r="ERN5"/>
      <c r="ERO5"/>
      <c r="ERP5"/>
      <c r="ERQ5"/>
      <c r="ERR5"/>
      <c r="ERS5"/>
      <c r="ERT5"/>
      <c r="ERU5"/>
      <c r="ERV5"/>
      <c r="ERW5"/>
      <c r="ERX5"/>
      <c r="ERY5"/>
      <c r="ERZ5"/>
      <c r="ESA5"/>
      <c r="ESB5"/>
      <c r="ESC5"/>
      <c r="ESD5"/>
      <c r="ESE5"/>
      <c r="ESF5"/>
      <c r="ESG5"/>
      <c r="ESH5"/>
      <c r="ESI5"/>
      <c r="ESJ5"/>
      <c r="ESK5"/>
      <c r="ESL5"/>
      <c r="ESM5"/>
      <c r="ESN5"/>
      <c r="ESO5"/>
      <c r="ESP5"/>
      <c r="ESQ5"/>
      <c r="ESR5"/>
      <c r="ESS5"/>
      <c r="EST5"/>
      <c r="ESU5"/>
      <c r="ESV5"/>
      <c r="ESW5"/>
      <c r="ESX5"/>
      <c r="ESY5"/>
      <c r="ESZ5"/>
      <c r="ETA5"/>
      <c r="ETB5"/>
      <c r="ETC5"/>
      <c r="ETD5"/>
      <c r="ETE5"/>
      <c r="ETF5"/>
      <c r="ETG5"/>
      <c r="ETH5"/>
      <c r="ETI5"/>
      <c r="ETJ5"/>
      <c r="ETK5"/>
      <c r="ETL5"/>
      <c r="ETM5"/>
      <c r="ETN5"/>
      <c r="ETO5"/>
      <c r="ETP5"/>
      <c r="ETQ5"/>
      <c r="ETR5"/>
      <c r="ETS5"/>
      <c r="ETT5"/>
      <c r="ETU5"/>
      <c r="ETV5"/>
      <c r="ETW5"/>
      <c r="ETX5"/>
      <c r="ETY5"/>
      <c r="ETZ5"/>
      <c r="EUA5"/>
      <c r="EUB5"/>
      <c r="EUC5"/>
      <c r="EUD5"/>
      <c r="EUE5"/>
      <c r="EUF5"/>
      <c r="EUG5"/>
      <c r="EUH5"/>
      <c r="EUI5"/>
      <c r="EUJ5"/>
      <c r="EUK5"/>
      <c r="EUL5"/>
      <c r="EUM5"/>
      <c r="EUN5"/>
      <c r="EUO5"/>
      <c r="EUP5"/>
      <c r="EUQ5"/>
      <c r="EUR5"/>
      <c r="EUS5"/>
      <c r="EUT5"/>
      <c r="EUU5"/>
      <c r="EUV5"/>
      <c r="EUW5"/>
      <c r="EUX5"/>
      <c r="EUY5"/>
      <c r="EUZ5"/>
      <c r="EVA5"/>
      <c r="EVB5"/>
      <c r="EVC5"/>
      <c r="EVD5"/>
      <c r="EVE5"/>
      <c r="EVF5"/>
      <c r="EVG5"/>
      <c r="EVH5"/>
      <c r="EVI5"/>
      <c r="EVJ5"/>
      <c r="EVK5"/>
      <c r="EVL5"/>
      <c r="EVM5"/>
      <c r="EVN5"/>
      <c r="EVO5"/>
      <c r="EVP5"/>
      <c r="EVQ5"/>
      <c r="EVR5"/>
      <c r="EVS5"/>
      <c r="EVT5"/>
      <c r="EVU5"/>
      <c r="EVV5"/>
      <c r="EVW5"/>
      <c r="EVX5"/>
      <c r="EVY5"/>
      <c r="EVZ5"/>
      <c r="EWA5"/>
      <c r="EWB5"/>
      <c r="EWC5"/>
      <c r="EWD5"/>
      <c r="EWE5"/>
      <c r="EWF5"/>
      <c r="EWG5"/>
      <c r="EWH5"/>
      <c r="EWI5"/>
      <c r="EWJ5"/>
      <c r="EWK5"/>
      <c r="EWL5"/>
      <c r="EWM5"/>
      <c r="EWN5"/>
      <c r="EWO5"/>
      <c r="EWP5"/>
      <c r="EWQ5"/>
      <c r="EWR5"/>
      <c r="EWS5"/>
      <c r="EWT5"/>
      <c r="EWU5"/>
      <c r="EWV5"/>
      <c r="EWW5"/>
      <c r="EWX5"/>
      <c r="EWY5"/>
      <c r="EWZ5"/>
      <c r="EXA5"/>
      <c r="EXB5"/>
      <c r="EXC5"/>
      <c r="EXD5"/>
      <c r="EXE5"/>
      <c r="EXF5"/>
      <c r="EXG5"/>
      <c r="EXH5"/>
      <c r="EXI5"/>
      <c r="EXJ5"/>
      <c r="EXK5"/>
      <c r="EXL5"/>
      <c r="EXM5"/>
      <c r="EXN5"/>
      <c r="EXO5"/>
      <c r="EXP5"/>
      <c r="EXQ5"/>
      <c r="EXR5"/>
      <c r="EXS5"/>
      <c r="EXT5"/>
      <c r="EXU5"/>
      <c r="EXV5"/>
      <c r="EXW5"/>
      <c r="EXX5"/>
      <c r="EXY5"/>
      <c r="EXZ5"/>
      <c r="EYA5"/>
      <c r="EYB5"/>
      <c r="EYC5"/>
      <c r="EYD5"/>
      <c r="EYE5"/>
      <c r="EYF5"/>
      <c r="EYG5"/>
      <c r="EYH5"/>
      <c r="EYI5"/>
      <c r="EYJ5"/>
      <c r="EYK5"/>
      <c r="EYL5"/>
      <c r="EYM5"/>
      <c r="EYN5"/>
      <c r="EYO5"/>
      <c r="EYP5"/>
      <c r="EYQ5"/>
      <c r="EYR5"/>
      <c r="EYS5"/>
      <c r="EYT5"/>
      <c r="EYU5"/>
      <c r="EYV5"/>
      <c r="EYW5"/>
      <c r="EYX5"/>
      <c r="EYY5"/>
      <c r="EYZ5"/>
      <c r="EZA5"/>
      <c r="EZB5"/>
      <c r="EZC5"/>
      <c r="EZD5"/>
      <c r="EZE5"/>
      <c r="EZF5"/>
      <c r="EZG5"/>
      <c r="EZH5"/>
      <c r="EZI5"/>
      <c r="EZJ5"/>
      <c r="EZK5"/>
      <c r="EZL5"/>
      <c r="EZM5"/>
      <c r="EZN5"/>
      <c r="EZO5"/>
      <c r="EZP5"/>
      <c r="EZQ5"/>
      <c r="EZR5"/>
      <c r="EZS5"/>
      <c r="EZT5"/>
      <c r="EZU5"/>
      <c r="EZV5"/>
      <c r="EZW5"/>
      <c r="EZX5"/>
      <c r="EZY5"/>
      <c r="EZZ5"/>
      <c r="FAA5"/>
      <c r="FAB5"/>
      <c r="FAC5"/>
      <c r="FAD5"/>
      <c r="FAE5"/>
      <c r="FAF5"/>
      <c r="FAG5"/>
      <c r="FAH5"/>
      <c r="FAI5"/>
      <c r="FAJ5"/>
      <c r="FAK5"/>
      <c r="FAL5"/>
      <c r="FAM5"/>
      <c r="FAN5"/>
      <c r="FAO5"/>
      <c r="FAP5"/>
      <c r="FAQ5"/>
      <c r="FAR5"/>
      <c r="FAS5"/>
      <c r="FAT5"/>
      <c r="FAU5"/>
      <c r="FAV5"/>
      <c r="FAW5"/>
      <c r="FAX5"/>
      <c r="FAY5"/>
      <c r="FAZ5"/>
      <c r="FBA5"/>
      <c r="FBB5"/>
      <c r="FBC5"/>
      <c r="FBD5"/>
      <c r="FBE5"/>
      <c r="FBF5"/>
      <c r="FBG5"/>
      <c r="FBH5"/>
      <c r="FBI5"/>
      <c r="FBJ5"/>
      <c r="FBK5"/>
      <c r="FBL5"/>
      <c r="FBM5"/>
      <c r="FBN5"/>
      <c r="FBO5"/>
      <c r="FBP5"/>
      <c r="FBQ5"/>
      <c r="FBR5"/>
      <c r="FBS5"/>
      <c r="FBT5"/>
      <c r="FBU5"/>
      <c r="FBV5"/>
      <c r="FBW5"/>
      <c r="FBX5"/>
      <c r="FBY5"/>
      <c r="FBZ5"/>
      <c r="FCA5"/>
      <c r="FCB5"/>
      <c r="FCC5"/>
      <c r="FCD5"/>
      <c r="FCE5"/>
      <c r="FCF5"/>
      <c r="FCG5"/>
    </row>
    <row r="6" spans="1:4141" s="57" customFormat="1" ht="12.75">
      <c r="A6" s="87" t="s">
        <v>382</v>
      </c>
      <c r="B6" s="85">
        <f>'$perShare'!F67</f>
        <v>49.047999999999995</v>
      </c>
      <c r="C6" s="86">
        <v>0.7</v>
      </c>
      <c r="D6"/>
      <c r="E6" s="88">
        <v>1.93</v>
      </c>
      <c r="F6" s="88">
        <v>2.82</v>
      </c>
      <c r="G6" s="88">
        <v>1.89</v>
      </c>
      <c r="H6" s="88">
        <v>2.19</v>
      </c>
      <c r="I6" s="88">
        <v>2.65</v>
      </c>
      <c r="J6" s="88">
        <v>2.58</v>
      </c>
      <c r="K6" s="88">
        <v>2.75</v>
      </c>
      <c r="L6" s="88">
        <v>2.95</v>
      </c>
      <c r="M6" s="88">
        <v>3.75</v>
      </c>
      <c r="N6" s="88">
        <v>1.72</v>
      </c>
      <c r="O6" s="88">
        <v>1.76</v>
      </c>
      <c r="P6" s="88">
        <v>1.76</v>
      </c>
      <c r="Q6" s="88">
        <v>1.78</v>
      </c>
      <c r="R6" s="88">
        <v>1.84</v>
      </c>
      <c r="S6" s="88">
        <v>1.9</v>
      </c>
      <c r="T6" s="88">
        <v>1.96</v>
      </c>
      <c r="U6" s="88">
        <v>2.2000000000000002</v>
      </c>
      <c r="V6" s="88">
        <v>0.1</v>
      </c>
      <c r="W6" s="88">
        <v>6.6000000000000003E-2</v>
      </c>
      <c r="X6" s="88">
        <v>7.6999999999999999E-2</v>
      </c>
      <c r="Y6" s="88">
        <v>8.6999999999999994E-2</v>
      </c>
      <c r="Z6" s="88">
        <v>8.1000000000000003E-2</v>
      </c>
      <c r="AA6" s="88">
        <v>0.08</v>
      </c>
      <c r="AB6" s="88">
        <v>8.5000000000000006E-2</v>
      </c>
      <c r="AC6" s="88">
        <v>9.5000000000000001E-2</v>
      </c>
      <c r="AD6" s="88">
        <v>25.37</v>
      </c>
      <c r="AE6" s="88">
        <v>26.41</v>
      </c>
      <c r="AF6" s="88">
        <v>27.26</v>
      </c>
      <c r="AG6" s="88">
        <v>28.78</v>
      </c>
      <c r="AH6" s="88">
        <v>30.48</v>
      </c>
      <c r="AI6" s="88">
        <v>31.6</v>
      </c>
      <c r="AJ6" s="88">
        <v>32.799999999999997</v>
      </c>
      <c r="AK6" s="88">
        <v>36.5</v>
      </c>
      <c r="AL6" s="88">
        <v>32.6</v>
      </c>
      <c r="AM6" s="88">
        <v>35.200000000000003</v>
      </c>
      <c r="AN6" s="88">
        <v>35.799999999999997</v>
      </c>
      <c r="AO6" s="88">
        <v>37.5</v>
      </c>
      <c r="AP6" s="88">
        <v>39.4</v>
      </c>
      <c r="AQ6" s="88">
        <v>41.5</v>
      </c>
      <c r="AR6" s="88">
        <v>43.5</v>
      </c>
      <c r="AS6" s="88">
        <v>45</v>
      </c>
      <c r="AT6" s="88">
        <v>-2.5000000000000001E-2</v>
      </c>
      <c r="AU6" s="88">
        <v>7.0000000000000007E-2</v>
      </c>
      <c r="AV6" s="88">
        <v>4.4999999999999998E-2</v>
      </c>
      <c r="AW6" s="88">
        <v>3.5000000000000003E-2</v>
      </c>
      <c r="AX6" s="88">
        <v>5.5E-2</v>
      </c>
      <c r="AY6" s="88">
        <v>0.04</v>
      </c>
      <c r="AZ6" s="91">
        <f>Earnings!E7</f>
        <v>3.06</v>
      </c>
      <c r="BA6" s="91">
        <f>[1]Earnings!F7</f>
        <v>0.06</v>
      </c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  <c r="AMM6"/>
      <c r="AMN6"/>
      <c r="AMO6"/>
      <c r="AMP6"/>
      <c r="AMQ6"/>
      <c r="AMR6"/>
      <c r="AMS6"/>
      <c r="AMT6"/>
      <c r="AMU6"/>
      <c r="AMV6"/>
      <c r="AMW6"/>
      <c r="AMX6"/>
      <c r="AMY6"/>
      <c r="AMZ6"/>
      <c r="ANA6"/>
      <c r="ANB6"/>
      <c r="ANC6"/>
      <c r="AND6"/>
      <c r="ANE6"/>
      <c r="ANF6"/>
      <c r="ANG6"/>
      <c r="ANH6"/>
      <c r="ANI6"/>
      <c r="ANJ6"/>
      <c r="ANK6"/>
      <c r="ANL6"/>
      <c r="ANM6"/>
      <c r="ANN6"/>
      <c r="ANO6"/>
      <c r="ANP6"/>
      <c r="ANQ6"/>
      <c r="ANR6"/>
      <c r="ANS6"/>
      <c r="ANT6"/>
      <c r="ANU6"/>
      <c r="ANV6"/>
      <c r="ANW6"/>
      <c r="ANX6"/>
      <c r="ANY6"/>
      <c r="ANZ6"/>
      <c r="AOA6"/>
      <c r="AOB6"/>
      <c r="AOC6"/>
      <c r="AOD6"/>
      <c r="AOE6"/>
      <c r="AOF6"/>
      <c r="AOG6"/>
      <c r="AOH6"/>
      <c r="AOI6"/>
      <c r="AOJ6"/>
      <c r="AOK6"/>
      <c r="AOL6"/>
      <c r="AOM6"/>
      <c r="AON6"/>
      <c r="AOO6"/>
      <c r="AOP6"/>
      <c r="AOQ6"/>
      <c r="AOR6"/>
      <c r="AOS6"/>
      <c r="AOT6"/>
      <c r="AOU6"/>
      <c r="AOV6"/>
      <c r="AOW6"/>
      <c r="AOX6"/>
      <c r="AOY6"/>
      <c r="AOZ6"/>
      <c r="APA6"/>
      <c r="APB6"/>
      <c r="APC6"/>
      <c r="APD6"/>
      <c r="APE6"/>
      <c r="APF6"/>
      <c r="APG6"/>
      <c r="APH6"/>
      <c r="API6"/>
      <c r="APJ6"/>
      <c r="APK6"/>
      <c r="APL6"/>
      <c r="APM6"/>
      <c r="APN6"/>
      <c r="APO6"/>
      <c r="APP6"/>
      <c r="APQ6"/>
      <c r="APR6"/>
      <c r="APS6"/>
      <c r="APT6"/>
      <c r="APU6"/>
      <c r="APV6"/>
      <c r="APW6"/>
      <c r="APX6"/>
      <c r="APY6"/>
      <c r="APZ6"/>
      <c r="AQA6"/>
      <c r="AQB6"/>
      <c r="AQC6"/>
      <c r="AQD6"/>
      <c r="AQE6"/>
      <c r="AQF6"/>
      <c r="AQG6"/>
      <c r="AQH6"/>
      <c r="AQI6"/>
      <c r="AQJ6"/>
      <c r="AQK6"/>
      <c r="AQL6"/>
      <c r="AQM6"/>
      <c r="AQN6"/>
      <c r="AQO6"/>
      <c r="AQP6"/>
      <c r="AQQ6"/>
      <c r="AQR6"/>
      <c r="AQS6"/>
      <c r="AQT6"/>
      <c r="AQU6"/>
      <c r="AQV6"/>
      <c r="AQW6"/>
      <c r="AQX6"/>
      <c r="AQY6"/>
      <c r="AQZ6"/>
      <c r="ARA6"/>
      <c r="ARB6"/>
      <c r="ARC6"/>
      <c r="ARD6"/>
      <c r="ARE6"/>
      <c r="ARF6"/>
      <c r="ARG6"/>
      <c r="ARH6"/>
      <c r="ARI6"/>
      <c r="ARJ6"/>
      <c r="ARK6"/>
      <c r="ARL6"/>
      <c r="ARM6"/>
      <c r="ARN6"/>
      <c r="ARO6"/>
      <c r="ARP6"/>
      <c r="ARQ6"/>
      <c r="ARR6"/>
      <c r="ARS6"/>
      <c r="ART6"/>
      <c r="ARU6"/>
      <c r="ARV6"/>
      <c r="ARW6"/>
      <c r="ARX6"/>
      <c r="ARY6"/>
      <c r="ARZ6"/>
      <c r="ASA6"/>
      <c r="ASB6"/>
      <c r="ASC6"/>
      <c r="ASD6"/>
      <c r="ASE6"/>
      <c r="ASF6"/>
      <c r="ASG6"/>
      <c r="ASH6"/>
      <c r="ASI6"/>
      <c r="ASJ6"/>
      <c r="ASK6"/>
      <c r="ASL6"/>
      <c r="ASM6"/>
      <c r="ASN6"/>
      <c r="ASO6"/>
      <c r="ASP6"/>
      <c r="ASQ6"/>
      <c r="ASR6"/>
      <c r="ASS6"/>
      <c r="AST6"/>
      <c r="ASU6"/>
      <c r="ASV6"/>
      <c r="ASW6"/>
      <c r="ASX6"/>
      <c r="ASY6"/>
      <c r="ASZ6"/>
      <c r="ATA6"/>
      <c r="ATB6"/>
      <c r="ATC6"/>
      <c r="ATD6"/>
      <c r="ATE6"/>
      <c r="ATF6"/>
      <c r="ATG6"/>
      <c r="ATH6"/>
      <c r="ATI6"/>
      <c r="ATJ6"/>
      <c r="ATK6"/>
      <c r="ATL6"/>
      <c r="ATM6"/>
      <c r="ATN6"/>
      <c r="ATO6"/>
      <c r="ATP6"/>
      <c r="ATQ6"/>
      <c r="ATR6"/>
      <c r="ATS6"/>
      <c r="ATT6"/>
      <c r="ATU6"/>
      <c r="ATV6"/>
      <c r="ATW6"/>
      <c r="ATX6"/>
      <c r="ATY6"/>
      <c r="ATZ6"/>
      <c r="AUA6"/>
      <c r="AUB6"/>
      <c r="AUC6"/>
      <c r="AUD6"/>
      <c r="AUE6"/>
      <c r="AUF6"/>
      <c r="AUG6"/>
      <c r="AUH6"/>
      <c r="AUI6"/>
      <c r="AUJ6"/>
      <c r="AUK6"/>
      <c r="AUL6"/>
      <c r="AUM6"/>
      <c r="AUN6"/>
      <c r="AUO6"/>
      <c r="AUP6"/>
      <c r="AUQ6"/>
      <c r="AUR6"/>
      <c r="AUS6"/>
      <c r="AUT6"/>
      <c r="AUU6"/>
      <c r="AUV6"/>
      <c r="AUW6"/>
      <c r="AUX6"/>
      <c r="AUY6"/>
      <c r="AUZ6"/>
      <c r="AVA6"/>
      <c r="AVB6"/>
      <c r="AVC6"/>
      <c r="AVD6"/>
      <c r="AVE6"/>
      <c r="AVF6"/>
      <c r="AVG6"/>
      <c r="AVH6"/>
      <c r="AVI6"/>
      <c r="AVJ6"/>
      <c r="AVK6"/>
      <c r="AVL6"/>
      <c r="AVM6"/>
      <c r="AVN6"/>
      <c r="AVO6"/>
      <c r="AVP6"/>
      <c r="AVQ6"/>
      <c r="AVR6"/>
      <c r="AVS6"/>
      <c r="AVT6"/>
      <c r="AVU6"/>
      <c r="AVV6"/>
      <c r="AVW6"/>
      <c r="AVX6"/>
      <c r="AVY6"/>
      <c r="AVZ6"/>
      <c r="AWA6"/>
      <c r="AWB6"/>
      <c r="AWC6"/>
      <c r="AWD6"/>
      <c r="AWE6"/>
      <c r="AWF6"/>
      <c r="AWG6"/>
      <c r="AWH6"/>
      <c r="AWI6"/>
      <c r="AWJ6"/>
      <c r="AWK6"/>
      <c r="AWL6"/>
      <c r="AWM6"/>
      <c r="AWN6"/>
      <c r="AWO6"/>
      <c r="AWP6"/>
      <c r="AWQ6"/>
      <c r="AWR6"/>
      <c r="AWS6"/>
      <c r="AWT6"/>
      <c r="AWU6"/>
      <c r="AWV6"/>
      <c r="AWW6"/>
      <c r="AWX6"/>
      <c r="AWY6"/>
      <c r="AWZ6"/>
      <c r="AXA6"/>
      <c r="AXB6"/>
      <c r="AXC6"/>
      <c r="AXD6"/>
      <c r="AXE6"/>
      <c r="AXF6"/>
      <c r="AXG6"/>
      <c r="AXH6"/>
      <c r="AXI6"/>
      <c r="AXJ6"/>
      <c r="AXK6"/>
      <c r="AXL6"/>
      <c r="AXM6"/>
      <c r="AXN6"/>
      <c r="AXO6"/>
      <c r="AXP6"/>
      <c r="AXQ6"/>
      <c r="AXR6"/>
      <c r="AXS6"/>
      <c r="AXT6"/>
      <c r="AXU6"/>
      <c r="AXV6"/>
      <c r="AXW6"/>
      <c r="AXX6"/>
      <c r="AXY6"/>
      <c r="AXZ6"/>
      <c r="AYA6"/>
      <c r="AYB6"/>
      <c r="AYC6"/>
      <c r="AYD6"/>
      <c r="AYE6"/>
      <c r="AYF6"/>
      <c r="AYG6"/>
      <c r="AYH6"/>
      <c r="AYI6"/>
      <c r="AYJ6"/>
      <c r="AYK6"/>
      <c r="AYL6"/>
      <c r="AYM6"/>
      <c r="AYN6"/>
      <c r="AYO6"/>
      <c r="AYP6"/>
      <c r="AYQ6"/>
      <c r="AYR6"/>
      <c r="AYS6"/>
      <c r="AYT6"/>
      <c r="AYU6"/>
      <c r="AYV6"/>
      <c r="AYW6"/>
      <c r="AYX6"/>
      <c r="AYY6"/>
      <c r="AYZ6"/>
      <c r="AZA6"/>
      <c r="AZB6"/>
      <c r="AZC6"/>
      <c r="AZD6"/>
      <c r="AZE6"/>
      <c r="AZF6"/>
      <c r="AZG6"/>
      <c r="AZH6"/>
      <c r="AZI6"/>
      <c r="AZJ6"/>
      <c r="AZK6"/>
      <c r="AZL6"/>
      <c r="AZM6"/>
      <c r="AZN6"/>
      <c r="AZO6"/>
      <c r="AZP6"/>
      <c r="AZQ6"/>
      <c r="AZR6"/>
      <c r="AZS6"/>
      <c r="AZT6"/>
      <c r="AZU6"/>
      <c r="AZV6"/>
      <c r="AZW6"/>
      <c r="AZX6"/>
      <c r="AZY6"/>
      <c r="AZZ6"/>
      <c r="BAA6"/>
      <c r="BAB6"/>
      <c r="BAC6"/>
      <c r="BAD6"/>
      <c r="BAE6"/>
      <c r="BAF6"/>
      <c r="BAG6"/>
      <c r="BAH6"/>
      <c r="BAI6"/>
      <c r="BAJ6"/>
      <c r="BAK6"/>
      <c r="BAL6"/>
      <c r="BAM6"/>
      <c r="BAN6"/>
      <c r="BAO6"/>
      <c r="BAP6"/>
      <c r="BAQ6"/>
      <c r="BAR6"/>
      <c r="BAS6"/>
      <c r="BAT6"/>
      <c r="BAU6"/>
      <c r="BAV6"/>
      <c r="BAW6"/>
      <c r="BAX6"/>
      <c r="BAY6"/>
      <c r="BAZ6"/>
      <c r="BBA6"/>
      <c r="BBB6"/>
      <c r="BBC6"/>
      <c r="BBD6"/>
      <c r="BBE6"/>
      <c r="BBF6"/>
      <c r="BBG6"/>
      <c r="BBH6"/>
      <c r="BBI6"/>
      <c r="BBJ6"/>
      <c r="BBK6"/>
      <c r="BBL6"/>
      <c r="BBM6"/>
      <c r="BBN6"/>
      <c r="BBO6"/>
      <c r="BBP6"/>
      <c r="BBQ6"/>
      <c r="BBR6"/>
      <c r="BBS6"/>
      <c r="BBT6"/>
      <c r="BBU6"/>
      <c r="BBV6"/>
      <c r="BBW6"/>
      <c r="BBX6"/>
      <c r="BBY6"/>
      <c r="BBZ6"/>
      <c r="BCA6"/>
      <c r="BCB6"/>
      <c r="BCC6"/>
      <c r="BCD6"/>
      <c r="BCE6"/>
      <c r="BCF6"/>
      <c r="BCG6"/>
      <c r="BCH6"/>
      <c r="BCI6"/>
      <c r="BCJ6"/>
      <c r="BCK6"/>
      <c r="BCL6"/>
      <c r="BCM6"/>
      <c r="BCN6"/>
      <c r="BCO6"/>
      <c r="BCP6"/>
      <c r="BCQ6"/>
      <c r="BCR6"/>
      <c r="BCS6"/>
      <c r="BCT6"/>
      <c r="BCU6"/>
      <c r="BCV6"/>
      <c r="BCW6"/>
      <c r="BCX6"/>
      <c r="BCY6"/>
      <c r="BCZ6"/>
      <c r="BDA6"/>
      <c r="BDB6"/>
      <c r="BDC6"/>
      <c r="BDD6"/>
      <c r="BDE6"/>
      <c r="BDF6"/>
      <c r="BDG6"/>
      <c r="BDH6"/>
      <c r="BDI6"/>
      <c r="BDJ6"/>
      <c r="BDK6"/>
      <c r="BDL6"/>
      <c r="BDM6"/>
      <c r="BDN6"/>
      <c r="BDO6"/>
      <c r="BDP6"/>
      <c r="BDQ6"/>
      <c r="BDR6"/>
      <c r="BDS6"/>
      <c r="BDT6"/>
      <c r="BDU6"/>
      <c r="BDV6"/>
      <c r="BDW6"/>
      <c r="BDX6"/>
      <c r="BDY6"/>
      <c r="BDZ6"/>
      <c r="BEA6"/>
      <c r="BEB6"/>
      <c r="BEC6"/>
      <c r="BED6"/>
      <c r="BEE6"/>
      <c r="BEF6"/>
      <c r="BEG6"/>
      <c r="BEH6"/>
      <c r="BEI6"/>
      <c r="BEJ6"/>
      <c r="BEK6"/>
      <c r="BEL6"/>
      <c r="BEM6"/>
      <c r="BEN6"/>
      <c r="BEO6"/>
      <c r="BEP6"/>
      <c r="BEQ6"/>
      <c r="BER6"/>
      <c r="BES6"/>
      <c r="BET6"/>
      <c r="BEU6"/>
      <c r="BEV6"/>
      <c r="BEW6"/>
      <c r="BEX6"/>
      <c r="BEY6"/>
      <c r="BEZ6"/>
      <c r="BFA6"/>
      <c r="BFB6"/>
      <c r="BFC6"/>
      <c r="BFD6"/>
      <c r="BFE6"/>
      <c r="BFF6"/>
      <c r="BFG6"/>
      <c r="BFH6"/>
      <c r="BFI6"/>
      <c r="BFJ6"/>
      <c r="BFK6"/>
      <c r="BFL6"/>
      <c r="BFM6"/>
      <c r="BFN6"/>
      <c r="BFO6"/>
      <c r="BFP6"/>
      <c r="BFQ6"/>
      <c r="BFR6"/>
      <c r="BFS6"/>
      <c r="BFT6"/>
      <c r="BFU6"/>
      <c r="BFV6"/>
      <c r="BFW6"/>
      <c r="BFX6"/>
      <c r="BFY6"/>
      <c r="BFZ6"/>
      <c r="BGA6"/>
      <c r="BGB6"/>
      <c r="BGC6"/>
      <c r="BGD6"/>
      <c r="BGE6"/>
      <c r="BGF6"/>
      <c r="BGG6"/>
      <c r="BGH6"/>
      <c r="BGI6"/>
      <c r="BGJ6"/>
      <c r="BGK6"/>
      <c r="BGL6"/>
      <c r="BGM6"/>
      <c r="BGN6"/>
      <c r="BGO6"/>
      <c r="BGP6"/>
      <c r="BGQ6"/>
      <c r="BGR6"/>
      <c r="BGS6"/>
      <c r="BGT6"/>
      <c r="BGU6"/>
      <c r="BGV6"/>
      <c r="BGW6"/>
      <c r="BGX6"/>
      <c r="BGY6"/>
      <c r="BGZ6"/>
      <c r="BHA6"/>
      <c r="BHB6"/>
      <c r="BHC6"/>
      <c r="BHD6"/>
      <c r="BHE6"/>
      <c r="BHF6"/>
      <c r="BHG6"/>
      <c r="BHH6"/>
      <c r="BHI6"/>
      <c r="BHJ6"/>
      <c r="BHK6"/>
      <c r="BHL6"/>
      <c r="BHM6"/>
      <c r="BHN6"/>
      <c r="BHO6"/>
      <c r="BHP6"/>
      <c r="BHQ6"/>
      <c r="BHR6"/>
      <c r="BHS6"/>
      <c r="BHT6"/>
      <c r="BHU6"/>
      <c r="BHV6"/>
      <c r="BHW6"/>
      <c r="BHX6"/>
      <c r="BHY6"/>
      <c r="BHZ6"/>
      <c r="BIA6"/>
      <c r="BIB6"/>
      <c r="BIC6"/>
      <c r="BID6"/>
      <c r="BIE6"/>
      <c r="BIF6"/>
      <c r="BIG6"/>
      <c r="BIH6"/>
      <c r="BII6"/>
      <c r="BIJ6"/>
      <c r="BIK6"/>
      <c r="BIL6"/>
      <c r="BIM6"/>
      <c r="BIN6"/>
      <c r="BIO6"/>
      <c r="BIP6"/>
      <c r="BIQ6"/>
      <c r="BIR6"/>
      <c r="BIS6"/>
      <c r="BIT6"/>
      <c r="BIU6"/>
      <c r="BIV6"/>
      <c r="BIW6"/>
      <c r="BIX6"/>
      <c r="BIY6"/>
      <c r="BIZ6"/>
      <c r="BJA6"/>
      <c r="BJB6"/>
      <c r="BJC6"/>
      <c r="BJD6"/>
      <c r="BJE6"/>
      <c r="BJF6"/>
      <c r="BJG6"/>
      <c r="BJH6"/>
      <c r="BJI6"/>
      <c r="BJJ6"/>
      <c r="BJK6"/>
      <c r="BJL6"/>
      <c r="BJM6"/>
      <c r="BJN6"/>
      <c r="BJO6"/>
      <c r="BJP6"/>
      <c r="BJQ6"/>
      <c r="BJR6"/>
      <c r="BJS6"/>
      <c r="BJT6"/>
      <c r="BJU6"/>
      <c r="BJV6"/>
      <c r="BJW6"/>
      <c r="BJX6"/>
      <c r="BJY6"/>
      <c r="BJZ6"/>
      <c r="BKA6"/>
      <c r="BKB6"/>
      <c r="BKC6"/>
      <c r="BKD6"/>
      <c r="BKE6"/>
      <c r="BKF6"/>
      <c r="BKG6"/>
      <c r="BKH6"/>
      <c r="BKI6"/>
      <c r="BKJ6"/>
      <c r="BKK6"/>
      <c r="BKL6"/>
      <c r="BKM6"/>
      <c r="BKN6"/>
      <c r="BKO6"/>
      <c r="BKP6"/>
      <c r="BKQ6"/>
      <c r="BKR6"/>
      <c r="BKS6"/>
      <c r="BKT6"/>
      <c r="BKU6"/>
      <c r="BKV6"/>
      <c r="BKW6"/>
      <c r="BKX6"/>
      <c r="BKY6"/>
      <c r="BKZ6"/>
      <c r="BLA6"/>
      <c r="BLB6"/>
      <c r="BLC6"/>
      <c r="BLD6"/>
      <c r="BLE6"/>
      <c r="BLF6"/>
      <c r="BLG6"/>
      <c r="BLH6"/>
      <c r="BLI6"/>
      <c r="BLJ6"/>
      <c r="BLK6"/>
      <c r="BLL6"/>
      <c r="BLM6"/>
      <c r="BLN6"/>
      <c r="BLO6"/>
      <c r="BLP6"/>
      <c r="BLQ6"/>
      <c r="BLR6"/>
      <c r="BLS6"/>
      <c r="BLT6"/>
      <c r="BLU6"/>
      <c r="BLV6"/>
      <c r="BLW6"/>
      <c r="BLX6"/>
      <c r="BLY6"/>
      <c r="BLZ6"/>
      <c r="BMA6"/>
      <c r="BMB6"/>
      <c r="BMC6"/>
      <c r="BMD6"/>
      <c r="BME6"/>
      <c r="BMF6"/>
      <c r="BMG6"/>
      <c r="BMH6"/>
      <c r="BMI6"/>
      <c r="BMJ6"/>
      <c r="BMK6"/>
      <c r="BML6"/>
      <c r="BMM6"/>
      <c r="BMN6"/>
      <c r="BMO6"/>
      <c r="BMP6"/>
      <c r="BMQ6"/>
      <c r="BMR6"/>
      <c r="BMS6"/>
      <c r="BMT6"/>
      <c r="BMU6"/>
      <c r="BMV6"/>
      <c r="BMW6"/>
      <c r="BMX6"/>
      <c r="BMY6"/>
      <c r="BMZ6"/>
      <c r="BNA6"/>
      <c r="BNB6"/>
      <c r="BNC6"/>
      <c r="BND6"/>
      <c r="BNE6"/>
      <c r="BNF6"/>
      <c r="BNG6"/>
      <c r="BNH6"/>
      <c r="BNI6"/>
      <c r="BNJ6"/>
      <c r="BNK6"/>
      <c r="BNL6"/>
      <c r="BNM6"/>
      <c r="BNN6"/>
      <c r="BNO6"/>
      <c r="BNP6"/>
      <c r="BNQ6"/>
      <c r="BNR6"/>
      <c r="BNS6"/>
      <c r="BNT6"/>
      <c r="BNU6"/>
      <c r="BNV6"/>
      <c r="BNW6"/>
      <c r="BNX6"/>
      <c r="BNY6"/>
      <c r="BNZ6"/>
      <c r="BOA6"/>
      <c r="BOB6"/>
      <c r="BOC6"/>
      <c r="BOD6"/>
      <c r="BOE6"/>
      <c r="BOF6"/>
      <c r="BOG6"/>
      <c r="BOH6"/>
      <c r="BOI6"/>
      <c r="BOJ6"/>
      <c r="BOK6"/>
      <c r="BOL6"/>
      <c r="BOM6"/>
      <c r="BON6"/>
      <c r="BOO6"/>
      <c r="BOP6"/>
      <c r="BOQ6"/>
      <c r="BOR6"/>
      <c r="BOS6"/>
      <c r="BOT6"/>
      <c r="BOU6"/>
      <c r="BOV6"/>
      <c r="BOW6"/>
      <c r="BOX6"/>
      <c r="BOY6"/>
      <c r="BOZ6"/>
      <c r="BPA6"/>
      <c r="BPB6"/>
      <c r="BPC6"/>
      <c r="BPD6"/>
      <c r="BPE6"/>
      <c r="BPF6"/>
      <c r="BPG6"/>
      <c r="BPH6"/>
      <c r="BPI6"/>
      <c r="BPJ6"/>
      <c r="BPK6"/>
      <c r="BPL6"/>
      <c r="BPM6"/>
      <c r="BPN6"/>
      <c r="BPO6"/>
      <c r="BPP6"/>
      <c r="BPQ6"/>
      <c r="BPR6"/>
      <c r="BPS6"/>
      <c r="BPT6"/>
      <c r="BPU6"/>
      <c r="BPV6"/>
      <c r="BPW6"/>
      <c r="BPX6"/>
      <c r="BPY6"/>
      <c r="BPZ6"/>
      <c r="BQA6"/>
      <c r="BQB6"/>
      <c r="BQC6"/>
      <c r="BQD6"/>
      <c r="BQE6"/>
      <c r="BQF6"/>
      <c r="BQG6"/>
      <c r="BQH6"/>
      <c r="BQI6"/>
      <c r="BQJ6"/>
      <c r="BQK6"/>
      <c r="BQL6"/>
      <c r="BQM6"/>
      <c r="BQN6"/>
      <c r="BQO6"/>
      <c r="BQP6"/>
      <c r="BQQ6"/>
      <c r="BQR6"/>
      <c r="BQS6"/>
      <c r="BQT6"/>
      <c r="BQU6"/>
      <c r="BQV6"/>
      <c r="BQW6"/>
      <c r="BQX6"/>
      <c r="BQY6"/>
      <c r="BQZ6"/>
      <c r="BRA6"/>
      <c r="BRB6"/>
      <c r="BRC6"/>
      <c r="BRD6"/>
      <c r="BRE6"/>
      <c r="BRF6"/>
      <c r="BRG6"/>
      <c r="BRH6"/>
      <c r="BRI6"/>
      <c r="BRJ6"/>
      <c r="BRK6"/>
      <c r="BRL6"/>
      <c r="BRM6"/>
      <c r="BRN6"/>
      <c r="BRO6"/>
      <c r="BRP6"/>
      <c r="BRQ6"/>
      <c r="BRR6"/>
      <c r="BRS6"/>
      <c r="BRT6"/>
      <c r="BRU6"/>
      <c r="BRV6"/>
      <c r="BRW6"/>
      <c r="BRX6"/>
      <c r="BRY6"/>
      <c r="BRZ6"/>
      <c r="BSA6"/>
      <c r="BSB6"/>
      <c r="BSC6"/>
      <c r="BSD6"/>
      <c r="BSE6"/>
      <c r="BSF6"/>
      <c r="BSG6"/>
      <c r="BSH6"/>
      <c r="BSI6"/>
      <c r="BSJ6"/>
      <c r="BSK6"/>
      <c r="BSL6"/>
      <c r="BSM6"/>
      <c r="BSN6"/>
      <c r="BSO6"/>
      <c r="BSP6"/>
      <c r="BSQ6"/>
      <c r="BSR6"/>
      <c r="BSS6"/>
      <c r="BST6"/>
      <c r="BSU6"/>
      <c r="BSV6"/>
      <c r="BSW6"/>
      <c r="BSX6"/>
      <c r="BSY6"/>
      <c r="BSZ6"/>
      <c r="BTA6"/>
      <c r="BTB6"/>
      <c r="BTC6"/>
      <c r="BTD6"/>
      <c r="BTE6"/>
      <c r="BTF6"/>
      <c r="BTG6"/>
      <c r="BTH6"/>
      <c r="BTI6"/>
      <c r="BTJ6"/>
      <c r="BTK6"/>
      <c r="BTL6"/>
      <c r="BTM6"/>
      <c r="BTN6"/>
      <c r="BTO6"/>
      <c r="BTP6"/>
      <c r="BTQ6"/>
      <c r="BTR6"/>
      <c r="BTS6"/>
      <c r="BTT6"/>
      <c r="BTU6"/>
      <c r="BTV6"/>
      <c r="BTW6"/>
      <c r="BTX6"/>
      <c r="BTY6"/>
      <c r="BTZ6"/>
      <c r="BUA6"/>
      <c r="BUB6"/>
      <c r="BUC6"/>
      <c r="BUD6"/>
      <c r="BUE6"/>
      <c r="BUF6"/>
      <c r="BUG6"/>
      <c r="BUH6"/>
      <c r="BUI6"/>
      <c r="BUJ6"/>
      <c r="BUK6"/>
      <c r="BUL6"/>
      <c r="BUM6"/>
      <c r="BUN6"/>
      <c r="BUO6"/>
      <c r="BUP6"/>
      <c r="BUQ6"/>
      <c r="BUR6"/>
      <c r="BUS6"/>
      <c r="BUT6"/>
      <c r="BUU6"/>
      <c r="BUV6"/>
      <c r="BUW6"/>
      <c r="BUX6"/>
      <c r="BUY6"/>
      <c r="BUZ6"/>
      <c r="BVA6"/>
      <c r="BVB6"/>
      <c r="BVC6"/>
      <c r="BVD6"/>
      <c r="BVE6"/>
      <c r="BVF6"/>
      <c r="BVG6"/>
      <c r="BVH6"/>
      <c r="BVI6"/>
      <c r="BVJ6"/>
      <c r="BVK6"/>
      <c r="BVL6"/>
      <c r="BVM6"/>
      <c r="BVN6"/>
      <c r="BVO6"/>
      <c r="BVP6"/>
      <c r="BVQ6"/>
      <c r="BVR6"/>
      <c r="BVS6"/>
      <c r="BVT6"/>
      <c r="BVU6"/>
      <c r="BVV6"/>
      <c r="BVW6"/>
      <c r="BVX6"/>
      <c r="BVY6"/>
      <c r="BVZ6"/>
      <c r="BWA6"/>
      <c r="BWB6"/>
      <c r="BWC6"/>
      <c r="BWD6"/>
      <c r="BWE6"/>
      <c r="BWF6"/>
      <c r="BWG6"/>
      <c r="BWH6"/>
      <c r="BWI6"/>
      <c r="BWJ6"/>
      <c r="BWK6"/>
      <c r="BWL6"/>
      <c r="BWM6"/>
      <c r="BWN6"/>
      <c r="BWO6"/>
      <c r="BWP6"/>
      <c r="BWQ6"/>
      <c r="BWR6"/>
      <c r="BWS6"/>
      <c r="BWT6"/>
      <c r="BWU6"/>
      <c r="BWV6"/>
      <c r="BWW6"/>
      <c r="BWX6"/>
      <c r="BWY6"/>
      <c r="BWZ6"/>
      <c r="BXA6"/>
      <c r="BXB6"/>
      <c r="BXC6"/>
      <c r="BXD6"/>
      <c r="BXE6"/>
      <c r="BXF6"/>
      <c r="BXG6"/>
      <c r="BXH6"/>
      <c r="BXI6"/>
      <c r="BXJ6"/>
      <c r="BXK6"/>
      <c r="BXL6"/>
      <c r="BXM6"/>
      <c r="BXN6"/>
      <c r="BXO6"/>
      <c r="BXP6"/>
      <c r="BXQ6"/>
      <c r="BXR6"/>
      <c r="BXS6"/>
      <c r="BXT6"/>
      <c r="BXU6"/>
      <c r="BXV6"/>
      <c r="BXW6"/>
      <c r="BXX6"/>
      <c r="BXY6"/>
      <c r="BXZ6"/>
      <c r="BYA6"/>
      <c r="BYB6"/>
      <c r="BYC6"/>
      <c r="BYD6"/>
      <c r="BYE6"/>
      <c r="BYF6"/>
      <c r="BYG6"/>
      <c r="BYH6"/>
      <c r="BYI6"/>
      <c r="BYJ6"/>
      <c r="BYK6"/>
      <c r="BYL6"/>
      <c r="BYM6"/>
      <c r="BYN6"/>
      <c r="BYO6"/>
      <c r="BYP6"/>
      <c r="BYQ6"/>
      <c r="BYR6"/>
      <c r="BYS6"/>
      <c r="BYT6"/>
      <c r="BYU6"/>
      <c r="BYV6"/>
      <c r="BYW6"/>
      <c r="BYX6"/>
      <c r="BYY6"/>
      <c r="BYZ6"/>
      <c r="BZA6"/>
      <c r="BZB6"/>
      <c r="BZC6"/>
      <c r="BZD6"/>
      <c r="BZE6"/>
      <c r="BZF6"/>
      <c r="BZG6"/>
      <c r="BZH6"/>
      <c r="BZI6"/>
      <c r="BZJ6"/>
      <c r="BZK6"/>
      <c r="BZL6"/>
      <c r="BZM6"/>
      <c r="BZN6"/>
      <c r="BZO6"/>
      <c r="BZP6"/>
      <c r="BZQ6"/>
      <c r="BZR6"/>
      <c r="BZS6"/>
      <c r="BZT6"/>
      <c r="BZU6"/>
      <c r="BZV6"/>
      <c r="BZW6"/>
      <c r="BZX6"/>
      <c r="BZY6"/>
      <c r="BZZ6"/>
      <c r="CAA6"/>
      <c r="CAB6"/>
      <c r="CAC6"/>
      <c r="CAD6"/>
      <c r="CAE6"/>
      <c r="CAF6"/>
      <c r="CAG6"/>
      <c r="CAH6"/>
      <c r="CAI6"/>
      <c r="CAJ6"/>
      <c r="CAK6"/>
      <c r="CAL6"/>
      <c r="CAM6"/>
      <c r="CAN6"/>
      <c r="CAO6"/>
      <c r="CAP6"/>
      <c r="CAQ6"/>
      <c r="CAR6"/>
      <c r="CAS6"/>
      <c r="CAT6"/>
      <c r="CAU6"/>
      <c r="CAV6"/>
      <c r="CAW6"/>
      <c r="CAX6"/>
      <c r="CAY6"/>
      <c r="CAZ6"/>
      <c r="CBA6"/>
      <c r="CBB6"/>
      <c r="CBC6"/>
      <c r="CBD6"/>
      <c r="CBE6"/>
      <c r="CBF6"/>
      <c r="CBG6"/>
      <c r="CBH6"/>
      <c r="CBI6"/>
      <c r="CBJ6"/>
      <c r="CBK6"/>
      <c r="CBL6"/>
      <c r="CBM6"/>
      <c r="CBN6"/>
      <c r="CBO6"/>
      <c r="CBP6"/>
      <c r="CBQ6"/>
      <c r="CBR6"/>
      <c r="CBS6"/>
      <c r="CBT6"/>
      <c r="CBU6"/>
      <c r="CBV6"/>
      <c r="CBW6"/>
      <c r="CBX6"/>
      <c r="CBY6"/>
      <c r="CBZ6"/>
      <c r="CCA6"/>
      <c r="CCB6"/>
      <c r="CCC6"/>
      <c r="CCD6"/>
      <c r="CCE6"/>
      <c r="CCF6"/>
      <c r="CCG6"/>
      <c r="CCH6"/>
      <c r="CCI6"/>
      <c r="CCJ6"/>
      <c r="CCK6"/>
      <c r="CCL6"/>
      <c r="CCM6"/>
      <c r="CCN6"/>
      <c r="CCO6"/>
      <c r="CCP6"/>
      <c r="CCQ6"/>
      <c r="CCR6"/>
      <c r="CCS6"/>
      <c r="CCT6"/>
      <c r="CCU6"/>
      <c r="CCV6"/>
      <c r="CCW6"/>
      <c r="CCX6"/>
      <c r="CCY6"/>
      <c r="CCZ6"/>
      <c r="CDA6"/>
      <c r="CDB6"/>
      <c r="CDC6"/>
      <c r="CDD6"/>
      <c r="CDE6"/>
      <c r="CDF6"/>
      <c r="CDG6"/>
      <c r="CDH6"/>
      <c r="CDI6"/>
      <c r="CDJ6"/>
      <c r="CDK6"/>
      <c r="CDL6"/>
      <c r="CDM6"/>
      <c r="CDN6"/>
      <c r="CDO6"/>
      <c r="CDP6"/>
      <c r="CDQ6"/>
      <c r="CDR6"/>
      <c r="CDS6"/>
      <c r="CDT6"/>
      <c r="CDU6"/>
      <c r="CDV6"/>
      <c r="CDW6"/>
      <c r="CDX6"/>
      <c r="CDY6"/>
      <c r="CDZ6"/>
      <c r="CEA6"/>
      <c r="CEB6"/>
      <c r="CEC6"/>
      <c r="CED6"/>
      <c r="CEE6"/>
      <c r="CEF6"/>
      <c r="CEG6"/>
      <c r="CEH6"/>
      <c r="CEI6"/>
      <c r="CEJ6"/>
      <c r="CEK6"/>
      <c r="CEL6"/>
      <c r="CEM6"/>
      <c r="CEN6"/>
      <c r="CEO6"/>
      <c r="CEP6"/>
      <c r="CEQ6"/>
      <c r="CER6"/>
      <c r="CES6"/>
      <c r="CET6"/>
      <c r="CEU6"/>
      <c r="CEV6"/>
      <c r="CEW6"/>
      <c r="CEX6"/>
      <c r="CEY6"/>
      <c r="CEZ6"/>
      <c r="CFA6"/>
      <c r="CFB6"/>
      <c r="CFC6"/>
      <c r="CFD6"/>
      <c r="CFE6"/>
      <c r="CFF6"/>
      <c r="CFG6"/>
      <c r="CFH6"/>
      <c r="CFI6"/>
      <c r="CFJ6"/>
      <c r="CFK6"/>
      <c r="CFL6"/>
      <c r="CFM6"/>
      <c r="CFN6"/>
      <c r="CFO6"/>
      <c r="CFP6"/>
      <c r="CFQ6"/>
      <c r="CFR6"/>
      <c r="CFS6"/>
      <c r="CFT6"/>
      <c r="CFU6"/>
      <c r="CFV6"/>
      <c r="CFW6"/>
      <c r="CFX6"/>
      <c r="CFY6"/>
      <c r="CFZ6"/>
      <c r="CGA6"/>
      <c r="CGB6"/>
      <c r="CGC6"/>
      <c r="CGD6"/>
      <c r="CGE6"/>
      <c r="CGF6"/>
      <c r="CGG6"/>
      <c r="CGH6"/>
      <c r="CGI6"/>
      <c r="CGJ6"/>
      <c r="CGK6"/>
      <c r="CGL6"/>
      <c r="CGM6"/>
      <c r="CGN6"/>
      <c r="CGO6"/>
      <c r="CGP6"/>
      <c r="CGQ6"/>
      <c r="CGR6"/>
      <c r="CGS6"/>
      <c r="CGT6"/>
      <c r="CGU6"/>
      <c r="CGV6"/>
      <c r="CGW6"/>
      <c r="CGX6"/>
      <c r="CGY6"/>
      <c r="CGZ6"/>
      <c r="CHA6"/>
      <c r="CHB6"/>
      <c r="CHC6"/>
      <c r="CHD6"/>
      <c r="CHE6"/>
      <c r="CHF6"/>
      <c r="CHG6"/>
      <c r="CHH6"/>
      <c r="CHI6"/>
      <c r="CHJ6"/>
      <c r="CHK6"/>
      <c r="CHL6"/>
      <c r="CHM6"/>
      <c r="CHN6"/>
      <c r="CHO6"/>
      <c r="CHP6"/>
      <c r="CHQ6"/>
      <c r="CHR6"/>
      <c r="CHS6"/>
      <c r="CHT6"/>
      <c r="CHU6"/>
      <c r="CHV6"/>
      <c r="CHW6"/>
      <c r="CHX6"/>
      <c r="CHY6"/>
      <c r="CHZ6"/>
      <c r="CIA6"/>
      <c r="CIB6"/>
      <c r="CIC6"/>
      <c r="CID6"/>
      <c r="CIE6"/>
      <c r="CIF6"/>
      <c r="CIG6"/>
      <c r="CIH6"/>
      <c r="CII6"/>
      <c r="CIJ6"/>
      <c r="CIK6"/>
      <c r="CIL6"/>
      <c r="CIM6"/>
      <c r="CIN6"/>
      <c r="CIO6"/>
      <c r="CIP6"/>
      <c r="CIQ6"/>
      <c r="CIR6"/>
      <c r="CIS6"/>
      <c r="CIT6"/>
      <c r="CIU6"/>
      <c r="CIV6"/>
      <c r="CIW6"/>
      <c r="CIX6"/>
      <c r="CIY6"/>
      <c r="CIZ6"/>
      <c r="CJA6"/>
      <c r="CJB6"/>
      <c r="CJC6"/>
      <c r="CJD6"/>
      <c r="CJE6"/>
      <c r="CJF6"/>
      <c r="CJG6"/>
      <c r="CJH6"/>
      <c r="CJI6"/>
      <c r="CJJ6"/>
      <c r="CJK6"/>
      <c r="CJL6"/>
      <c r="CJM6"/>
      <c r="CJN6"/>
      <c r="CJO6"/>
      <c r="CJP6"/>
      <c r="CJQ6"/>
      <c r="CJR6"/>
      <c r="CJS6"/>
      <c r="CJT6"/>
      <c r="CJU6"/>
      <c r="CJV6"/>
      <c r="CJW6"/>
      <c r="CJX6"/>
      <c r="CJY6"/>
      <c r="CJZ6"/>
      <c r="CKA6"/>
      <c r="CKB6"/>
      <c r="CKC6"/>
      <c r="CKD6"/>
      <c r="CKE6"/>
      <c r="CKF6"/>
      <c r="CKG6"/>
      <c r="CKH6"/>
      <c r="CKI6"/>
      <c r="CKJ6"/>
      <c r="CKK6"/>
      <c r="CKL6"/>
      <c r="CKM6"/>
      <c r="CKN6"/>
      <c r="CKO6"/>
      <c r="CKP6"/>
      <c r="CKQ6"/>
      <c r="CKR6"/>
      <c r="CKS6"/>
      <c r="CKT6"/>
      <c r="CKU6"/>
      <c r="CKV6"/>
      <c r="CKW6"/>
      <c r="CKX6"/>
      <c r="CKY6"/>
      <c r="CKZ6"/>
      <c r="CLA6"/>
      <c r="CLB6"/>
      <c r="CLC6"/>
      <c r="CLD6"/>
      <c r="CLE6"/>
      <c r="CLF6"/>
      <c r="CLG6"/>
      <c r="CLH6"/>
      <c r="CLI6"/>
      <c r="CLJ6"/>
      <c r="CLK6"/>
      <c r="CLL6"/>
      <c r="CLM6"/>
      <c r="CLN6"/>
      <c r="CLO6"/>
      <c r="CLP6"/>
      <c r="CLQ6"/>
      <c r="CLR6"/>
      <c r="CLS6"/>
      <c r="CLT6"/>
      <c r="CLU6"/>
      <c r="CLV6"/>
      <c r="CLW6"/>
      <c r="CLX6"/>
      <c r="CLY6"/>
      <c r="CLZ6"/>
      <c r="CMA6"/>
      <c r="CMB6"/>
      <c r="CMC6"/>
      <c r="CMD6"/>
      <c r="CME6"/>
      <c r="CMF6"/>
      <c r="CMG6"/>
      <c r="CMH6"/>
      <c r="CMI6"/>
      <c r="CMJ6"/>
      <c r="CMK6"/>
      <c r="CML6"/>
      <c r="CMM6"/>
      <c r="CMN6"/>
      <c r="CMO6"/>
      <c r="CMP6"/>
      <c r="CMQ6"/>
      <c r="CMR6"/>
      <c r="CMS6"/>
      <c r="CMT6"/>
      <c r="CMU6"/>
      <c r="CMV6"/>
      <c r="CMW6"/>
      <c r="CMX6"/>
      <c r="CMY6"/>
      <c r="CMZ6"/>
      <c r="CNA6"/>
      <c r="CNB6"/>
      <c r="CNC6"/>
      <c r="CND6"/>
      <c r="CNE6"/>
      <c r="CNF6"/>
      <c r="CNG6"/>
      <c r="CNH6"/>
      <c r="CNI6"/>
      <c r="CNJ6"/>
      <c r="CNK6"/>
      <c r="CNL6"/>
      <c r="CNM6"/>
      <c r="CNN6"/>
      <c r="CNO6"/>
      <c r="CNP6"/>
      <c r="CNQ6"/>
      <c r="CNR6"/>
      <c r="CNS6"/>
      <c r="CNT6"/>
      <c r="CNU6"/>
      <c r="CNV6"/>
      <c r="CNW6"/>
      <c r="CNX6"/>
      <c r="CNY6"/>
      <c r="CNZ6"/>
      <c r="COA6"/>
      <c r="COB6"/>
      <c r="COC6"/>
      <c r="COD6"/>
      <c r="COE6"/>
      <c r="COF6"/>
      <c r="COG6"/>
      <c r="COH6"/>
      <c r="COI6"/>
      <c r="COJ6"/>
      <c r="COK6"/>
      <c r="COL6"/>
      <c r="COM6"/>
      <c r="CON6"/>
      <c r="COO6"/>
      <c r="COP6"/>
      <c r="COQ6"/>
      <c r="COR6"/>
      <c r="COS6"/>
      <c r="COT6"/>
      <c r="COU6"/>
      <c r="COV6"/>
      <c r="COW6"/>
      <c r="COX6"/>
      <c r="COY6"/>
      <c r="COZ6"/>
      <c r="CPA6"/>
      <c r="CPB6"/>
      <c r="CPC6"/>
      <c r="CPD6"/>
      <c r="CPE6"/>
      <c r="CPF6"/>
      <c r="CPG6"/>
      <c r="CPH6"/>
      <c r="CPI6"/>
      <c r="CPJ6"/>
      <c r="CPK6"/>
      <c r="CPL6"/>
      <c r="CPM6"/>
      <c r="CPN6"/>
      <c r="CPO6"/>
      <c r="CPP6"/>
      <c r="CPQ6"/>
      <c r="CPR6"/>
      <c r="CPS6"/>
      <c r="CPT6"/>
      <c r="CPU6"/>
      <c r="CPV6"/>
      <c r="CPW6"/>
      <c r="CPX6"/>
      <c r="CPY6"/>
      <c r="CPZ6"/>
      <c r="CQA6"/>
      <c r="CQB6"/>
      <c r="CQC6"/>
      <c r="CQD6"/>
      <c r="CQE6"/>
      <c r="CQF6"/>
      <c r="CQG6"/>
      <c r="CQH6"/>
      <c r="CQI6"/>
      <c r="CQJ6"/>
      <c r="CQK6"/>
      <c r="CQL6"/>
      <c r="CQM6"/>
      <c r="CQN6"/>
      <c r="CQO6"/>
      <c r="CQP6"/>
      <c r="CQQ6"/>
      <c r="CQR6"/>
      <c r="CQS6"/>
      <c r="CQT6"/>
      <c r="CQU6"/>
      <c r="CQV6"/>
      <c r="CQW6"/>
      <c r="CQX6"/>
      <c r="CQY6"/>
      <c r="CQZ6"/>
      <c r="CRA6"/>
      <c r="CRB6"/>
      <c r="CRC6"/>
      <c r="CRD6"/>
      <c r="CRE6"/>
      <c r="CRF6"/>
      <c r="CRG6"/>
      <c r="CRH6"/>
      <c r="CRI6"/>
      <c r="CRJ6"/>
      <c r="CRK6"/>
      <c r="CRL6"/>
      <c r="CRM6"/>
      <c r="CRN6"/>
      <c r="CRO6"/>
      <c r="CRP6"/>
      <c r="CRQ6"/>
      <c r="CRR6"/>
      <c r="CRS6"/>
      <c r="CRT6"/>
      <c r="CRU6"/>
      <c r="CRV6"/>
      <c r="CRW6"/>
      <c r="CRX6"/>
      <c r="CRY6"/>
      <c r="CRZ6"/>
      <c r="CSA6"/>
      <c r="CSB6"/>
      <c r="CSC6"/>
      <c r="CSD6"/>
      <c r="CSE6"/>
      <c r="CSF6"/>
      <c r="CSG6"/>
      <c r="CSH6"/>
      <c r="CSI6"/>
      <c r="CSJ6"/>
      <c r="CSK6"/>
      <c r="CSL6"/>
      <c r="CSM6"/>
      <c r="CSN6"/>
      <c r="CSO6"/>
      <c r="CSP6"/>
      <c r="CSQ6"/>
      <c r="CSR6"/>
      <c r="CSS6"/>
      <c r="CST6"/>
      <c r="CSU6"/>
      <c r="CSV6"/>
      <c r="CSW6"/>
      <c r="CSX6"/>
      <c r="CSY6"/>
      <c r="CSZ6"/>
      <c r="CTA6"/>
      <c r="CTB6"/>
      <c r="CTC6"/>
      <c r="CTD6"/>
      <c r="CTE6"/>
      <c r="CTF6"/>
      <c r="CTG6"/>
      <c r="CTH6"/>
      <c r="CTI6"/>
      <c r="CTJ6"/>
      <c r="CTK6"/>
      <c r="CTL6"/>
      <c r="CTM6"/>
      <c r="CTN6"/>
      <c r="CTO6"/>
      <c r="CTP6"/>
      <c r="CTQ6"/>
      <c r="CTR6"/>
      <c r="CTS6"/>
      <c r="CTT6"/>
      <c r="CTU6"/>
      <c r="CTV6"/>
      <c r="CTW6"/>
      <c r="CTX6"/>
      <c r="CTY6"/>
      <c r="CTZ6"/>
      <c r="CUA6"/>
      <c r="CUB6"/>
      <c r="CUC6"/>
      <c r="CUD6"/>
      <c r="CUE6"/>
      <c r="CUF6"/>
      <c r="CUG6"/>
      <c r="CUH6"/>
      <c r="CUI6"/>
      <c r="CUJ6"/>
      <c r="CUK6"/>
      <c r="CUL6"/>
      <c r="CUM6"/>
      <c r="CUN6"/>
      <c r="CUO6"/>
      <c r="CUP6"/>
      <c r="CUQ6"/>
      <c r="CUR6"/>
      <c r="CUS6"/>
      <c r="CUT6"/>
      <c r="CUU6"/>
      <c r="CUV6"/>
      <c r="CUW6"/>
      <c r="CUX6"/>
      <c r="CUY6"/>
      <c r="CUZ6"/>
      <c r="CVA6"/>
      <c r="CVB6"/>
      <c r="CVC6"/>
      <c r="CVD6"/>
      <c r="CVE6"/>
      <c r="CVF6"/>
      <c r="CVG6"/>
      <c r="CVH6"/>
      <c r="CVI6"/>
      <c r="CVJ6"/>
      <c r="CVK6"/>
      <c r="CVL6"/>
      <c r="CVM6"/>
      <c r="CVN6"/>
      <c r="CVO6"/>
      <c r="CVP6"/>
      <c r="CVQ6"/>
      <c r="CVR6"/>
      <c r="CVS6"/>
      <c r="CVT6"/>
      <c r="CVU6"/>
      <c r="CVV6"/>
      <c r="CVW6"/>
      <c r="CVX6"/>
      <c r="CVY6"/>
      <c r="CVZ6"/>
      <c r="CWA6"/>
      <c r="CWB6"/>
      <c r="CWC6"/>
      <c r="CWD6"/>
      <c r="CWE6"/>
      <c r="CWF6"/>
      <c r="CWG6"/>
      <c r="CWH6"/>
      <c r="CWI6"/>
      <c r="CWJ6"/>
      <c r="CWK6"/>
      <c r="CWL6"/>
      <c r="CWM6"/>
      <c r="CWN6"/>
      <c r="CWO6"/>
      <c r="CWP6"/>
      <c r="CWQ6"/>
      <c r="CWR6"/>
      <c r="CWS6"/>
      <c r="CWT6"/>
      <c r="CWU6"/>
      <c r="CWV6"/>
      <c r="CWW6"/>
      <c r="CWX6"/>
      <c r="CWY6"/>
      <c r="CWZ6"/>
      <c r="CXA6"/>
      <c r="CXB6"/>
      <c r="CXC6"/>
      <c r="CXD6"/>
      <c r="CXE6"/>
      <c r="CXF6"/>
      <c r="CXG6"/>
      <c r="CXH6"/>
      <c r="CXI6"/>
      <c r="CXJ6"/>
      <c r="CXK6"/>
      <c r="CXL6"/>
      <c r="CXM6"/>
      <c r="CXN6"/>
      <c r="CXO6"/>
      <c r="CXP6"/>
      <c r="CXQ6"/>
      <c r="CXR6"/>
      <c r="CXS6"/>
      <c r="CXT6"/>
      <c r="CXU6"/>
      <c r="CXV6"/>
      <c r="CXW6"/>
      <c r="CXX6"/>
      <c r="CXY6"/>
      <c r="CXZ6"/>
      <c r="CYA6"/>
      <c r="CYB6"/>
      <c r="CYC6"/>
      <c r="CYD6"/>
      <c r="CYE6"/>
      <c r="CYF6"/>
      <c r="CYG6"/>
      <c r="CYH6"/>
      <c r="CYI6"/>
      <c r="CYJ6"/>
      <c r="CYK6"/>
      <c r="CYL6"/>
      <c r="CYM6"/>
      <c r="CYN6"/>
      <c r="CYO6"/>
      <c r="CYP6"/>
      <c r="CYQ6"/>
      <c r="CYR6"/>
      <c r="CYS6"/>
      <c r="CYT6"/>
      <c r="CYU6"/>
      <c r="CYV6"/>
      <c r="CYW6"/>
      <c r="CYX6"/>
      <c r="CYY6"/>
      <c r="CYZ6"/>
      <c r="CZA6"/>
      <c r="CZB6"/>
      <c r="CZC6"/>
      <c r="CZD6"/>
      <c r="CZE6"/>
      <c r="CZF6"/>
      <c r="CZG6"/>
      <c r="CZH6"/>
      <c r="CZI6"/>
      <c r="CZJ6"/>
      <c r="CZK6"/>
      <c r="CZL6"/>
      <c r="CZM6"/>
      <c r="CZN6"/>
      <c r="CZO6"/>
      <c r="CZP6"/>
      <c r="CZQ6"/>
      <c r="CZR6"/>
      <c r="CZS6"/>
      <c r="CZT6"/>
      <c r="CZU6"/>
      <c r="CZV6"/>
      <c r="CZW6"/>
      <c r="CZX6"/>
      <c r="CZY6"/>
      <c r="CZZ6"/>
      <c r="DAA6"/>
      <c r="DAB6"/>
      <c r="DAC6"/>
      <c r="DAD6"/>
      <c r="DAE6"/>
      <c r="DAF6"/>
      <c r="DAG6"/>
      <c r="DAH6"/>
      <c r="DAI6"/>
      <c r="DAJ6"/>
      <c r="DAK6"/>
      <c r="DAL6"/>
      <c r="DAM6"/>
      <c r="DAN6"/>
      <c r="DAO6"/>
      <c r="DAP6"/>
      <c r="DAQ6"/>
      <c r="DAR6"/>
      <c r="DAS6"/>
      <c r="DAT6"/>
      <c r="DAU6"/>
      <c r="DAV6"/>
      <c r="DAW6"/>
      <c r="DAX6"/>
      <c r="DAY6"/>
      <c r="DAZ6"/>
      <c r="DBA6"/>
      <c r="DBB6"/>
      <c r="DBC6"/>
      <c r="DBD6"/>
      <c r="DBE6"/>
      <c r="DBF6"/>
      <c r="DBG6"/>
      <c r="DBH6"/>
      <c r="DBI6"/>
      <c r="DBJ6"/>
      <c r="DBK6"/>
      <c r="DBL6"/>
      <c r="DBM6"/>
      <c r="DBN6"/>
      <c r="DBO6"/>
      <c r="DBP6"/>
      <c r="DBQ6"/>
      <c r="DBR6"/>
      <c r="DBS6"/>
      <c r="DBT6"/>
      <c r="DBU6"/>
      <c r="DBV6"/>
      <c r="DBW6"/>
      <c r="DBX6"/>
      <c r="DBY6"/>
      <c r="DBZ6"/>
      <c r="DCA6"/>
      <c r="DCB6"/>
      <c r="DCC6"/>
      <c r="DCD6"/>
      <c r="DCE6"/>
      <c r="DCF6"/>
      <c r="DCG6"/>
      <c r="DCH6"/>
      <c r="DCI6"/>
      <c r="DCJ6"/>
      <c r="DCK6"/>
      <c r="DCL6"/>
      <c r="DCM6"/>
      <c r="DCN6"/>
      <c r="DCO6"/>
      <c r="DCP6"/>
      <c r="DCQ6"/>
      <c r="DCR6"/>
      <c r="DCS6"/>
      <c r="DCT6"/>
      <c r="DCU6"/>
      <c r="DCV6"/>
      <c r="DCW6"/>
      <c r="DCX6"/>
      <c r="DCY6"/>
      <c r="DCZ6"/>
      <c r="DDA6"/>
      <c r="DDB6"/>
      <c r="DDC6"/>
      <c r="DDD6"/>
      <c r="DDE6"/>
      <c r="DDF6"/>
      <c r="DDG6"/>
      <c r="DDH6"/>
      <c r="DDI6"/>
      <c r="DDJ6"/>
      <c r="DDK6"/>
      <c r="DDL6"/>
      <c r="DDM6"/>
      <c r="DDN6"/>
      <c r="DDO6"/>
      <c r="DDP6"/>
      <c r="DDQ6"/>
      <c r="DDR6"/>
      <c r="DDS6"/>
      <c r="DDT6"/>
      <c r="DDU6"/>
      <c r="DDV6"/>
      <c r="DDW6"/>
      <c r="DDX6"/>
      <c r="DDY6"/>
      <c r="DDZ6"/>
      <c r="DEA6"/>
      <c r="DEB6"/>
      <c r="DEC6"/>
      <c r="DED6"/>
      <c r="DEE6"/>
      <c r="DEF6"/>
      <c r="DEG6"/>
      <c r="DEH6"/>
      <c r="DEI6"/>
      <c r="DEJ6"/>
      <c r="DEK6"/>
      <c r="DEL6"/>
      <c r="DEM6"/>
      <c r="DEN6"/>
      <c r="DEO6"/>
      <c r="DEP6"/>
      <c r="DEQ6"/>
      <c r="DER6"/>
      <c r="DES6"/>
      <c r="DET6"/>
      <c r="DEU6"/>
      <c r="DEV6"/>
      <c r="DEW6"/>
      <c r="DEX6"/>
      <c r="DEY6"/>
      <c r="DEZ6"/>
      <c r="DFA6"/>
      <c r="DFB6"/>
      <c r="DFC6"/>
      <c r="DFD6"/>
      <c r="DFE6"/>
      <c r="DFF6"/>
      <c r="DFG6"/>
      <c r="DFH6"/>
      <c r="DFI6"/>
      <c r="DFJ6"/>
      <c r="DFK6"/>
      <c r="DFL6"/>
      <c r="DFM6"/>
      <c r="DFN6"/>
      <c r="DFO6"/>
      <c r="DFP6"/>
      <c r="DFQ6"/>
      <c r="DFR6"/>
      <c r="DFS6"/>
      <c r="DFT6"/>
      <c r="DFU6"/>
      <c r="DFV6"/>
      <c r="DFW6"/>
      <c r="DFX6"/>
      <c r="DFY6"/>
      <c r="DFZ6"/>
      <c r="DGA6"/>
      <c r="DGB6"/>
      <c r="DGC6"/>
      <c r="DGD6"/>
      <c r="DGE6"/>
      <c r="DGF6"/>
      <c r="DGG6"/>
      <c r="DGH6"/>
      <c r="DGI6"/>
      <c r="DGJ6"/>
      <c r="DGK6"/>
      <c r="DGL6"/>
      <c r="DGM6"/>
      <c r="DGN6"/>
      <c r="DGO6"/>
      <c r="DGP6"/>
      <c r="DGQ6"/>
      <c r="DGR6"/>
      <c r="DGS6"/>
      <c r="DGT6"/>
      <c r="DGU6"/>
      <c r="DGV6"/>
      <c r="DGW6"/>
      <c r="DGX6"/>
      <c r="DGY6"/>
      <c r="DGZ6"/>
      <c r="DHA6"/>
      <c r="DHB6"/>
      <c r="DHC6"/>
      <c r="DHD6"/>
      <c r="DHE6"/>
      <c r="DHF6"/>
      <c r="DHG6"/>
      <c r="DHH6"/>
      <c r="DHI6"/>
      <c r="DHJ6"/>
      <c r="DHK6"/>
      <c r="DHL6"/>
      <c r="DHM6"/>
      <c r="DHN6"/>
      <c r="DHO6"/>
      <c r="DHP6"/>
      <c r="DHQ6"/>
      <c r="DHR6"/>
      <c r="DHS6"/>
      <c r="DHT6"/>
      <c r="DHU6"/>
      <c r="DHV6"/>
      <c r="DHW6"/>
      <c r="DHX6"/>
      <c r="DHY6"/>
      <c r="DHZ6"/>
      <c r="DIA6"/>
      <c r="DIB6"/>
      <c r="DIC6"/>
      <c r="DID6"/>
      <c r="DIE6"/>
      <c r="DIF6"/>
      <c r="DIG6"/>
      <c r="DIH6"/>
      <c r="DII6"/>
      <c r="DIJ6"/>
      <c r="DIK6"/>
      <c r="DIL6"/>
      <c r="DIM6"/>
      <c r="DIN6"/>
      <c r="DIO6"/>
      <c r="DIP6"/>
      <c r="DIQ6"/>
      <c r="DIR6"/>
      <c r="DIS6"/>
      <c r="DIT6"/>
      <c r="DIU6"/>
      <c r="DIV6"/>
      <c r="DIW6"/>
      <c r="DIX6"/>
      <c r="DIY6"/>
      <c r="DIZ6"/>
      <c r="DJA6"/>
      <c r="DJB6"/>
      <c r="DJC6"/>
      <c r="DJD6"/>
      <c r="DJE6"/>
      <c r="DJF6"/>
      <c r="DJG6"/>
      <c r="DJH6"/>
      <c r="DJI6"/>
      <c r="DJJ6"/>
      <c r="DJK6"/>
      <c r="DJL6"/>
      <c r="DJM6"/>
      <c r="DJN6"/>
      <c r="DJO6"/>
      <c r="DJP6"/>
      <c r="DJQ6"/>
      <c r="DJR6"/>
      <c r="DJS6"/>
      <c r="DJT6"/>
      <c r="DJU6"/>
      <c r="DJV6"/>
      <c r="DJW6"/>
      <c r="DJX6"/>
      <c r="DJY6"/>
      <c r="DJZ6"/>
      <c r="DKA6"/>
      <c r="DKB6"/>
      <c r="DKC6"/>
      <c r="DKD6"/>
      <c r="DKE6"/>
      <c r="DKF6"/>
      <c r="DKG6"/>
      <c r="DKH6"/>
      <c r="DKI6"/>
      <c r="DKJ6"/>
      <c r="DKK6"/>
      <c r="DKL6"/>
      <c r="DKM6"/>
      <c r="DKN6"/>
      <c r="DKO6"/>
      <c r="DKP6"/>
      <c r="DKQ6"/>
      <c r="DKR6"/>
      <c r="DKS6"/>
      <c r="DKT6"/>
      <c r="DKU6"/>
      <c r="DKV6"/>
      <c r="DKW6"/>
      <c r="DKX6"/>
      <c r="DKY6"/>
      <c r="DKZ6"/>
      <c r="DLA6"/>
      <c r="DLB6"/>
      <c r="DLC6"/>
      <c r="DLD6"/>
      <c r="DLE6"/>
      <c r="DLF6"/>
      <c r="DLG6"/>
      <c r="DLH6"/>
      <c r="DLI6"/>
      <c r="DLJ6"/>
      <c r="DLK6"/>
      <c r="DLL6"/>
      <c r="DLM6"/>
      <c r="DLN6"/>
      <c r="DLO6"/>
      <c r="DLP6"/>
      <c r="DLQ6"/>
      <c r="DLR6"/>
      <c r="DLS6"/>
      <c r="DLT6"/>
      <c r="DLU6"/>
      <c r="DLV6"/>
      <c r="DLW6"/>
      <c r="DLX6"/>
      <c r="DLY6"/>
      <c r="DLZ6"/>
      <c r="DMA6"/>
      <c r="DMB6"/>
      <c r="DMC6"/>
      <c r="DMD6"/>
      <c r="DME6"/>
      <c r="DMF6"/>
      <c r="DMG6"/>
      <c r="DMH6"/>
      <c r="DMI6"/>
      <c r="DMJ6"/>
      <c r="DMK6"/>
      <c r="DML6"/>
      <c r="DMM6"/>
      <c r="DMN6"/>
      <c r="DMO6"/>
      <c r="DMP6"/>
      <c r="DMQ6"/>
      <c r="DMR6"/>
      <c r="DMS6"/>
      <c r="DMT6"/>
      <c r="DMU6"/>
      <c r="DMV6"/>
      <c r="DMW6"/>
      <c r="DMX6"/>
      <c r="DMY6"/>
      <c r="DMZ6"/>
      <c r="DNA6"/>
      <c r="DNB6"/>
      <c r="DNC6"/>
      <c r="DND6"/>
      <c r="DNE6"/>
      <c r="DNF6"/>
      <c r="DNG6"/>
      <c r="DNH6"/>
      <c r="DNI6"/>
      <c r="DNJ6"/>
      <c r="DNK6"/>
      <c r="DNL6"/>
      <c r="DNM6"/>
      <c r="DNN6"/>
      <c r="DNO6"/>
      <c r="DNP6"/>
      <c r="DNQ6"/>
      <c r="DNR6"/>
      <c r="DNS6"/>
      <c r="DNT6"/>
      <c r="DNU6"/>
      <c r="DNV6"/>
      <c r="DNW6"/>
      <c r="DNX6"/>
      <c r="DNY6"/>
      <c r="DNZ6"/>
      <c r="DOA6"/>
      <c r="DOB6"/>
      <c r="DOC6"/>
      <c r="DOD6"/>
      <c r="DOE6"/>
      <c r="DOF6"/>
      <c r="DOG6"/>
      <c r="DOH6"/>
      <c r="DOI6"/>
      <c r="DOJ6"/>
      <c r="DOK6"/>
      <c r="DOL6"/>
      <c r="DOM6"/>
      <c r="DON6"/>
      <c r="DOO6"/>
      <c r="DOP6"/>
      <c r="DOQ6"/>
      <c r="DOR6"/>
      <c r="DOS6"/>
      <c r="DOT6"/>
      <c r="DOU6"/>
      <c r="DOV6"/>
      <c r="DOW6"/>
      <c r="DOX6"/>
      <c r="DOY6"/>
      <c r="DOZ6"/>
      <c r="DPA6"/>
      <c r="DPB6"/>
      <c r="DPC6"/>
      <c r="DPD6"/>
      <c r="DPE6"/>
      <c r="DPF6"/>
      <c r="DPG6"/>
      <c r="DPH6"/>
      <c r="DPI6"/>
      <c r="DPJ6"/>
      <c r="DPK6"/>
      <c r="DPL6"/>
      <c r="DPM6"/>
      <c r="DPN6"/>
      <c r="DPO6"/>
      <c r="DPP6"/>
      <c r="DPQ6"/>
      <c r="DPR6"/>
      <c r="DPS6"/>
      <c r="DPT6"/>
      <c r="DPU6"/>
      <c r="DPV6"/>
      <c r="DPW6"/>
      <c r="DPX6"/>
      <c r="DPY6"/>
      <c r="DPZ6"/>
      <c r="DQA6"/>
      <c r="DQB6"/>
      <c r="DQC6"/>
      <c r="DQD6"/>
      <c r="DQE6"/>
      <c r="DQF6"/>
      <c r="DQG6"/>
      <c r="DQH6"/>
      <c r="DQI6"/>
      <c r="DQJ6"/>
      <c r="DQK6"/>
      <c r="DQL6"/>
      <c r="DQM6"/>
      <c r="DQN6"/>
      <c r="DQO6"/>
      <c r="DQP6"/>
      <c r="DQQ6"/>
      <c r="DQR6"/>
      <c r="DQS6"/>
      <c r="DQT6"/>
      <c r="DQU6"/>
      <c r="DQV6"/>
      <c r="DQW6"/>
      <c r="DQX6"/>
      <c r="DQY6"/>
      <c r="DQZ6"/>
      <c r="DRA6"/>
      <c r="DRB6"/>
      <c r="DRC6"/>
      <c r="DRD6"/>
      <c r="DRE6"/>
      <c r="DRF6"/>
      <c r="DRG6"/>
      <c r="DRH6"/>
      <c r="DRI6"/>
      <c r="DRJ6"/>
      <c r="DRK6"/>
      <c r="DRL6"/>
      <c r="DRM6"/>
      <c r="DRN6"/>
      <c r="DRO6"/>
      <c r="DRP6"/>
      <c r="DRQ6"/>
      <c r="DRR6"/>
      <c r="DRS6"/>
      <c r="DRT6"/>
      <c r="DRU6"/>
      <c r="DRV6"/>
      <c r="DRW6"/>
      <c r="DRX6"/>
      <c r="DRY6"/>
      <c r="DRZ6"/>
      <c r="DSA6"/>
      <c r="DSB6"/>
      <c r="DSC6"/>
      <c r="DSD6"/>
      <c r="DSE6"/>
      <c r="DSF6"/>
      <c r="DSG6"/>
      <c r="DSH6"/>
      <c r="DSI6"/>
      <c r="DSJ6"/>
      <c r="DSK6"/>
      <c r="DSL6"/>
      <c r="DSM6"/>
      <c r="DSN6"/>
      <c r="DSO6"/>
      <c r="DSP6"/>
      <c r="DSQ6"/>
      <c r="DSR6"/>
      <c r="DSS6"/>
      <c r="DST6"/>
      <c r="DSU6"/>
      <c r="DSV6"/>
      <c r="DSW6"/>
      <c r="DSX6"/>
      <c r="DSY6"/>
      <c r="DSZ6"/>
      <c r="DTA6"/>
      <c r="DTB6"/>
      <c r="DTC6"/>
      <c r="DTD6"/>
      <c r="DTE6"/>
      <c r="DTF6"/>
      <c r="DTG6"/>
      <c r="DTH6"/>
      <c r="DTI6"/>
      <c r="DTJ6"/>
      <c r="DTK6"/>
      <c r="DTL6"/>
      <c r="DTM6"/>
      <c r="DTN6"/>
      <c r="DTO6"/>
      <c r="DTP6"/>
      <c r="DTQ6"/>
      <c r="DTR6"/>
      <c r="DTS6"/>
      <c r="DTT6"/>
      <c r="DTU6"/>
      <c r="DTV6"/>
      <c r="DTW6"/>
      <c r="DTX6"/>
      <c r="DTY6"/>
      <c r="DTZ6"/>
      <c r="DUA6"/>
      <c r="DUB6"/>
      <c r="DUC6"/>
      <c r="DUD6"/>
      <c r="DUE6"/>
      <c r="DUF6"/>
      <c r="DUG6"/>
      <c r="DUH6"/>
      <c r="DUI6"/>
      <c r="DUJ6"/>
      <c r="DUK6"/>
      <c r="DUL6"/>
      <c r="DUM6"/>
      <c r="DUN6"/>
      <c r="DUO6"/>
      <c r="DUP6"/>
      <c r="DUQ6"/>
      <c r="DUR6"/>
      <c r="DUS6"/>
      <c r="DUT6"/>
      <c r="DUU6"/>
      <c r="DUV6"/>
      <c r="DUW6"/>
      <c r="DUX6"/>
      <c r="DUY6"/>
      <c r="DUZ6"/>
      <c r="DVA6"/>
      <c r="DVB6"/>
      <c r="DVC6"/>
      <c r="DVD6"/>
      <c r="DVE6"/>
      <c r="DVF6"/>
      <c r="DVG6"/>
      <c r="DVH6"/>
      <c r="DVI6"/>
      <c r="DVJ6"/>
      <c r="DVK6"/>
      <c r="DVL6"/>
      <c r="DVM6"/>
      <c r="DVN6"/>
      <c r="DVO6"/>
      <c r="DVP6"/>
      <c r="DVQ6"/>
      <c r="DVR6"/>
      <c r="DVS6"/>
      <c r="DVT6"/>
      <c r="DVU6"/>
      <c r="DVV6"/>
      <c r="DVW6"/>
      <c r="DVX6"/>
      <c r="DVY6"/>
      <c r="DVZ6"/>
      <c r="DWA6"/>
      <c r="DWB6"/>
      <c r="DWC6"/>
      <c r="DWD6"/>
      <c r="DWE6"/>
      <c r="DWF6"/>
      <c r="DWG6"/>
      <c r="DWH6"/>
      <c r="DWI6"/>
      <c r="DWJ6"/>
      <c r="DWK6"/>
      <c r="DWL6"/>
      <c r="DWM6"/>
      <c r="DWN6"/>
      <c r="DWO6"/>
      <c r="DWP6"/>
      <c r="DWQ6"/>
      <c r="DWR6"/>
      <c r="DWS6"/>
      <c r="DWT6"/>
      <c r="DWU6"/>
      <c r="DWV6"/>
      <c r="DWW6"/>
      <c r="DWX6"/>
      <c r="DWY6"/>
      <c r="DWZ6"/>
      <c r="DXA6"/>
      <c r="DXB6"/>
      <c r="DXC6"/>
      <c r="DXD6"/>
      <c r="DXE6"/>
      <c r="DXF6"/>
      <c r="DXG6"/>
      <c r="DXH6"/>
      <c r="DXI6"/>
      <c r="DXJ6"/>
      <c r="DXK6"/>
      <c r="DXL6"/>
      <c r="DXM6"/>
      <c r="DXN6"/>
      <c r="DXO6"/>
      <c r="DXP6"/>
      <c r="DXQ6"/>
      <c r="DXR6"/>
      <c r="DXS6"/>
      <c r="DXT6"/>
      <c r="DXU6"/>
      <c r="DXV6"/>
      <c r="DXW6"/>
      <c r="DXX6"/>
      <c r="DXY6"/>
      <c r="DXZ6"/>
      <c r="DYA6"/>
      <c r="DYB6"/>
      <c r="DYC6"/>
      <c r="DYD6"/>
      <c r="DYE6"/>
      <c r="DYF6"/>
      <c r="DYG6"/>
      <c r="DYH6"/>
      <c r="DYI6"/>
      <c r="DYJ6"/>
      <c r="DYK6"/>
      <c r="DYL6"/>
      <c r="DYM6"/>
      <c r="DYN6"/>
      <c r="DYO6"/>
      <c r="DYP6"/>
      <c r="DYQ6"/>
      <c r="DYR6"/>
      <c r="DYS6"/>
      <c r="DYT6"/>
      <c r="DYU6"/>
      <c r="DYV6"/>
      <c r="DYW6"/>
      <c r="DYX6"/>
      <c r="DYY6"/>
      <c r="DYZ6"/>
      <c r="DZA6"/>
      <c r="DZB6"/>
      <c r="DZC6"/>
      <c r="DZD6"/>
      <c r="DZE6"/>
      <c r="DZF6"/>
      <c r="DZG6"/>
      <c r="DZH6"/>
      <c r="DZI6"/>
      <c r="DZJ6"/>
      <c r="DZK6"/>
      <c r="DZL6"/>
      <c r="DZM6"/>
      <c r="DZN6"/>
      <c r="DZO6"/>
      <c r="DZP6"/>
      <c r="DZQ6"/>
      <c r="DZR6"/>
      <c r="DZS6"/>
      <c r="DZT6"/>
      <c r="DZU6"/>
      <c r="DZV6"/>
      <c r="DZW6"/>
      <c r="DZX6"/>
      <c r="DZY6"/>
      <c r="DZZ6"/>
      <c r="EAA6"/>
      <c r="EAB6"/>
      <c r="EAC6"/>
      <c r="EAD6"/>
      <c r="EAE6"/>
      <c r="EAF6"/>
      <c r="EAG6"/>
      <c r="EAH6"/>
      <c r="EAI6"/>
      <c r="EAJ6"/>
      <c r="EAK6"/>
      <c r="EAL6"/>
      <c r="EAM6"/>
      <c r="EAN6"/>
      <c r="EAO6"/>
      <c r="EAP6"/>
      <c r="EAQ6"/>
      <c r="EAR6"/>
      <c r="EAS6"/>
      <c r="EAT6"/>
      <c r="EAU6"/>
      <c r="EAV6"/>
      <c r="EAW6"/>
      <c r="EAX6"/>
      <c r="EAY6"/>
      <c r="EAZ6"/>
      <c r="EBA6"/>
      <c r="EBB6"/>
      <c r="EBC6"/>
      <c r="EBD6"/>
      <c r="EBE6"/>
      <c r="EBF6"/>
      <c r="EBG6"/>
      <c r="EBH6"/>
      <c r="EBI6"/>
      <c r="EBJ6"/>
      <c r="EBK6"/>
      <c r="EBL6"/>
      <c r="EBM6"/>
      <c r="EBN6"/>
      <c r="EBO6"/>
      <c r="EBP6"/>
      <c r="EBQ6"/>
      <c r="EBR6"/>
      <c r="EBS6"/>
      <c r="EBT6"/>
      <c r="EBU6"/>
      <c r="EBV6"/>
      <c r="EBW6"/>
      <c r="EBX6"/>
      <c r="EBY6"/>
      <c r="EBZ6"/>
      <c r="ECA6"/>
      <c r="ECB6"/>
      <c r="ECC6"/>
      <c r="ECD6"/>
      <c r="ECE6"/>
      <c r="ECF6"/>
      <c r="ECG6"/>
      <c r="ECH6"/>
      <c r="ECI6"/>
      <c r="ECJ6"/>
      <c r="ECK6"/>
      <c r="ECL6"/>
      <c r="ECM6"/>
      <c r="ECN6"/>
      <c r="ECO6"/>
      <c r="ECP6"/>
      <c r="ECQ6"/>
      <c r="ECR6"/>
      <c r="ECS6"/>
      <c r="ECT6"/>
      <c r="ECU6"/>
      <c r="ECV6"/>
      <c r="ECW6"/>
      <c r="ECX6"/>
      <c r="ECY6"/>
      <c r="ECZ6"/>
      <c r="EDA6"/>
      <c r="EDB6"/>
      <c r="EDC6"/>
      <c r="EDD6"/>
      <c r="EDE6"/>
      <c r="EDF6"/>
      <c r="EDG6"/>
      <c r="EDH6"/>
      <c r="EDI6"/>
      <c r="EDJ6"/>
      <c r="EDK6"/>
      <c r="EDL6"/>
      <c r="EDM6"/>
      <c r="EDN6"/>
      <c r="EDO6"/>
      <c r="EDP6"/>
      <c r="EDQ6"/>
      <c r="EDR6"/>
      <c r="EDS6"/>
      <c r="EDT6"/>
      <c r="EDU6"/>
      <c r="EDV6"/>
      <c r="EDW6"/>
      <c r="EDX6"/>
      <c r="EDY6"/>
      <c r="EDZ6"/>
      <c r="EEA6"/>
      <c r="EEB6"/>
      <c r="EEC6"/>
      <c r="EED6"/>
      <c r="EEE6"/>
      <c r="EEF6"/>
      <c r="EEG6"/>
      <c r="EEH6"/>
      <c r="EEI6"/>
      <c r="EEJ6"/>
      <c r="EEK6"/>
      <c r="EEL6"/>
      <c r="EEM6"/>
      <c r="EEN6"/>
      <c r="EEO6"/>
      <c r="EEP6"/>
      <c r="EEQ6"/>
      <c r="EER6"/>
      <c r="EES6"/>
      <c r="EET6"/>
      <c r="EEU6"/>
      <c r="EEV6"/>
      <c r="EEW6"/>
      <c r="EEX6"/>
      <c r="EEY6"/>
      <c r="EEZ6"/>
      <c r="EFA6"/>
      <c r="EFB6"/>
      <c r="EFC6"/>
      <c r="EFD6"/>
      <c r="EFE6"/>
      <c r="EFF6"/>
      <c r="EFG6"/>
      <c r="EFH6"/>
      <c r="EFI6"/>
      <c r="EFJ6"/>
      <c r="EFK6"/>
      <c r="EFL6"/>
      <c r="EFM6"/>
      <c r="EFN6"/>
      <c r="EFO6"/>
      <c r="EFP6"/>
      <c r="EFQ6"/>
      <c r="EFR6"/>
      <c r="EFS6"/>
      <c r="EFT6"/>
      <c r="EFU6"/>
      <c r="EFV6"/>
      <c r="EFW6"/>
      <c r="EFX6"/>
      <c r="EFY6"/>
      <c r="EFZ6"/>
      <c r="EGA6"/>
      <c r="EGB6"/>
      <c r="EGC6"/>
      <c r="EGD6"/>
      <c r="EGE6"/>
      <c r="EGF6"/>
      <c r="EGG6"/>
      <c r="EGH6"/>
      <c r="EGI6"/>
      <c r="EGJ6"/>
      <c r="EGK6"/>
      <c r="EGL6"/>
      <c r="EGM6"/>
      <c r="EGN6"/>
      <c r="EGO6"/>
      <c r="EGP6"/>
      <c r="EGQ6"/>
      <c r="EGR6"/>
      <c r="EGS6"/>
      <c r="EGT6"/>
      <c r="EGU6"/>
      <c r="EGV6"/>
      <c r="EGW6"/>
      <c r="EGX6"/>
      <c r="EGY6"/>
      <c r="EGZ6"/>
      <c r="EHA6"/>
      <c r="EHB6"/>
      <c r="EHC6"/>
      <c r="EHD6"/>
      <c r="EHE6"/>
      <c r="EHF6"/>
      <c r="EHG6"/>
      <c r="EHH6"/>
      <c r="EHI6"/>
      <c r="EHJ6"/>
      <c r="EHK6"/>
      <c r="EHL6"/>
      <c r="EHM6"/>
      <c r="EHN6"/>
      <c r="EHO6"/>
      <c r="EHP6"/>
      <c r="EHQ6"/>
      <c r="EHR6"/>
      <c r="EHS6"/>
      <c r="EHT6"/>
      <c r="EHU6"/>
      <c r="EHV6"/>
      <c r="EHW6"/>
      <c r="EHX6"/>
      <c r="EHY6"/>
      <c r="EHZ6"/>
      <c r="EIA6"/>
      <c r="EIB6"/>
      <c r="EIC6"/>
      <c r="EID6"/>
      <c r="EIE6"/>
      <c r="EIF6"/>
      <c r="EIG6"/>
      <c r="EIH6"/>
      <c r="EII6"/>
      <c r="EIJ6"/>
      <c r="EIK6"/>
      <c r="EIL6"/>
      <c r="EIM6"/>
      <c r="EIN6"/>
      <c r="EIO6"/>
      <c r="EIP6"/>
      <c r="EIQ6"/>
      <c r="EIR6"/>
      <c r="EIS6"/>
      <c r="EIT6"/>
      <c r="EIU6"/>
      <c r="EIV6"/>
      <c r="EIW6"/>
      <c r="EIX6"/>
      <c r="EIY6"/>
      <c r="EIZ6"/>
      <c r="EJA6"/>
      <c r="EJB6"/>
      <c r="EJC6"/>
      <c r="EJD6"/>
      <c r="EJE6"/>
      <c r="EJF6"/>
      <c r="EJG6"/>
      <c r="EJH6"/>
      <c r="EJI6"/>
      <c r="EJJ6"/>
      <c r="EJK6"/>
      <c r="EJL6"/>
      <c r="EJM6"/>
      <c r="EJN6"/>
      <c r="EJO6"/>
      <c r="EJP6"/>
      <c r="EJQ6"/>
      <c r="EJR6"/>
      <c r="EJS6"/>
      <c r="EJT6"/>
      <c r="EJU6"/>
      <c r="EJV6"/>
      <c r="EJW6"/>
      <c r="EJX6"/>
      <c r="EJY6"/>
      <c r="EJZ6"/>
      <c r="EKA6"/>
      <c r="EKB6"/>
      <c r="EKC6"/>
      <c r="EKD6"/>
      <c r="EKE6"/>
      <c r="EKF6"/>
      <c r="EKG6"/>
      <c r="EKH6"/>
      <c r="EKI6"/>
      <c r="EKJ6"/>
      <c r="EKK6"/>
      <c r="EKL6"/>
      <c r="EKM6"/>
      <c r="EKN6"/>
      <c r="EKO6"/>
      <c r="EKP6"/>
      <c r="EKQ6"/>
      <c r="EKR6"/>
      <c r="EKS6"/>
      <c r="EKT6"/>
      <c r="EKU6"/>
      <c r="EKV6"/>
      <c r="EKW6"/>
      <c r="EKX6"/>
      <c r="EKY6"/>
      <c r="EKZ6"/>
      <c r="ELA6"/>
      <c r="ELB6"/>
      <c r="ELC6"/>
      <c r="ELD6"/>
      <c r="ELE6"/>
      <c r="ELF6"/>
      <c r="ELG6"/>
      <c r="ELH6"/>
      <c r="ELI6"/>
      <c r="ELJ6"/>
      <c r="ELK6"/>
      <c r="ELL6"/>
      <c r="ELM6"/>
      <c r="ELN6"/>
      <c r="ELO6"/>
      <c r="ELP6"/>
      <c r="ELQ6"/>
      <c r="ELR6"/>
      <c r="ELS6"/>
      <c r="ELT6"/>
      <c r="ELU6"/>
      <c r="ELV6"/>
      <c r="ELW6"/>
      <c r="ELX6"/>
      <c r="ELY6"/>
      <c r="ELZ6"/>
      <c r="EMA6"/>
      <c r="EMB6"/>
      <c r="EMC6"/>
      <c r="EMD6"/>
      <c r="EME6"/>
      <c r="EMF6"/>
      <c r="EMG6"/>
      <c r="EMH6"/>
      <c r="EMI6"/>
      <c r="EMJ6"/>
      <c r="EMK6"/>
      <c r="EML6"/>
      <c r="EMM6"/>
      <c r="EMN6"/>
      <c r="EMO6"/>
      <c r="EMP6"/>
      <c r="EMQ6"/>
      <c r="EMR6"/>
      <c r="EMS6"/>
      <c r="EMT6"/>
      <c r="EMU6"/>
      <c r="EMV6"/>
      <c r="EMW6"/>
      <c r="EMX6"/>
      <c r="EMY6"/>
      <c r="EMZ6"/>
      <c r="ENA6"/>
      <c r="ENB6"/>
      <c r="ENC6"/>
      <c r="END6"/>
      <c r="ENE6"/>
      <c r="ENF6"/>
      <c r="ENG6"/>
      <c r="ENH6"/>
      <c r="ENI6"/>
      <c r="ENJ6"/>
      <c r="ENK6"/>
      <c r="ENL6"/>
      <c r="ENM6"/>
      <c r="ENN6"/>
      <c r="ENO6"/>
      <c r="ENP6"/>
      <c r="ENQ6"/>
      <c r="ENR6"/>
      <c r="ENS6"/>
      <c r="ENT6"/>
      <c r="ENU6"/>
      <c r="ENV6"/>
      <c r="ENW6"/>
      <c r="ENX6"/>
      <c r="ENY6"/>
      <c r="ENZ6"/>
      <c r="EOA6"/>
      <c r="EOB6"/>
      <c r="EOC6"/>
      <c r="EOD6"/>
      <c r="EOE6"/>
      <c r="EOF6"/>
      <c r="EOG6"/>
      <c r="EOH6"/>
      <c r="EOI6"/>
      <c r="EOJ6"/>
      <c r="EOK6"/>
      <c r="EOL6"/>
      <c r="EOM6"/>
      <c r="EON6"/>
      <c r="EOO6"/>
      <c r="EOP6"/>
      <c r="EOQ6"/>
      <c r="EOR6"/>
      <c r="EOS6"/>
      <c r="EOT6"/>
      <c r="EOU6"/>
      <c r="EOV6"/>
      <c r="EOW6"/>
      <c r="EOX6"/>
      <c r="EOY6"/>
      <c r="EOZ6"/>
      <c r="EPA6"/>
      <c r="EPB6"/>
      <c r="EPC6"/>
      <c r="EPD6"/>
      <c r="EPE6"/>
      <c r="EPF6"/>
      <c r="EPG6"/>
      <c r="EPH6"/>
      <c r="EPI6"/>
      <c r="EPJ6"/>
      <c r="EPK6"/>
      <c r="EPL6"/>
      <c r="EPM6"/>
      <c r="EPN6"/>
      <c r="EPO6"/>
      <c r="EPP6"/>
      <c r="EPQ6"/>
      <c r="EPR6"/>
      <c r="EPS6"/>
      <c r="EPT6"/>
      <c r="EPU6"/>
      <c r="EPV6"/>
      <c r="EPW6"/>
      <c r="EPX6"/>
      <c r="EPY6"/>
      <c r="EPZ6"/>
      <c r="EQA6"/>
      <c r="EQB6"/>
      <c r="EQC6"/>
      <c r="EQD6"/>
      <c r="EQE6"/>
      <c r="EQF6"/>
      <c r="EQG6"/>
      <c r="EQH6"/>
      <c r="EQI6"/>
      <c r="EQJ6"/>
      <c r="EQK6"/>
      <c r="EQL6"/>
      <c r="EQM6"/>
      <c r="EQN6"/>
      <c r="EQO6"/>
      <c r="EQP6"/>
      <c r="EQQ6"/>
      <c r="EQR6"/>
      <c r="EQS6"/>
      <c r="EQT6"/>
      <c r="EQU6"/>
      <c r="EQV6"/>
      <c r="EQW6"/>
      <c r="EQX6"/>
      <c r="EQY6"/>
      <c r="EQZ6"/>
      <c r="ERA6"/>
      <c r="ERB6"/>
      <c r="ERC6"/>
      <c r="ERD6"/>
      <c r="ERE6"/>
      <c r="ERF6"/>
      <c r="ERG6"/>
      <c r="ERH6"/>
      <c r="ERI6"/>
      <c r="ERJ6"/>
      <c r="ERK6"/>
      <c r="ERL6"/>
      <c r="ERM6"/>
      <c r="ERN6"/>
      <c r="ERO6"/>
      <c r="ERP6"/>
      <c r="ERQ6"/>
      <c r="ERR6"/>
      <c r="ERS6"/>
      <c r="ERT6"/>
      <c r="ERU6"/>
      <c r="ERV6"/>
      <c r="ERW6"/>
      <c r="ERX6"/>
      <c r="ERY6"/>
      <c r="ERZ6"/>
      <c r="ESA6"/>
      <c r="ESB6"/>
      <c r="ESC6"/>
      <c r="ESD6"/>
      <c r="ESE6"/>
      <c r="ESF6"/>
      <c r="ESG6"/>
      <c r="ESH6"/>
      <c r="ESI6"/>
      <c r="ESJ6"/>
      <c r="ESK6"/>
      <c r="ESL6"/>
      <c r="ESM6"/>
      <c r="ESN6"/>
      <c r="ESO6"/>
      <c r="ESP6"/>
      <c r="ESQ6"/>
      <c r="ESR6"/>
      <c r="ESS6"/>
      <c r="EST6"/>
      <c r="ESU6"/>
      <c r="ESV6"/>
      <c r="ESW6"/>
      <c r="ESX6"/>
      <c r="ESY6"/>
      <c r="ESZ6"/>
      <c r="ETA6"/>
      <c r="ETB6"/>
      <c r="ETC6"/>
      <c r="ETD6"/>
      <c r="ETE6"/>
      <c r="ETF6"/>
      <c r="ETG6"/>
      <c r="ETH6"/>
      <c r="ETI6"/>
      <c r="ETJ6"/>
      <c r="ETK6"/>
      <c r="ETL6"/>
      <c r="ETM6"/>
      <c r="ETN6"/>
      <c r="ETO6"/>
      <c r="ETP6"/>
      <c r="ETQ6"/>
      <c r="ETR6"/>
      <c r="ETS6"/>
      <c r="ETT6"/>
      <c r="ETU6"/>
      <c r="ETV6"/>
      <c r="ETW6"/>
      <c r="ETX6"/>
      <c r="ETY6"/>
      <c r="ETZ6"/>
      <c r="EUA6"/>
      <c r="EUB6"/>
      <c r="EUC6"/>
      <c r="EUD6"/>
      <c r="EUE6"/>
      <c r="EUF6"/>
      <c r="EUG6"/>
      <c r="EUH6"/>
      <c r="EUI6"/>
      <c r="EUJ6"/>
      <c r="EUK6"/>
      <c r="EUL6"/>
      <c r="EUM6"/>
      <c r="EUN6"/>
      <c r="EUO6"/>
      <c r="EUP6"/>
      <c r="EUQ6"/>
      <c r="EUR6"/>
      <c r="EUS6"/>
      <c r="EUT6"/>
      <c r="EUU6"/>
      <c r="EUV6"/>
      <c r="EUW6"/>
      <c r="EUX6"/>
      <c r="EUY6"/>
      <c r="EUZ6"/>
      <c r="EVA6"/>
      <c r="EVB6"/>
      <c r="EVC6"/>
      <c r="EVD6"/>
      <c r="EVE6"/>
      <c r="EVF6"/>
      <c r="EVG6"/>
      <c r="EVH6"/>
      <c r="EVI6"/>
      <c r="EVJ6"/>
      <c r="EVK6"/>
      <c r="EVL6"/>
      <c r="EVM6"/>
      <c r="EVN6"/>
      <c r="EVO6"/>
      <c r="EVP6"/>
      <c r="EVQ6"/>
      <c r="EVR6"/>
      <c r="EVS6"/>
      <c r="EVT6"/>
      <c r="EVU6"/>
      <c r="EVV6"/>
      <c r="EVW6"/>
      <c r="EVX6"/>
      <c r="EVY6"/>
      <c r="EVZ6"/>
      <c r="EWA6"/>
      <c r="EWB6"/>
      <c r="EWC6"/>
      <c r="EWD6"/>
      <c r="EWE6"/>
      <c r="EWF6"/>
      <c r="EWG6"/>
      <c r="EWH6"/>
      <c r="EWI6"/>
      <c r="EWJ6"/>
      <c r="EWK6"/>
      <c r="EWL6"/>
      <c r="EWM6"/>
      <c r="EWN6"/>
      <c r="EWO6"/>
      <c r="EWP6"/>
      <c r="EWQ6"/>
      <c r="EWR6"/>
      <c r="EWS6"/>
      <c r="EWT6"/>
      <c r="EWU6"/>
      <c r="EWV6"/>
      <c r="EWW6"/>
      <c r="EWX6"/>
      <c r="EWY6"/>
      <c r="EWZ6"/>
      <c r="EXA6"/>
      <c r="EXB6"/>
      <c r="EXC6"/>
      <c r="EXD6"/>
      <c r="EXE6"/>
      <c r="EXF6"/>
      <c r="EXG6"/>
      <c r="EXH6"/>
      <c r="EXI6"/>
      <c r="EXJ6"/>
      <c r="EXK6"/>
      <c r="EXL6"/>
      <c r="EXM6"/>
      <c r="EXN6"/>
      <c r="EXO6"/>
      <c r="EXP6"/>
      <c r="EXQ6"/>
      <c r="EXR6"/>
      <c r="EXS6"/>
      <c r="EXT6"/>
      <c r="EXU6"/>
      <c r="EXV6"/>
      <c r="EXW6"/>
      <c r="EXX6"/>
      <c r="EXY6"/>
      <c r="EXZ6"/>
      <c r="EYA6"/>
      <c r="EYB6"/>
      <c r="EYC6"/>
      <c r="EYD6"/>
      <c r="EYE6"/>
      <c r="EYF6"/>
      <c r="EYG6"/>
      <c r="EYH6"/>
      <c r="EYI6"/>
      <c r="EYJ6"/>
      <c r="EYK6"/>
      <c r="EYL6"/>
      <c r="EYM6"/>
      <c r="EYN6"/>
      <c r="EYO6"/>
      <c r="EYP6"/>
      <c r="EYQ6"/>
      <c r="EYR6"/>
      <c r="EYS6"/>
      <c r="EYT6"/>
      <c r="EYU6"/>
      <c r="EYV6"/>
      <c r="EYW6"/>
      <c r="EYX6"/>
      <c r="EYY6"/>
      <c r="EYZ6"/>
      <c r="EZA6"/>
      <c r="EZB6"/>
      <c r="EZC6"/>
      <c r="EZD6"/>
      <c r="EZE6"/>
      <c r="EZF6"/>
      <c r="EZG6"/>
      <c r="EZH6"/>
      <c r="EZI6"/>
      <c r="EZJ6"/>
      <c r="EZK6"/>
      <c r="EZL6"/>
      <c r="EZM6"/>
      <c r="EZN6"/>
      <c r="EZO6"/>
      <c r="EZP6"/>
      <c r="EZQ6"/>
      <c r="EZR6"/>
      <c r="EZS6"/>
      <c r="EZT6"/>
      <c r="EZU6"/>
      <c r="EZV6"/>
      <c r="EZW6"/>
      <c r="EZX6"/>
      <c r="EZY6"/>
      <c r="EZZ6"/>
      <c r="FAA6"/>
      <c r="FAB6"/>
      <c r="FAC6"/>
      <c r="FAD6"/>
      <c r="FAE6"/>
      <c r="FAF6"/>
      <c r="FAG6"/>
      <c r="FAH6"/>
      <c r="FAI6"/>
      <c r="FAJ6"/>
      <c r="FAK6"/>
      <c r="FAL6"/>
      <c r="FAM6"/>
      <c r="FAN6"/>
      <c r="FAO6"/>
      <c r="FAP6"/>
      <c r="FAQ6"/>
      <c r="FAR6"/>
      <c r="FAS6"/>
      <c r="FAT6"/>
      <c r="FAU6"/>
      <c r="FAV6"/>
      <c r="FAW6"/>
      <c r="FAX6"/>
      <c r="FAY6"/>
      <c r="FAZ6"/>
      <c r="FBA6"/>
      <c r="FBB6"/>
      <c r="FBC6"/>
      <c r="FBD6"/>
      <c r="FBE6"/>
      <c r="FBF6"/>
      <c r="FBG6"/>
      <c r="FBH6"/>
      <c r="FBI6"/>
      <c r="FBJ6"/>
      <c r="FBK6"/>
      <c r="FBL6"/>
      <c r="FBM6"/>
      <c r="FBN6"/>
      <c r="FBO6"/>
      <c r="FBP6"/>
      <c r="FBQ6"/>
      <c r="FBR6"/>
      <c r="FBS6"/>
      <c r="FBT6"/>
      <c r="FBU6"/>
      <c r="FBV6"/>
      <c r="FBW6"/>
      <c r="FBX6"/>
      <c r="FBY6"/>
      <c r="FBZ6"/>
      <c r="FCA6"/>
      <c r="FCB6"/>
      <c r="FCC6"/>
      <c r="FCD6"/>
      <c r="FCE6"/>
      <c r="FCF6"/>
      <c r="FCG6"/>
    </row>
    <row r="7" spans="1:4141" s="57" customFormat="1" ht="12.75">
      <c r="A7" s="87" t="s">
        <v>383</v>
      </c>
      <c r="B7" s="85">
        <f>'$perShare'!F102</f>
        <v>50.192666666666661</v>
      </c>
      <c r="C7" s="86">
        <v>0.7</v>
      </c>
      <c r="D7"/>
      <c r="E7" s="88">
        <v>1.92</v>
      </c>
      <c r="F7" s="88">
        <v>2.54</v>
      </c>
      <c r="G7" s="88">
        <v>1.89</v>
      </c>
      <c r="H7" s="88">
        <v>2.75</v>
      </c>
      <c r="I7" s="88">
        <v>2.75</v>
      </c>
      <c r="J7" s="88">
        <v>3.05</v>
      </c>
      <c r="K7" s="88">
        <v>3.3</v>
      </c>
      <c r="L7" s="88">
        <v>3.4</v>
      </c>
      <c r="M7" s="88">
        <v>3.8</v>
      </c>
      <c r="N7" s="88">
        <v>1.4</v>
      </c>
      <c r="O7" s="88">
        <v>1.5</v>
      </c>
      <c r="P7" s="88">
        <v>1.58</v>
      </c>
      <c r="Q7" s="88">
        <v>1.7</v>
      </c>
      <c r="R7" s="88">
        <v>1.8</v>
      </c>
      <c r="S7" s="88">
        <v>1.88</v>
      </c>
      <c r="T7" s="88">
        <v>1.96</v>
      </c>
      <c r="U7" s="88">
        <v>2.2000000000000002</v>
      </c>
      <c r="V7" s="88">
        <v>9.2999999999999999E-2</v>
      </c>
      <c r="W7" s="88">
        <v>6.8000000000000005E-2</v>
      </c>
      <c r="X7" s="88">
        <v>9.9000000000000005E-2</v>
      </c>
      <c r="Y7" s="88">
        <v>9.5000000000000001E-2</v>
      </c>
      <c r="Z7" s="88">
        <v>0.10299999999999999</v>
      </c>
      <c r="AA7" s="88">
        <v>0.115</v>
      </c>
      <c r="AB7" s="88">
        <v>0.115</v>
      </c>
      <c r="AC7" s="88">
        <v>0.11</v>
      </c>
      <c r="AD7" s="88">
        <v>25.56</v>
      </c>
      <c r="AE7" s="88">
        <v>25.07</v>
      </c>
      <c r="AF7" s="88">
        <v>26.09</v>
      </c>
      <c r="AG7" s="88">
        <v>27.14</v>
      </c>
      <c r="AH7" s="88">
        <v>28.25</v>
      </c>
      <c r="AI7" s="88">
        <v>29</v>
      </c>
      <c r="AJ7" s="88">
        <v>30.1</v>
      </c>
      <c r="AK7" s="88">
        <v>34.5</v>
      </c>
      <c r="AL7" s="88">
        <v>110.45</v>
      </c>
      <c r="AM7" s="88">
        <v>110.66</v>
      </c>
      <c r="AN7" s="88">
        <v>110.89</v>
      </c>
      <c r="AO7" s="88">
        <v>111.02</v>
      </c>
      <c r="AP7" s="88">
        <v>110.99</v>
      </c>
      <c r="AQ7" s="88">
        <v>112</v>
      </c>
      <c r="AR7" s="88">
        <v>113</v>
      </c>
      <c r="AS7" s="88">
        <v>116</v>
      </c>
      <c r="AT7" s="88">
        <v>0.04</v>
      </c>
      <c r="AU7" s="88">
        <v>0.05</v>
      </c>
      <c r="AV7" s="88">
        <v>0.08</v>
      </c>
      <c r="AW7" s="88">
        <v>4.4999999999999998E-2</v>
      </c>
      <c r="AX7" s="88">
        <v>3.5000000000000003E-2</v>
      </c>
      <c r="AY7" s="88">
        <v>0.04</v>
      </c>
      <c r="AZ7" s="91">
        <f>Earnings!E8</f>
        <v>3.3</v>
      </c>
      <c r="BA7" s="91">
        <f>[1]Earnings!F8</f>
        <v>5.8700000000000002E-2</v>
      </c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  <c r="AML7"/>
      <c r="AMM7"/>
      <c r="AMN7"/>
      <c r="AMO7"/>
      <c r="AMP7"/>
      <c r="AMQ7"/>
      <c r="AMR7"/>
      <c r="AMS7"/>
      <c r="AMT7"/>
      <c r="AMU7"/>
      <c r="AMV7"/>
      <c r="AMW7"/>
      <c r="AMX7"/>
      <c r="AMY7"/>
      <c r="AMZ7"/>
      <c r="ANA7"/>
      <c r="ANB7"/>
      <c r="ANC7"/>
      <c r="AND7"/>
      <c r="ANE7"/>
      <c r="ANF7"/>
      <c r="ANG7"/>
      <c r="ANH7"/>
      <c r="ANI7"/>
      <c r="ANJ7"/>
      <c r="ANK7"/>
      <c r="ANL7"/>
      <c r="ANM7"/>
      <c r="ANN7"/>
      <c r="ANO7"/>
      <c r="ANP7"/>
      <c r="ANQ7"/>
      <c r="ANR7"/>
      <c r="ANS7"/>
      <c r="ANT7"/>
      <c r="ANU7"/>
      <c r="ANV7"/>
      <c r="ANW7"/>
      <c r="ANX7"/>
      <c r="ANY7"/>
      <c r="ANZ7"/>
      <c r="AOA7"/>
      <c r="AOB7"/>
      <c r="AOC7"/>
      <c r="AOD7"/>
      <c r="AOE7"/>
      <c r="AOF7"/>
      <c r="AOG7"/>
      <c r="AOH7"/>
      <c r="AOI7"/>
      <c r="AOJ7"/>
      <c r="AOK7"/>
      <c r="AOL7"/>
      <c r="AOM7"/>
      <c r="AON7"/>
      <c r="AOO7"/>
      <c r="AOP7"/>
      <c r="AOQ7"/>
      <c r="AOR7"/>
      <c r="AOS7"/>
      <c r="AOT7"/>
      <c r="AOU7"/>
      <c r="AOV7"/>
      <c r="AOW7"/>
      <c r="AOX7"/>
      <c r="AOY7"/>
      <c r="AOZ7"/>
      <c r="APA7"/>
      <c r="APB7"/>
      <c r="APC7"/>
      <c r="APD7"/>
      <c r="APE7"/>
      <c r="APF7"/>
      <c r="APG7"/>
      <c r="APH7"/>
      <c r="API7"/>
      <c r="APJ7"/>
      <c r="APK7"/>
      <c r="APL7"/>
      <c r="APM7"/>
      <c r="APN7"/>
      <c r="APO7"/>
      <c r="APP7"/>
      <c r="APQ7"/>
      <c r="APR7"/>
      <c r="APS7"/>
      <c r="APT7"/>
      <c r="APU7"/>
      <c r="APV7"/>
      <c r="APW7"/>
      <c r="APX7"/>
      <c r="APY7"/>
      <c r="APZ7"/>
      <c r="AQA7"/>
      <c r="AQB7"/>
      <c r="AQC7"/>
      <c r="AQD7"/>
      <c r="AQE7"/>
      <c r="AQF7"/>
      <c r="AQG7"/>
      <c r="AQH7"/>
      <c r="AQI7"/>
      <c r="AQJ7"/>
      <c r="AQK7"/>
      <c r="AQL7"/>
      <c r="AQM7"/>
      <c r="AQN7"/>
      <c r="AQO7"/>
      <c r="AQP7"/>
      <c r="AQQ7"/>
      <c r="AQR7"/>
      <c r="AQS7"/>
      <c r="AQT7"/>
      <c r="AQU7"/>
      <c r="AQV7"/>
      <c r="AQW7"/>
      <c r="AQX7"/>
      <c r="AQY7"/>
      <c r="AQZ7"/>
      <c r="ARA7"/>
      <c r="ARB7"/>
      <c r="ARC7"/>
      <c r="ARD7"/>
      <c r="ARE7"/>
      <c r="ARF7"/>
      <c r="ARG7"/>
      <c r="ARH7"/>
      <c r="ARI7"/>
      <c r="ARJ7"/>
      <c r="ARK7"/>
      <c r="ARL7"/>
      <c r="ARM7"/>
      <c r="ARN7"/>
      <c r="ARO7"/>
      <c r="ARP7"/>
      <c r="ARQ7"/>
      <c r="ARR7"/>
      <c r="ARS7"/>
      <c r="ART7"/>
      <c r="ARU7"/>
      <c r="ARV7"/>
      <c r="ARW7"/>
      <c r="ARX7"/>
      <c r="ARY7"/>
      <c r="ARZ7"/>
      <c r="ASA7"/>
      <c r="ASB7"/>
      <c r="ASC7"/>
      <c r="ASD7"/>
      <c r="ASE7"/>
      <c r="ASF7"/>
      <c r="ASG7"/>
      <c r="ASH7"/>
      <c r="ASI7"/>
      <c r="ASJ7"/>
      <c r="ASK7"/>
      <c r="ASL7"/>
      <c r="ASM7"/>
      <c r="ASN7"/>
      <c r="ASO7"/>
      <c r="ASP7"/>
      <c r="ASQ7"/>
      <c r="ASR7"/>
      <c r="ASS7"/>
      <c r="AST7"/>
      <c r="ASU7"/>
      <c r="ASV7"/>
      <c r="ASW7"/>
      <c r="ASX7"/>
      <c r="ASY7"/>
      <c r="ASZ7"/>
      <c r="ATA7"/>
      <c r="ATB7"/>
      <c r="ATC7"/>
      <c r="ATD7"/>
      <c r="ATE7"/>
      <c r="ATF7"/>
      <c r="ATG7"/>
      <c r="ATH7"/>
      <c r="ATI7"/>
      <c r="ATJ7"/>
      <c r="ATK7"/>
      <c r="ATL7"/>
      <c r="ATM7"/>
      <c r="ATN7"/>
      <c r="ATO7"/>
      <c r="ATP7"/>
      <c r="ATQ7"/>
      <c r="ATR7"/>
      <c r="ATS7"/>
      <c r="ATT7"/>
      <c r="ATU7"/>
      <c r="ATV7"/>
      <c r="ATW7"/>
      <c r="ATX7"/>
      <c r="ATY7"/>
      <c r="ATZ7"/>
      <c r="AUA7"/>
      <c r="AUB7"/>
      <c r="AUC7"/>
      <c r="AUD7"/>
      <c r="AUE7"/>
      <c r="AUF7"/>
      <c r="AUG7"/>
      <c r="AUH7"/>
      <c r="AUI7"/>
      <c r="AUJ7"/>
      <c r="AUK7"/>
      <c r="AUL7"/>
      <c r="AUM7"/>
      <c r="AUN7"/>
      <c r="AUO7"/>
      <c r="AUP7"/>
      <c r="AUQ7"/>
      <c r="AUR7"/>
      <c r="AUS7"/>
      <c r="AUT7"/>
      <c r="AUU7"/>
      <c r="AUV7"/>
      <c r="AUW7"/>
      <c r="AUX7"/>
      <c r="AUY7"/>
      <c r="AUZ7"/>
      <c r="AVA7"/>
      <c r="AVB7"/>
      <c r="AVC7"/>
      <c r="AVD7"/>
      <c r="AVE7"/>
      <c r="AVF7"/>
      <c r="AVG7"/>
      <c r="AVH7"/>
      <c r="AVI7"/>
      <c r="AVJ7"/>
      <c r="AVK7"/>
      <c r="AVL7"/>
      <c r="AVM7"/>
      <c r="AVN7"/>
      <c r="AVO7"/>
      <c r="AVP7"/>
      <c r="AVQ7"/>
      <c r="AVR7"/>
      <c r="AVS7"/>
      <c r="AVT7"/>
      <c r="AVU7"/>
      <c r="AVV7"/>
      <c r="AVW7"/>
      <c r="AVX7"/>
      <c r="AVY7"/>
      <c r="AVZ7"/>
      <c r="AWA7"/>
      <c r="AWB7"/>
      <c r="AWC7"/>
      <c r="AWD7"/>
      <c r="AWE7"/>
      <c r="AWF7"/>
      <c r="AWG7"/>
      <c r="AWH7"/>
      <c r="AWI7"/>
      <c r="AWJ7"/>
      <c r="AWK7"/>
      <c r="AWL7"/>
      <c r="AWM7"/>
      <c r="AWN7"/>
      <c r="AWO7"/>
      <c r="AWP7"/>
      <c r="AWQ7"/>
      <c r="AWR7"/>
      <c r="AWS7"/>
      <c r="AWT7"/>
      <c r="AWU7"/>
      <c r="AWV7"/>
      <c r="AWW7"/>
      <c r="AWX7"/>
      <c r="AWY7"/>
      <c r="AWZ7"/>
      <c r="AXA7"/>
      <c r="AXB7"/>
      <c r="AXC7"/>
      <c r="AXD7"/>
      <c r="AXE7"/>
      <c r="AXF7"/>
      <c r="AXG7"/>
      <c r="AXH7"/>
      <c r="AXI7"/>
      <c r="AXJ7"/>
      <c r="AXK7"/>
      <c r="AXL7"/>
      <c r="AXM7"/>
      <c r="AXN7"/>
      <c r="AXO7"/>
      <c r="AXP7"/>
      <c r="AXQ7"/>
      <c r="AXR7"/>
      <c r="AXS7"/>
      <c r="AXT7"/>
      <c r="AXU7"/>
      <c r="AXV7"/>
      <c r="AXW7"/>
      <c r="AXX7"/>
      <c r="AXY7"/>
      <c r="AXZ7"/>
      <c r="AYA7"/>
      <c r="AYB7"/>
      <c r="AYC7"/>
      <c r="AYD7"/>
      <c r="AYE7"/>
      <c r="AYF7"/>
      <c r="AYG7"/>
      <c r="AYH7"/>
      <c r="AYI7"/>
      <c r="AYJ7"/>
      <c r="AYK7"/>
      <c r="AYL7"/>
      <c r="AYM7"/>
      <c r="AYN7"/>
      <c r="AYO7"/>
      <c r="AYP7"/>
      <c r="AYQ7"/>
      <c r="AYR7"/>
      <c r="AYS7"/>
      <c r="AYT7"/>
      <c r="AYU7"/>
      <c r="AYV7"/>
      <c r="AYW7"/>
      <c r="AYX7"/>
      <c r="AYY7"/>
      <c r="AYZ7"/>
      <c r="AZA7"/>
      <c r="AZB7"/>
      <c r="AZC7"/>
      <c r="AZD7"/>
      <c r="AZE7"/>
      <c r="AZF7"/>
      <c r="AZG7"/>
      <c r="AZH7"/>
      <c r="AZI7"/>
      <c r="AZJ7"/>
      <c r="AZK7"/>
      <c r="AZL7"/>
      <c r="AZM7"/>
      <c r="AZN7"/>
      <c r="AZO7"/>
      <c r="AZP7"/>
      <c r="AZQ7"/>
      <c r="AZR7"/>
      <c r="AZS7"/>
      <c r="AZT7"/>
      <c r="AZU7"/>
      <c r="AZV7"/>
      <c r="AZW7"/>
      <c r="AZX7"/>
      <c r="AZY7"/>
      <c r="AZZ7"/>
      <c r="BAA7"/>
      <c r="BAB7"/>
      <c r="BAC7"/>
      <c r="BAD7"/>
      <c r="BAE7"/>
      <c r="BAF7"/>
      <c r="BAG7"/>
      <c r="BAH7"/>
      <c r="BAI7"/>
      <c r="BAJ7"/>
      <c r="BAK7"/>
      <c r="BAL7"/>
      <c r="BAM7"/>
      <c r="BAN7"/>
      <c r="BAO7"/>
      <c r="BAP7"/>
      <c r="BAQ7"/>
      <c r="BAR7"/>
      <c r="BAS7"/>
      <c r="BAT7"/>
      <c r="BAU7"/>
      <c r="BAV7"/>
      <c r="BAW7"/>
      <c r="BAX7"/>
      <c r="BAY7"/>
      <c r="BAZ7"/>
      <c r="BBA7"/>
      <c r="BBB7"/>
      <c r="BBC7"/>
      <c r="BBD7"/>
      <c r="BBE7"/>
      <c r="BBF7"/>
      <c r="BBG7"/>
      <c r="BBH7"/>
      <c r="BBI7"/>
      <c r="BBJ7"/>
      <c r="BBK7"/>
      <c r="BBL7"/>
      <c r="BBM7"/>
      <c r="BBN7"/>
      <c r="BBO7"/>
      <c r="BBP7"/>
      <c r="BBQ7"/>
      <c r="BBR7"/>
      <c r="BBS7"/>
      <c r="BBT7"/>
      <c r="BBU7"/>
      <c r="BBV7"/>
      <c r="BBW7"/>
      <c r="BBX7"/>
      <c r="BBY7"/>
      <c r="BBZ7"/>
      <c r="BCA7"/>
      <c r="BCB7"/>
      <c r="BCC7"/>
      <c r="BCD7"/>
      <c r="BCE7"/>
      <c r="BCF7"/>
      <c r="BCG7"/>
      <c r="BCH7"/>
      <c r="BCI7"/>
      <c r="BCJ7"/>
      <c r="BCK7"/>
      <c r="BCL7"/>
      <c r="BCM7"/>
      <c r="BCN7"/>
      <c r="BCO7"/>
      <c r="BCP7"/>
      <c r="BCQ7"/>
      <c r="BCR7"/>
      <c r="BCS7"/>
      <c r="BCT7"/>
      <c r="BCU7"/>
      <c r="BCV7"/>
      <c r="BCW7"/>
      <c r="BCX7"/>
      <c r="BCY7"/>
      <c r="BCZ7"/>
      <c r="BDA7"/>
      <c r="BDB7"/>
      <c r="BDC7"/>
      <c r="BDD7"/>
      <c r="BDE7"/>
      <c r="BDF7"/>
      <c r="BDG7"/>
      <c r="BDH7"/>
      <c r="BDI7"/>
      <c r="BDJ7"/>
      <c r="BDK7"/>
      <c r="BDL7"/>
      <c r="BDM7"/>
      <c r="BDN7"/>
      <c r="BDO7"/>
      <c r="BDP7"/>
      <c r="BDQ7"/>
      <c r="BDR7"/>
      <c r="BDS7"/>
      <c r="BDT7"/>
      <c r="BDU7"/>
      <c r="BDV7"/>
      <c r="BDW7"/>
      <c r="BDX7"/>
      <c r="BDY7"/>
      <c r="BDZ7"/>
      <c r="BEA7"/>
      <c r="BEB7"/>
      <c r="BEC7"/>
      <c r="BED7"/>
      <c r="BEE7"/>
      <c r="BEF7"/>
      <c r="BEG7"/>
      <c r="BEH7"/>
      <c r="BEI7"/>
      <c r="BEJ7"/>
      <c r="BEK7"/>
      <c r="BEL7"/>
      <c r="BEM7"/>
      <c r="BEN7"/>
      <c r="BEO7"/>
      <c r="BEP7"/>
      <c r="BEQ7"/>
      <c r="BER7"/>
      <c r="BES7"/>
      <c r="BET7"/>
      <c r="BEU7"/>
      <c r="BEV7"/>
      <c r="BEW7"/>
      <c r="BEX7"/>
      <c r="BEY7"/>
      <c r="BEZ7"/>
      <c r="BFA7"/>
      <c r="BFB7"/>
      <c r="BFC7"/>
      <c r="BFD7"/>
      <c r="BFE7"/>
      <c r="BFF7"/>
      <c r="BFG7"/>
      <c r="BFH7"/>
      <c r="BFI7"/>
      <c r="BFJ7"/>
      <c r="BFK7"/>
      <c r="BFL7"/>
      <c r="BFM7"/>
      <c r="BFN7"/>
      <c r="BFO7"/>
      <c r="BFP7"/>
      <c r="BFQ7"/>
      <c r="BFR7"/>
      <c r="BFS7"/>
      <c r="BFT7"/>
      <c r="BFU7"/>
      <c r="BFV7"/>
      <c r="BFW7"/>
      <c r="BFX7"/>
      <c r="BFY7"/>
      <c r="BFZ7"/>
      <c r="BGA7"/>
      <c r="BGB7"/>
      <c r="BGC7"/>
      <c r="BGD7"/>
      <c r="BGE7"/>
      <c r="BGF7"/>
      <c r="BGG7"/>
      <c r="BGH7"/>
      <c r="BGI7"/>
      <c r="BGJ7"/>
      <c r="BGK7"/>
      <c r="BGL7"/>
      <c r="BGM7"/>
      <c r="BGN7"/>
      <c r="BGO7"/>
      <c r="BGP7"/>
      <c r="BGQ7"/>
      <c r="BGR7"/>
      <c r="BGS7"/>
      <c r="BGT7"/>
      <c r="BGU7"/>
      <c r="BGV7"/>
      <c r="BGW7"/>
      <c r="BGX7"/>
      <c r="BGY7"/>
      <c r="BGZ7"/>
      <c r="BHA7"/>
      <c r="BHB7"/>
      <c r="BHC7"/>
      <c r="BHD7"/>
      <c r="BHE7"/>
      <c r="BHF7"/>
      <c r="BHG7"/>
      <c r="BHH7"/>
      <c r="BHI7"/>
      <c r="BHJ7"/>
      <c r="BHK7"/>
      <c r="BHL7"/>
      <c r="BHM7"/>
      <c r="BHN7"/>
      <c r="BHO7"/>
      <c r="BHP7"/>
      <c r="BHQ7"/>
      <c r="BHR7"/>
      <c r="BHS7"/>
      <c r="BHT7"/>
      <c r="BHU7"/>
      <c r="BHV7"/>
      <c r="BHW7"/>
      <c r="BHX7"/>
      <c r="BHY7"/>
      <c r="BHZ7"/>
      <c r="BIA7"/>
      <c r="BIB7"/>
      <c r="BIC7"/>
      <c r="BID7"/>
      <c r="BIE7"/>
      <c r="BIF7"/>
      <c r="BIG7"/>
      <c r="BIH7"/>
      <c r="BII7"/>
      <c r="BIJ7"/>
      <c r="BIK7"/>
      <c r="BIL7"/>
      <c r="BIM7"/>
      <c r="BIN7"/>
      <c r="BIO7"/>
      <c r="BIP7"/>
      <c r="BIQ7"/>
      <c r="BIR7"/>
      <c r="BIS7"/>
      <c r="BIT7"/>
      <c r="BIU7"/>
      <c r="BIV7"/>
      <c r="BIW7"/>
      <c r="BIX7"/>
      <c r="BIY7"/>
      <c r="BIZ7"/>
      <c r="BJA7"/>
      <c r="BJB7"/>
      <c r="BJC7"/>
      <c r="BJD7"/>
      <c r="BJE7"/>
      <c r="BJF7"/>
      <c r="BJG7"/>
      <c r="BJH7"/>
      <c r="BJI7"/>
      <c r="BJJ7"/>
      <c r="BJK7"/>
      <c r="BJL7"/>
      <c r="BJM7"/>
      <c r="BJN7"/>
      <c r="BJO7"/>
      <c r="BJP7"/>
      <c r="BJQ7"/>
      <c r="BJR7"/>
      <c r="BJS7"/>
      <c r="BJT7"/>
      <c r="BJU7"/>
      <c r="BJV7"/>
      <c r="BJW7"/>
      <c r="BJX7"/>
      <c r="BJY7"/>
      <c r="BJZ7"/>
      <c r="BKA7"/>
      <c r="BKB7"/>
      <c r="BKC7"/>
      <c r="BKD7"/>
      <c r="BKE7"/>
      <c r="BKF7"/>
      <c r="BKG7"/>
      <c r="BKH7"/>
      <c r="BKI7"/>
      <c r="BKJ7"/>
      <c r="BKK7"/>
      <c r="BKL7"/>
      <c r="BKM7"/>
      <c r="BKN7"/>
      <c r="BKO7"/>
      <c r="BKP7"/>
      <c r="BKQ7"/>
      <c r="BKR7"/>
      <c r="BKS7"/>
      <c r="BKT7"/>
      <c r="BKU7"/>
      <c r="BKV7"/>
      <c r="BKW7"/>
      <c r="BKX7"/>
      <c r="BKY7"/>
      <c r="BKZ7"/>
      <c r="BLA7"/>
      <c r="BLB7"/>
      <c r="BLC7"/>
      <c r="BLD7"/>
      <c r="BLE7"/>
      <c r="BLF7"/>
      <c r="BLG7"/>
      <c r="BLH7"/>
      <c r="BLI7"/>
      <c r="BLJ7"/>
      <c r="BLK7"/>
      <c r="BLL7"/>
      <c r="BLM7"/>
      <c r="BLN7"/>
      <c r="BLO7"/>
      <c r="BLP7"/>
      <c r="BLQ7"/>
      <c r="BLR7"/>
      <c r="BLS7"/>
      <c r="BLT7"/>
      <c r="BLU7"/>
      <c r="BLV7"/>
      <c r="BLW7"/>
      <c r="BLX7"/>
      <c r="BLY7"/>
      <c r="BLZ7"/>
      <c r="BMA7"/>
      <c r="BMB7"/>
      <c r="BMC7"/>
      <c r="BMD7"/>
      <c r="BME7"/>
      <c r="BMF7"/>
      <c r="BMG7"/>
      <c r="BMH7"/>
      <c r="BMI7"/>
      <c r="BMJ7"/>
      <c r="BMK7"/>
      <c r="BML7"/>
      <c r="BMM7"/>
      <c r="BMN7"/>
      <c r="BMO7"/>
      <c r="BMP7"/>
      <c r="BMQ7"/>
      <c r="BMR7"/>
      <c r="BMS7"/>
      <c r="BMT7"/>
      <c r="BMU7"/>
      <c r="BMV7"/>
      <c r="BMW7"/>
      <c r="BMX7"/>
      <c r="BMY7"/>
      <c r="BMZ7"/>
      <c r="BNA7"/>
      <c r="BNB7"/>
      <c r="BNC7"/>
      <c r="BND7"/>
      <c r="BNE7"/>
      <c r="BNF7"/>
      <c r="BNG7"/>
      <c r="BNH7"/>
      <c r="BNI7"/>
      <c r="BNJ7"/>
      <c r="BNK7"/>
      <c r="BNL7"/>
      <c r="BNM7"/>
      <c r="BNN7"/>
      <c r="BNO7"/>
      <c r="BNP7"/>
      <c r="BNQ7"/>
      <c r="BNR7"/>
      <c r="BNS7"/>
      <c r="BNT7"/>
      <c r="BNU7"/>
      <c r="BNV7"/>
      <c r="BNW7"/>
      <c r="BNX7"/>
      <c r="BNY7"/>
      <c r="BNZ7"/>
      <c r="BOA7"/>
      <c r="BOB7"/>
      <c r="BOC7"/>
      <c r="BOD7"/>
      <c r="BOE7"/>
      <c r="BOF7"/>
      <c r="BOG7"/>
      <c r="BOH7"/>
      <c r="BOI7"/>
      <c r="BOJ7"/>
      <c r="BOK7"/>
      <c r="BOL7"/>
      <c r="BOM7"/>
      <c r="BON7"/>
      <c r="BOO7"/>
      <c r="BOP7"/>
      <c r="BOQ7"/>
      <c r="BOR7"/>
      <c r="BOS7"/>
      <c r="BOT7"/>
      <c r="BOU7"/>
      <c r="BOV7"/>
      <c r="BOW7"/>
      <c r="BOX7"/>
      <c r="BOY7"/>
      <c r="BOZ7"/>
      <c r="BPA7"/>
      <c r="BPB7"/>
      <c r="BPC7"/>
      <c r="BPD7"/>
      <c r="BPE7"/>
      <c r="BPF7"/>
      <c r="BPG7"/>
      <c r="BPH7"/>
      <c r="BPI7"/>
      <c r="BPJ7"/>
      <c r="BPK7"/>
      <c r="BPL7"/>
      <c r="BPM7"/>
      <c r="BPN7"/>
      <c r="BPO7"/>
      <c r="BPP7"/>
      <c r="BPQ7"/>
      <c r="BPR7"/>
      <c r="BPS7"/>
      <c r="BPT7"/>
      <c r="BPU7"/>
      <c r="BPV7"/>
      <c r="BPW7"/>
      <c r="BPX7"/>
      <c r="BPY7"/>
      <c r="BPZ7"/>
      <c r="BQA7"/>
      <c r="BQB7"/>
      <c r="BQC7"/>
      <c r="BQD7"/>
      <c r="BQE7"/>
      <c r="BQF7"/>
      <c r="BQG7"/>
      <c r="BQH7"/>
      <c r="BQI7"/>
      <c r="BQJ7"/>
      <c r="BQK7"/>
      <c r="BQL7"/>
      <c r="BQM7"/>
      <c r="BQN7"/>
      <c r="BQO7"/>
      <c r="BQP7"/>
      <c r="BQQ7"/>
      <c r="BQR7"/>
      <c r="BQS7"/>
      <c r="BQT7"/>
      <c r="BQU7"/>
      <c r="BQV7"/>
      <c r="BQW7"/>
      <c r="BQX7"/>
      <c r="BQY7"/>
      <c r="BQZ7"/>
      <c r="BRA7"/>
      <c r="BRB7"/>
      <c r="BRC7"/>
      <c r="BRD7"/>
      <c r="BRE7"/>
      <c r="BRF7"/>
      <c r="BRG7"/>
      <c r="BRH7"/>
      <c r="BRI7"/>
      <c r="BRJ7"/>
      <c r="BRK7"/>
      <c r="BRL7"/>
      <c r="BRM7"/>
      <c r="BRN7"/>
      <c r="BRO7"/>
      <c r="BRP7"/>
      <c r="BRQ7"/>
      <c r="BRR7"/>
      <c r="BRS7"/>
      <c r="BRT7"/>
      <c r="BRU7"/>
      <c r="BRV7"/>
      <c r="BRW7"/>
      <c r="BRX7"/>
      <c r="BRY7"/>
      <c r="BRZ7"/>
      <c r="BSA7"/>
      <c r="BSB7"/>
      <c r="BSC7"/>
      <c r="BSD7"/>
      <c r="BSE7"/>
      <c r="BSF7"/>
      <c r="BSG7"/>
      <c r="BSH7"/>
      <c r="BSI7"/>
      <c r="BSJ7"/>
      <c r="BSK7"/>
      <c r="BSL7"/>
      <c r="BSM7"/>
      <c r="BSN7"/>
      <c r="BSO7"/>
      <c r="BSP7"/>
      <c r="BSQ7"/>
      <c r="BSR7"/>
      <c r="BSS7"/>
      <c r="BST7"/>
      <c r="BSU7"/>
      <c r="BSV7"/>
      <c r="BSW7"/>
      <c r="BSX7"/>
      <c r="BSY7"/>
      <c r="BSZ7"/>
      <c r="BTA7"/>
      <c r="BTB7"/>
      <c r="BTC7"/>
      <c r="BTD7"/>
      <c r="BTE7"/>
      <c r="BTF7"/>
      <c r="BTG7"/>
      <c r="BTH7"/>
      <c r="BTI7"/>
      <c r="BTJ7"/>
      <c r="BTK7"/>
      <c r="BTL7"/>
      <c r="BTM7"/>
      <c r="BTN7"/>
      <c r="BTO7"/>
      <c r="BTP7"/>
      <c r="BTQ7"/>
      <c r="BTR7"/>
      <c r="BTS7"/>
      <c r="BTT7"/>
      <c r="BTU7"/>
      <c r="BTV7"/>
      <c r="BTW7"/>
      <c r="BTX7"/>
      <c r="BTY7"/>
      <c r="BTZ7"/>
      <c r="BUA7"/>
      <c r="BUB7"/>
      <c r="BUC7"/>
      <c r="BUD7"/>
      <c r="BUE7"/>
      <c r="BUF7"/>
      <c r="BUG7"/>
      <c r="BUH7"/>
      <c r="BUI7"/>
      <c r="BUJ7"/>
      <c r="BUK7"/>
      <c r="BUL7"/>
      <c r="BUM7"/>
      <c r="BUN7"/>
      <c r="BUO7"/>
      <c r="BUP7"/>
      <c r="BUQ7"/>
      <c r="BUR7"/>
      <c r="BUS7"/>
      <c r="BUT7"/>
      <c r="BUU7"/>
      <c r="BUV7"/>
      <c r="BUW7"/>
      <c r="BUX7"/>
      <c r="BUY7"/>
      <c r="BUZ7"/>
      <c r="BVA7"/>
      <c r="BVB7"/>
      <c r="BVC7"/>
      <c r="BVD7"/>
      <c r="BVE7"/>
      <c r="BVF7"/>
      <c r="BVG7"/>
      <c r="BVH7"/>
      <c r="BVI7"/>
      <c r="BVJ7"/>
      <c r="BVK7"/>
      <c r="BVL7"/>
      <c r="BVM7"/>
      <c r="BVN7"/>
      <c r="BVO7"/>
      <c r="BVP7"/>
      <c r="BVQ7"/>
      <c r="BVR7"/>
      <c r="BVS7"/>
      <c r="BVT7"/>
      <c r="BVU7"/>
      <c r="BVV7"/>
      <c r="BVW7"/>
      <c r="BVX7"/>
      <c r="BVY7"/>
      <c r="BVZ7"/>
      <c r="BWA7"/>
      <c r="BWB7"/>
      <c r="BWC7"/>
      <c r="BWD7"/>
      <c r="BWE7"/>
      <c r="BWF7"/>
      <c r="BWG7"/>
      <c r="BWH7"/>
      <c r="BWI7"/>
      <c r="BWJ7"/>
      <c r="BWK7"/>
      <c r="BWL7"/>
      <c r="BWM7"/>
      <c r="BWN7"/>
      <c r="BWO7"/>
      <c r="BWP7"/>
      <c r="BWQ7"/>
      <c r="BWR7"/>
      <c r="BWS7"/>
      <c r="BWT7"/>
      <c r="BWU7"/>
      <c r="BWV7"/>
      <c r="BWW7"/>
      <c r="BWX7"/>
      <c r="BWY7"/>
      <c r="BWZ7"/>
      <c r="BXA7"/>
      <c r="BXB7"/>
      <c r="BXC7"/>
      <c r="BXD7"/>
      <c r="BXE7"/>
      <c r="BXF7"/>
      <c r="BXG7"/>
      <c r="BXH7"/>
      <c r="BXI7"/>
      <c r="BXJ7"/>
      <c r="BXK7"/>
      <c r="BXL7"/>
      <c r="BXM7"/>
      <c r="BXN7"/>
      <c r="BXO7"/>
      <c r="BXP7"/>
      <c r="BXQ7"/>
      <c r="BXR7"/>
      <c r="BXS7"/>
      <c r="BXT7"/>
      <c r="BXU7"/>
      <c r="BXV7"/>
      <c r="BXW7"/>
      <c r="BXX7"/>
      <c r="BXY7"/>
      <c r="BXZ7"/>
      <c r="BYA7"/>
      <c r="BYB7"/>
      <c r="BYC7"/>
      <c r="BYD7"/>
      <c r="BYE7"/>
      <c r="BYF7"/>
      <c r="BYG7"/>
      <c r="BYH7"/>
      <c r="BYI7"/>
      <c r="BYJ7"/>
      <c r="BYK7"/>
      <c r="BYL7"/>
      <c r="BYM7"/>
      <c r="BYN7"/>
      <c r="BYO7"/>
      <c r="BYP7"/>
      <c r="BYQ7"/>
      <c r="BYR7"/>
      <c r="BYS7"/>
      <c r="BYT7"/>
      <c r="BYU7"/>
      <c r="BYV7"/>
      <c r="BYW7"/>
      <c r="BYX7"/>
      <c r="BYY7"/>
      <c r="BYZ7"/>
      <c r="BZA7"/>
      <c r="BZB7"/>
      <c r="BZC7"/>
      <c r="BZD7"/>
      <c r="BZE7"/>
      <c r="BZF7"/>
      <c r="BZG7"/>
      <c r="BZH7"/>
      <c r="BZI7"/>
      <c r="BZJ7"/>
      <c r="BZK7"/>
      <c r="BZL7"/>
      <c r="BZM7"/>
      <c r="BZN7"/>
      <c r="BZO7"/>
      <c r="BZP7"/>
      <c r="BZQ7"/>
      <c r="BZR7"/>
      <c r="BZS7"/>
      <c r="BZT7"/>
      <c r="BZU7"/>
      <c r="BZV7"/>
      <c r="BZW7"/>
      <c r="BZX7"/>
      <c r="BZY7"/>
      <c r="BZZ7"/>
      <c r="CAA7"/>
      <c r="CAB7"/>
      <c r="CAC7"/>
      <c r="CAD7"/>
      <c r="CAE7"/>
      <c r="CAF7"/>
      <c r="CAG7"/>
      <c r="CAH7"/>
      <c r="CAI7"/>
      <c r="CAJ7"/>
      <c r="CAK7"/>
      <c r="CAL7"/>
      <c r="CAM7"/>
      <c r="CAN7"/>
      <c r="CAO7"/>
      <c r="CAP7"/>
      <c r="CAQ7"/>
      <c r="CAR7"/>
      <c r="CAS7"/>
      <c r="CAT7"/>
      <c r="CAU7"/>
      <c r="CAV7"/>
      <c r="CAW7"/>
      <c r="CAX7"/>
      <c r="CAY7"/>
      <c r="CAZ7"/>
      <c r="CBA7"/>
      <c r="CBB7"/>
      <c r="CBC7"/>
      <c r="CBD7"/>
      <c r="CBE7"/>
      <c r="CBF7"/>
      <c r="CBG7"/>
      <c r="CBH7"/>
      <c r="CBI7"/>
      <c r="CBJ7"/>
      <c r="CBK7"/>
      <c r="CBL7"/>
      <c r="CBM7"/>
      <c r="CBN7"/>
      <c r="CBO7"/>
      <c r="CBP7"/>
      <c r="CBQ7"/>
      <c r="CBR7"/>
      <c r="CBS7"/>
      <c r="CBT7"/>
      <c r="CBU7"/>
      <c r="CBV7"/>
      <c r="CBW7"/>
      <c r="CBX7"/>
      <c r="CBY7"/>
      <c r="CBZ7"/>
      <c r="CCA7"/>
      <c r="CCB7"/>
      <c r="CCC7"/>
      <c r="CCD7"/>
      <c r="CCE7"/>
      <c r="CCF7"/>
      <c r="CCG7"/>
      <c r="CCH7"/>
      <c r="CCI7"/>
      <c r="CCJ7"/>
      <c r="CCK7"/>
      <c r="CCL7"/>
      <c r="CCM7"/>
      <c r="CCN7"/>
      <c r="CCO7"/>
      <c r="CCP7"/>
      <c r="CCQ7"/>
      <c r="CCR7"/>
      <c r="CCS7"/>
      <c r="CCT7"/>
      <c r="CCU7"/>
      <c r="CCV7"/>
      <c r="CCW7"/>
      <c r="CCX7"/>
      <c r="CCY7"/>
      <c r="CCZ7"/>
      <c r="CDA7"/>
      <c r="CDB7"/>
      <c r="CDC7"/>
      <c r="CDD7"/>
      <c r="CDE7"/>
      <c r="CDF7"/>
      <c r="CDG7"/>
      <c r="CDH7"/>
      <c r="CDI7"/>
      <c r="CDJ7"/>
      <c r="CDK7"/>
      <c r="CDL7"/>
      <c r="CDM7"/>
      <c r="CDN7"/>
      <c r="CDO7"/>
      <c r="CDP7"/>
      <c r="CDQ7"/>
      <c r="CDR7"/>
      <c r="CDS7"/>
      <c r="CDT7"/>
      <c r="CDU7"/>
      <c r="CDV7"/>
      <c r="CDW7"/>
      <c r="CDX7"/>
      <c r="CDY7"/>
      <c r="CDZ7"/>
      <c r="CEA7"/>
      <c r="CEB7"/>
      <c r="CEC7"/>
      <c r="CED7"/>
      <c r="CEE7"/>
      <c r="CEF7"/>
      <c r="CEG7"/>
      <c r="CEH7"/>
      <c r="CEI7"/>
      <c r="CEJ7"/>
      <c r="CEK7"/>
      <c r="CEL7"/>
      <c r="CEM7"/>
      <c r="CEN7"/>
      <c r="CEO7"/>
      <c r="CEP7"/>
      <c r="CEQ7"/>
      <c r="CER7"/>
      <c r="CES7"/>
      <c r="CET7"/>
      <c r="CEU7"/>
      <c r="CEV7"/>
      <c r="CEW7"/>
      <c r="CEX7"/>
      <c r="CEY7"/>
      <c r="CEZ7"/>
      <c r="CFA7"/>
      <c r="CFB7"/>
      <c r="CFC7"/>
      <c r="CFD7"/>
      <c r="CFE7"/>
      <c r="CFF7"/>
      <c r="CFG7"/>
      <c r="CFH7"/>
      <c r="CFI7"/>
      <c r="CFJ7"/>
      <c r="CFK7"/>
      <c r="CFL7"/>
      <c r="CFM7"/>
      <c r="CFN7"/>
      <c r="CFO7"/>
      <c r="CFP7"/>
      <c r="CFQ7"/>
      <c r="CFR7"/>
      <c r="CFS7"/>
      <c r="CFT7"/>
      <c r="CFU7"/>
      <c r="CFV7"/>
      <c r="CFW7"/>
      <c r="CFX7"/>
      <c r="CFY7"/>
      <c r="CFZ7"/>
      <c r="CGA7"/>
      <c r="CGB7"/>
      <c r="CGC7"/>
      <c r="CGD7"/>
      <c r="CGE7"/>
      <c r="CGF7"/>
      <c r="CGG7"/>
      <c r="CGH7"/>
      <c r="CGI7"/>
      <c r="CGJ7"/>
      <c r="CGK7"/>
      <c r="CGL7"/>
      <c r="CGM7"/>
      <c r="CGN7"/>
      <c r="CGO7"/>
      <c r="CGP7"/>
      <c r="CGQ7"/>
      <c r="CGR7"/>
      <c r="CGS7"/>
      <c r="CGT7"/>
      <c r="CGU7"/>
      <c r="CGV7"/>
      <c r="CGW7"/>
      <c r="CGX7"/>
      <c r="CGY7"/>
      <c r="CGZ7"/>
      <c r="CHA7"/>
      <c r="CHB7"/>
      <c r="CHC7"/>
      <c r="CHD7"/>
      <c r="CHE7"/>
      <c r="CHF7"/>
      <c r="CHG7"/>
      <c r="CHH7"/>
      <c r="CHI7"/>
      <c r="CHJ7"/>
      <c r="CHK7"/>
      <c r="CHL7"/>
      <c r="CHM7"/>
      <c r="CHN7"/>
      <c r="CHO7"/>
      <c r="CHP7"/>
      <c r="CHQ7"/>
      <c r="CHR7"/>
      <c r="CHS7"/>
      <c r="CHT7"/>
      <c r="CHU7"/>
      <c r="CHV7"/>
      <c r="CHW7"/>
      <c r="CHX7"/>
      <c r="CHY7"/>
      <c r="CHZ7"/>
      <c r="CIA7"/>
      <c r="CIB7"/>
      <c r="CIC7"/>
      <c r="CID7"/>
      <c r="CIE7"/>
      <c r="CIF7"/>
      <c r="CIG7"/>
      <c r="CIH7"/>
      <c r="CII7"/>
      <c r="CIJ7"/>
      <c r="CIK7"/>
      <c r="CIL7"/>
      <c r="CIM7"/>
      <c r="CIN7"/>
      <c r="CIO7"/>
      <c r="CIP7"/>
      <c r="CIQ7"/>
      <c r="CIR7"/>
      <c r="CIS7"/>
      <c r="CIT7"/>
      <c r="CIU7"/>
      <c r="CIV7"/>
      <c r="CIW7"/>
      <c r="CIX7"/>
      <c r="CIY7"/>
      <c r="CIZ7"/>
      <c r="CJA7"/>
      <c r="CJB7"/>
      <c r="CJC7"/>
      <c r="CJD7"/>
      <c r="CJE7"/>
      <c r="CJF7"/>
      <c r="CJG7"/>
      <c r="CJH7"/>
      <c r="CJI7"/>
      <c r="CJJ7"/>
      <c r="CJK7"/>
      <c r="CJL7"/>
      <c r="CJM7"/>
      <c r="CJN7"/>
      <c r="CJO7"/>
      <c r="CJP7"/>
      <c r="CJQ7"/>
      <c r="CJR7"/>
      <c r="CJS7"/>
      <c r="CJT7"/>
      <c r="CJU7"/>
      <c r="CJV7"/>
      <c r="CJW7"/>
      <c r="CJX7"/>
      <c r="CJY7"/>
      <c r="CJZ7"/>
      <c r="CKA7"/>
      <c r="CKB7"/>
      <c r="CKC7"/>
      <c r="CKD7"/>
      <c r="CKE7"/>
      <c r="CKF7"/>
      <c r="CKG7"/>
      <c r="CKH7"/>
      <c r="CKI7"/>
      <c r="CKJ7"/>
      <c r="CKK7"/>
      <c r="CKL7"/>
      <c r="CKM7"/>
      <c r="CKN7"/>
      <c r="CKO7"/>
      <c r="CKP7"/>
      <c r="CKQ7"/>
      <c r="CKR7"/>
      <c r="CKS7"/>
      <c r="CKT7"/>
      <c r="CKU7"/>
      <c r="CKV7"/>
      <c r="CKW7"/>
      <c r="CKX7"/>
      <c r="CKY7"/>
      <c r="CKZ7"/>
      <c r="CLA7"/>
      <c r="CLB7"/>
      <c r="CLC7"/>
      <c r="CLD7"/>
      <c r="CLE7"/>
      <c r="CLF7"/>
      <c r="CLG7"/>
      <c r="CLH7"/>
      <c r="CLI7"/>
      <c r="CLJ7"/>
      <c r="CLK7"/>
      <c r="CLL7"/>
      <c r="CLM7"/>
      <c r="CLN7"/>
      <c r="CLO7"/>
      <c r="CLP7"/>
      <c r="CLQ7"/>
      <c r="CLR7"/>
      <c r="CLS7"/>
      <c r="CLT7"/>
      <c r="CLU7"/>
      <c r="CLV7"/>
      <c r="CLW7"/>
      <c r="CLX7"/>
      <c r="CLY7"/>
      <c r="CLZ7"/>
      <c r="CMA7"/>
      <c r="CMB7"/>
      <c r="CMC7"/>
      <c r="CMD7"/>
      <c r="CME7"/>
      <c r="CMF7"/>
      <c r="CMG7"/>
      <c r="CMH7"/>
      <c r="CMI7"/>
      <c r="CMJ7"/>
      <c r="CMK7"/>
      <c r="CML7"/>
      <c r="CMM7"/>
      <c r="CMN7"/>
      <c r="CMO7"/>
      <c r="CMP7"/>
      <c r="CMQ7"/>
      <c r="CMR7"/>
      <c r="CMS7"/>
      <c r="CMT7"/>
      <c r="CMU7"/>
      <c r="CMV7"/>
      <c r="CMW7"/>
      <c r="CMX7"/>
      <c r="CMY7"/>
      <c r="CMZ7"/>
      <c r="CNA7"/>
      <c r="CNB7"/>
      <c r="CNC7"/>
      <c r="CND7"/>
      <c r="CNE7"/>
      <c r="CNF7"/>
      <c r="CNG7"/>
      <c r="CNH7"/>
      <c r="CNI7"/>
      <c r="CNJ7"/>
      <c r="CNK7"/>
      <c r="CNL7"/>
      <c r="CNM7"/>
      <c r="CNN7"/>
      <c r="CNO7"/>
      <c r="CNP7"/>
      <c r="CNQ7"/>
      <c r="CNR7"/>
      <c r="CNS7"/>
      <c r="CNT7"/>
      <c r="CNU7"/>
      <c r="CNV7"/>
      <c r="CNW7"/>
      <c r="CNX7"/>
      <c r="CNY7"/>
      <c r="CNZ7"/>
      <c r="COA7"/>
      <c r="COB7"/>
      <c r="COC7"/>
      <c r="COD7"/>
      <c r="COE7"/>
      <c r="COF7"/>
      <c r="COG7"/>
      <c r="COH7"/>
      <c r="COI7"/>
      <c r="COJ7"/>
      <c r="COK7"/>
      <c r="COL7"/>
      <c r="COM7"/>
      <c r="CON7"/>
      <c r="COO7"/>
      <c r="COP7"/>
      <c r="COQ7"/>
      <c r="COR7"/>
      <c r="COS7"/>
      <c r="COT7"/>
      <c r="COU7"/>
      <c r="COV7"/>
      <c r="COW7"/>
      <c r="COX7"/>
      <c r="COY7"/>
      <c r="COZ7"/>
      <c r="CPA7"/>
      <c r="CPB7"/>
      <c r="CPC7"/>
      <c r="CPD7"/>
      <c r="CPE7"/>
      <c r="CPF7"/>
      <c r="CPG7"/>
      <c r="CPH7"/>
      <c r="CPI7"/>
      <c r="CPJ7"/>
      <c r="CPK7"/>
      <c r="CPL7"/>
      <c r="CPM7"/>
      <c r="CPN7"/>
      <c r="CPO7"/>
      <c r="CPP7"/>
      <c r="CPQ7"/>
      <c r="CPR7"/>
      <c r="CPS7"/>
      <c r="CPT7"/>
      <c r="CPU7"/>
      <c r="CPV7"/>
      <c r="CPW7"/>
      <c r="CPX7"/>
      <c r="CPY7"/>
      <c r="CPZ7"/>
      <c r="CQA7"/>
      <c r="CQB7"/>
      <c r="CQC7"/>
      <c r="CQD7"/>
      <c r="CQE7"/>
      <c r="CQF7"/>
      <c r="CQG7"/>
      <c r="CQH7"/>
      <c r="CQI7"/>
      <c r="CQJ7"/>
      <c r="CQK7"/>
      <c r="CQL7"/>
      <c r="CQM7"/>
      <c r="CQN7"/>
      <c r="CQO7"/>
      <c r="CQP7"/>
      <c r="CQQ7"/>
      <c r="CQR7"/>
      <c r="CQS7"/>
      <c r="CQT7"/>
      <c r="CQU7"/>
      <c r="CQV7"/>
      <c r="CQW7"/>
      <c r="CQX7"/>
      <c r="CQY7"/>
      <c r="CQZ7"/>
      <c r="CRA7"/>
      <c r="CRB7"/>
      <c r="CRC7"/>
      <c r="CRD7"/>
      <c r="CRE7"/>
      <c r="CRF7"/>
      <c r="CRG7"/>
      <c r="CRH7"/>
      <c r="CRI7"/>
      <c r="CRJ7"/>
      <c r="CRK7"/>
      <c r="CRL7"/>
      <c r="CRM7"/>
      <c r="CRN7"/>
      <c r="CRO7"/>
      <c r="CRP7"/>
      <c r="CRQ7"/>
      <c r="CRR7"/>
      <c r="CRS7"/>
      <c r="CRT7"/>
      <c r="CRU7"/>
      <c r="CRV7"/>
      <c r="CRW7"/>
      <c r="CRX7"/>
      <c r="CRY7"/>
      <c r="CRZ7"/>
      <c r="CSA7"/>
      <c r="CSB7"/>
      <c r="CSC7"/>
      <c r="CSD7"/>
      <c r="CSE7"/>
      <c r="CSF7"/>
      <c r="CSG7"/>
      <c r="CSH7"/>
      <c r="CSI7"/>
      <c r="CSJ7"/>
      <c r="CSK7"/>
      <c r="CSL7"/>
      <c r="CSM7"/>
      <c r="CSN7"/>
      <c r="CSO7"/>
      <c r="CSP7"/>
      <c r="CSQ7"/>
      <c r="CSR7"/>
      <c r="CSS7"/>
      <c r="CST7"/>
      <c r="CSU7"/>
      <c r="CSV7"/>
      <c r="CSW7"/>
      <c r="CSX7"/>
      <c r="CSY7"/>
      <c r="CSZ7"/>
      <c r="CTA7"/>
      <c r="CTB7"/>
      <c r="CTC7"/>
      <c r="CTD7"/>
      <c r="CTE7"/>
      <c r="CTF7"/>
      <c r="CTG7"/>
      <c r="CTH7"/>
      <c r="CTI7"/>
      <c r="CTJ7"/>
      <c r="CTK7"/>
      <c r="CTL7"/>
      <c r="CTM7"/>
      <c r="CTN7"/>
      <c r="CTO7"/>
      <c r="CTP7"/>
      <c r="CTQ7"/>
      <c r="CTR7"/>
      <c r="CTS7"/>
      <c r="CTT7"/>
      <c r="CTU7"/>
      <c r="CTV7"/>
      <c r="CTW7"/>
      <c r="CTX7"/>
      <c r="CTY7"/>
      <c r="CTZ7"/>
      <c r="CUA7"/>
      <c r="CUB7"/>
      <c r="CUC7"/>
      <c r="CUD7"/>
      <c r="CUE7"/>
      <c r="CUF7"/>
      <c r="CUG7"/>
      <c r="CUH7"/>
      <c r="CUI7"/>
      <c r="CUJ7"/>
      <c r="CUK7"/>
      <c r="CUL7"/>
      <c r="CUM7"/>
      <c r="CUN7"/>
      <c r="CUO7"/>
      <c r="CUP7"/>
      <c r="CUQ7"/>
      <c r="CUR7"/>
      <c r="CUS7"/>
      <c r="CUT7"/>
      <c r="CUU7"/>
      <c r="CUV7"/>
      <c r="CUW7"/>
      <c r="CUX7"/>
      <c r="CUY7"/>
      <c r="CUZ7"/>
      <c r="CVA7"/>
      <c r="CVB7"/>
      <c r="CVC7"/>
      <c r="CVD7"/>
      <c r="CVE7"/>
      <c r="CVF7"/>
      <c r="CVG7"/>
      <c r="CVH7"/>
      <c r="CVI7"/>
      <c r="CVJ7"/>
      <c r="CVK7"/>
      <c r="CVL7"/>
      <c r="CVM7"/>
      <c r="CVN7"/>
      <c r="CVO7"/>
      <c r="CVP7"/>
      <c r="CVQ7"/>
      <c r="CVR7"/>
      <c r="CVS7"/>
      <c r="CVT7"/>
      <c r="CVU7"/>
      <c r="CVV7"/>
      <c r="CVW7"/>
      <c r="CVX7"/>
      <c r="CVY7"/>
      <c r="CVZ7"/>
      <c r="CWA7"/>
      <c r="CWB7"/>
      <c r="CWC7"/>
      <c r="CWD7"/>
      <c r="CWE7"/>
      <c r="CWF7"/>
      <c r="CWG7"/>
      <c r="CWH7"/>
      <c r="CWI7"/>
      <c r="CWJ7"/>
      <c r="CWK7"/>
      <c r="CWL7"/>
      <c r="CWM7"/>
      <c r="CWN7"/>
      <c r="CWO7"/>
      <c r="CWP7"/>
      <c r="CWQ7"/>
      <c r="CWR7"/>
      <c r="CWS7"/>
      <c r="CWT7"/>
      <c r="CWU7"/>
      <c r="CWV7"/>
      <c r="CWW7"/>
      <c r="CWX7"/>
      <c r="CWY7"/>
      <c r="CWZ7"/>
      <c r="CXA7"/>
      <c r="CXB7"/>
      <c r="CXC7"/>
      <c r="CXD7"/>
      <c r="CXE7"/>
      <c r="CXF7"/>
      <c r="CXG7"/>
      <c r="CXH7"/>
      <c r="CXI7"/>
      <c r="CXJ7"/>
      <c r="CXK7"/>
      <c r="CXL7"/>
      <c r="CXM7"/>
      <c r="CXN7"/>
      <c r="CXO7"/>
      <c r="CXP7"/>
      <c r="CXQ7"/>
      <c r="CXR7"/>
      <c r="CXS7"/>
      <c r="CXT7"/>
      <c r="CXU7"/>
      <c r="CXV7"/>
      <c r="CXW7"/>
      <c r="CXX7"/>
      <c r="CXY7"/>
      <c r="CXZ7"/>
      <c r="CYA7"/>
      <c r="CYB7"/>
      <c r="CYC7"/>
      <c r="CYD7"/>
      <c r="CYE7"/>
      <c r="CYF7"/>
      <c r="CYG7"/>
      <c r="CYH7"/>
      <c r="CYI7"/>
      <c r="CYJ7"/>
      <c r="CYK7"/>
      <c r="CYL7"/>
      <c r="CYM7"/>
      <c r="CYN7"/>
      <c r="CYO7"/>
      <c r="CYP7"/>
      <c r="CYQ7"/>
      <c r="CYR7"/>
      <c r="CYS7"/>
      <c r="CYT7"/>
      <c r="CYU7"/>
      <c r="CYV7"/>
      <c r="CYW7"/>
      <c r="CYX7"/>
      <c r="CYY7"/>
      <c r="CYZ7"/>
      <c r="CZA7"/>
      <c r="CZB7"/>
      <c r="CZC7"/>
      <c r="CZD7"/>
      <c r="CZE7"/>
      <c r="CZF7"/>
      <c r="CZG7"/>
      <c r="CZH7"/>
      <c r="CZI7"/>
      <c r="CZJ7"/>
      <c r="CZK7"/>
      <c r="CZL7"/>
      <c r="CZM7"/>
      <c r="CZN7"/>
      <c r="CZO7"/>
      <c r="CZP7"/>
      <c r="CZQ7"/>
      <c r="CZR7"/>
      <c r="CZS7"/>
      <c r="CZT7"/>
      <c r="CZU7"/>
      <c r="CZV7"/>
      <c r="CZW7"/>
      <c r="CZX7"/>
      <c r="CZY7"/>
      <c r="CZZ7"/>
      <c r="DAA7"/>
      <c r="DAB7"/>
      <c r="DAC7"/>
      <c r="DAD7"/>
      <c r="DAE7"/>
      <c r="DAF7"/>
      <c r="DAG7"/>
      <c r="DAH7"/>
      <c r="DAI7"/>
      <c r="DAJ7"/>
      <c r="DAK7"/>
      <c r="DAL7"/>
      <c r="DAM7"/>
      <c r="DAN7"/>
      <c r="DAO7"/>
      <c r="DAP7"/>
      <c r="DAQ7"/>
      <c r="DAR7"/>
      <c r="DAS7"/>
      <c r="DAT7"/>
      <c r="DAU7"/>
      <c r="DAV7"/>
      <c r="DAW7"/>
      <c r="DAX7"/>
      <c r="DAY7"/>
      <c r="DAZ7"/>
      <c r="DBA7"/>
      <c r="DBB7"/>
      <c r="DBC7"/>
      <c r="DBD7"/>
      <c r="DBE7"/>
      <c r="DBF7"/>
      <c r="DBG7"/>
      <c r="DBH7"/>
      <c r="DBI7"/>
      <c r="DBJ7"/>
      <c r="DBK7"/>
      <c r="DBL7"/>
      <c r="DBM7"/>
      <c r="DBN7"/>
      <c r="DBO7"/>
      <c r="DBP7"/>
      <c r="DBQ7"/>
      <c r="DBR7"/>
      <c r="DBS7"/>
      <c r="DBT7"/>
      <c r="DBU7"/>
      <c r="DBV7"/>
      <c r="DBW7"/>
      <c r="DBX7"/>
      <c r="DBY7"/>
      <c r="DBZ7"/>
      <c r="DCA7"/>
      <c r="DCB7"/>
      <c r="DCC7"/>
      <c r="DCD7"/>
      <c r="DCE7"/>
      <c r="DCF7"/>
      <c r="DCG7"/>
      <c r="DCH7"/>
      <c r="DCI7"/>
      <c r="DCJ7"/>
      <c r="DCK7"/>
      <c r="DCL7"/>
      <c r="DCM7"/>
      <c r="DCN7"/>
      <c r="DCO7"/>
      <c r="DCP7"/>
      <c r="DCQ7"/>
      <c r="DCR7"/>
      <c r="DCS7"/>
      <c r="DCT7"/>
      <c r="DCU7"/>
      <c r="DCV7"/>
      <c r="DCW7"/>
      <c r="DCX7"/>
      <c r="DCY7"/>
      <c r="DCZ7"/>
      <c r="DDA7"/>
      <c r="DDB7"/>
      <c r="DDC7"/>
      <c r="DDD7"/>
      <c r="DDE7"/>
      <c r="DDF7"/>
      <c r="DDG7"/>
      <c r="DDH7"/>
      <c r="DDI7"/>
      <c r="DDJ7"/>
      <c r="DDK7"/>
      <c r="DDL7"/>
      <c r="DDM7"/>
      <c r="DDN7"/>
      <c r="DDO7"/>
      <c r="DDP7"/>
      <c r="DDQ7"/>
      <c r="DDR7"/>
      <c r="DDS7"/>
      <c r="DDT7"/>
      <c r="DDU7"/>
      <c r="DDV7"/>
      <c r="DDW7"/>
      <c r="DDX7"/>
      <c r="DDY7"/>
      <c r="DDZ7"/>
      <c r="DEA7"/>
      <c r="DEB7"/>
      <c r="DEC7"/>
      <c r="DED7"/>
      <c r="DEE7"/>
      <c r="DEF7"/>
      <c r="DEG7"/>
      <c r="DEH7"/>
      <c r="DEI7"/>
      <c r="DEJ7"/>
      <c r="DEK7"/>
      <c r="DEL7"/>
      <c r="DEM7"/>
      <c r="DEN7"/>
      <c r="DEO7"/>
      <c r="DEP7"/>
      <c r="DEQ7"/>
      <c r="DER7"/>
      <c r="DES7"/>
      <c r="DET7"/>
      <c r="DEU7"/>
      <c r="DEV7"/>
      <c r="DEW7"/>
      <c r="DEX7"/>
      <c r="DEY7"/>
      <c r="DEZ7"/>
      <c r="DFA7"/>
      <c r="DFB7"/>
      <c r="DFC7"/>
      <c r="DFD7"/>
      <c r="DFE7"/>
      <c r="DFF7"/>
      <c r="DFG7"/>
      <c r="DFH7"/>
      <c r="DFI7"/>
      <c r="DFJ7"/>
      <c r="DFK7"/>
      <c r="DFL7"/>
      <c r="DFM7"/>
      <c r="DFN7"/>
      <c r="DFO7"/>
      <c r="DFP7"/>
      <c r="DFQ7"/>
      <c r="DFR7"/>
      <c r="DFS7"/>
      <c r="DFT7"/>
      <c r="DFU7"/>
      <c r="DFV7"/>
      <c r="DFW7"/>
      <c r="DFX7"/>
      <c r="DFY7"/>
      <c r="DFZ7"/>
      <c r="DGA7"/>
      <c r="DGB7"/>
      <c r="DGC7"/>
      <c r="DGD7"/>
      <c r="DGE7"/>
      <c r="DGF7"/>
      <c r="DGG7"/>
      <c r="DGH7"/>
      <c r="DGI7"/>
      <c r="DGJ7"/>
      <c r="DGK7"/>
      <c r="DGL7"/>
      <c r="DGM7"/>
      <c r="DGN7"/>
      <c r="DGO7"/>
      <c r="DGP7"/>
      <c r="DGQ7"/>
      <c r="DGR7"/>
      <c r="DGS7"/>
      <c r="DGT7"/>
      <c r="DGU7"/>
      <c r="DGV7"/>
      <c r="DGW7"/>
      <c r="DGX7"/>
      <c r="DGY7"/>
      <c r="DGZ7"/>
      <c r="DHA7"/>
      <c r="DHB7"/>
      <c r="DHC7"/>
      <c r="DHD7"/>
      <c r="DHE7"/>
      <c r="DHF7"/>
      <c r="DHG7"/>
      <c r="DHH7"/>
      <c r="DHI7"/>
      <c r="DHJ7"/>
      <c r="DHK7"/>
      <c r="DHL7"/>
      <c r="DHM7"/>
      <c r="DHN7"/>
      <c r="DHO7"/>
      <c r="DHP7"/>
      <c r="DHQ7"/>
      <c r="DHR7"/>
      <c r="DHS7"/>
      <c r="DHT7"/>
      <c r="DHU7"/>
      <c r="DHV7"/>
      <c r="DHW7"/>
      <c r="DHX7"/>
      <c r="DHY7"/>
      <c r="DHZ7"/>
      <c r="DIA7"/>
      <c r="DIB7"/>
      <c r="DIC7"/>
      <c r="DID7"/>
      <c r="DIE7"/>
      <c r="DIF7"/>
      <c r="DIG7"/>
      <c r="DIH7"/>
      <c r="DII7"/>
      <c r="DIJ7"/>
      <c r="DIK7"/>
      <c r="DIL7"/>
      <c r="DIM7"/>
      <c r="DIN7"/>
      <c r="DIO7"/>
      <c r="DIP7"/>
      <c r="DIQ7"/>
      <c r="DIR7"/>
      <c r="DIS7"/>
      <c r="DIT7"/>
      <c r="DIU7"/>
      <c r="DIV7"/>
      <c r="DIW7"/>
      <c r="DIX7"/>
      <c r="DIY7"/>
      <c r="DIZ7"/>
      <c r="DJA7"/>
      <c r="DJB7"/>
      <c r="DJC7"/>
      <c r="DJD7"/>
      <c r="DJE7"/>
      <c r="DJF7"/>
      <c r="DJG7"/>
      <c r="DJH7"/>
      <c r="DJI7"/>
      <c r="DJJ7"/>
      <c r="DJK7"/>
      <c r="DJL7"/>
      <c r="DJM7"/>
      <c r="DJN7"/>
      <c r="DJO7"/>
      <c r="DJP7"/>
      <c r="DJQ7"/>
      <c r="DJR7"/>
      <c r="DJS7"/>
      <c r="DJT7"/>
      <c r="DJU7"/>
      <c r="DJV7"/>
      <c r="DJW7"/>
      <c r="DJX7"/>
      <c r="DJY7"/>
      <c r="DJZ7"/>
      <c r="DKA7"/>
      <c r="DKB7"/>
      <c r="DKC7"/>
      <c r="DKD7"/>
      <c r="DKE7"/>
      <c r="DKF7"/>
      <c r="DKG7"/>
      <c r="DKH7"/>
      <c r="DKI7"/>
      <c r="DKJ7"/>
      <c r="DKK7"/>
      <c r="DKL7"/>
      <c r="DKM7"/>
      <c r="DKN7"/>
      <c r="DKO7"/>
      <c r="DKP7"/>
      <c r="DKQ7"/>
      <c r="DKR7"/>
      <c r="DKS7"/>
      <c r="DKT7"/>
      <c r="DKU7"/>
      <c r="DKV7"/>
      <c r="DKW7"/>
      <c r="DKX7"/>
      <c r="DKY7"/>
      <c r="DKZ7"/>
      <c r="DLA7"/>
      <c r="DLB7"/>
      <c r="DLC7"/>
      <c r="DLD7"/>
      <c r="DLE7"/>
      <c r="DLF7"/>
      <c r="DLG7"/>
      <c r="DLH7"/>
      <c r="DLI7"/>
      <c r="DLJ7"/>
      <c r="DLK7"/>
      <c r="DLL7"/>
      <c r="DLM7"/>
      <c r="DLN7"/>
      <c r="DLO7"/>
      <c r="DLP7"/>
      <c r="DLQ7"/>
      <c r="DLR7"/>
      <c r="DLS7"/>
      <c r="DLT7"/>
      <c r="DLU7"/>
      <c r="DLV7"/>
      <c r="DLW7"/>
      <c r="DLX7"/>
      <c r="DLY7"/>
      <c r="DLZ7"/>
      <c r="DMA7"/>
      <c r="DMB7"/>
      <c r="DMC7"/>
      <c r="DMD7"/>
      <c r="DME7"/>
      <c r="DMF7"/>
      <c r="DMG7"/>
      <c r="DMH7"/>
      <c r="DMI7"/>
      <c r="DMJ7"/>
      <c r="DMK7"/>
      <c r="DML7"/>
      <c r="DMM7"/>
      <c r="DMN7"/>
      <c r="DMO7"/>
      <c r="DMP7"/>
      <c r="DMQ7"/>
      <c r="DMR7"/>
      <c r="DMS7"/>
      <c r="DMT7"/>
      <c r="DMU7"/>
      <c r="DMV7"/>
      <c r="DMW7"/>
      <c r="DMX7"/>
      <c r="DMY7"/>
      <c r="DMZ7"/>
      <c r="DNA7"/>
      <c r="DNB7"/>
      <c r="DNC7"/>
      <c r="DND7"/>
      <c r="DNE7"/>
      <c r="DNF7"/>
      <c r="DNG7"/>
      <c r="DNH7"/>
      <c r="DNI7"/>
      <c r="DNJ7"/>
      <c r="DNK7"/>
      <c r="DNL7"/>
      <c r="DNM7"/>
      <c r="DNN7"/>
      <c r="DNO7"/>
      <c r="DNP7"/>
      <c r="DNQ7"/>
      <c r="DNR7"/>
      <c r="DNS7"/>
      <c r="DNT7"/>
      <c r="DNU7"/>
      <c r="DNV7"/>
      <c r="DNW7"/>
      <c r="DNX7"/>
      <c r="DNY7"/>
      <c r="DNZ7"/>
      <c r="DOA7"/>
      <c r="DOB7"/>
      <c r="DOC7"/>
      <c r="DOD7"/>
      <c r="DOE7"/>
      <c r="DOF7"/>
      <c r="DOG7"/>
      <c r="DOH7"/>
      <c r="DOI7"/>
      <c r="DOJ7"/>
      <c r="DOK7"/>
      <c r="DOL7"/>
      <c r="DOM7"/>
      <c r="DON7"/>
      <c r="DOO7"/>
      <c r="DOP7"/>
      <c r="DOQ7"/>
      <c r="DOR7"/>
      <c r="DOS7"/>
      <c r="DOT7"/>
      <c r="DOU7"/>
      <c r="DOV7"/>
      <c r="DOW7"/>
      <c r="DOX7"/>
      <c r="DOY7"/>
      <c r="DOZ7"/>
      <c r="DPA7"/>
      <c r="DPB7"/>
      <c r="DPC7"/>
      <c r="DPD7"/>
      <c r="DPE7"/>
      <c r="DPF7"/>
      <c r="DPG7"/>
      <c r="DPH7"/>
      <c r="DPI7"/>
      <c r="DPJ7"/>
      <c r="DPK7"/>
      <c r="DPL7"/>
      <c r="DPM7"/>
      <c r="DPN7"/>
      <c r="DPO7"/>
      <c r="DPP7"/>
      <c r="DPQ7"/>
      <c r="DPR7"/>
      <c r="DPS7"/>
      <c r="DPT7"/>
      <c r="DPU7"/>
      <c r="DPV7"/>
      <c r="DPW7"/>
      <c r="DPX7"/>
      <c r="DPY7"/>
      <c r="DPZ7"/>
      <c r="DQA7"/>
      <c r="DQB7"/>
      <c r="DQC7"/>
      <c r="DQD7"/>
      <c r="DQE7"/>
      <c r="DQF7"/>
      <c r="DQG7"/>
      <c r="DQH7"/>
      <c r="DQI7"/>
      <c r="DQJ7"/>
      <c r="DQK7"/>
      <c r="DQL7"/>
      <c r="DQM7"/>
      <c r="DQN7"/>
      <c r="DQO7"/>
      <c r="DQP7"/>
      <c r="DQQ7"/>
      <c r="DQR7"/>
      <c r="DQS7"/>
      <c r="DQT7"/>
      <c r="DQU7"/>
      <c r="DQV7"/>
      <c r="DQW7"/>
      <c r="DQX7"/>
      <c r="DQY7"/>
      <c r="DQZ7"/>
      <c r="DRA7"/>
      <c r="DRB7"/>
      <c r="DRC7"/>
      <c r="DRD7"/>
      <c r="DRE7"/>
      <c r="DRF7"/>
      <c r="DRG7"/>
      <c r="DRH7"/>
      <c r="DRI7"/>
      <c r="DRJ7"/>
      <c r="DRK7"/>
      <c r="DRL7"/>
      <c r="DRM7"/>
      <c r="DRN7"/>
      <c r="DRO7"/>
      <c r="DRP7"/>
      <c r="DRQ7"/>
      <c r="DRR7"/>
      <c r="DRS7"/>
      <c r="DRT7"/>
      <c r="DRU7"/>
      <c r="DRV7"/>
      <c r="DRW7"/>
      <c r="DRX7"/>
      <c r="DRY7"/>
      <c r="DRZ7"/>
      <c r="DSA7"/>
      <c r="DSB7"/>
      <c r="DSC7"/>
      <c r="DSD7"/>
      <c r="DSE7"/>
      <c r="DSF7"/>
      <c r="DSG7"/>
      <c r="DSH7"/>
      <c r="DSI7"/>
      <c r="DSJ7"/>
      <c r="DSK7"/>
      <c r="DSL7"/>
      <c r="DSM7"/>
      <c r="DSN7"/>
      <c r="DSO7"/>
      <c r="DSP7"/>
      <c r="DSQ7"/>
      <c r="DSR7"/>
      <c r="DSS7"/>
      <c r="DST7"/>
      <c r="DSU7"/>
      <c r="DSV7"/>
      <c r="DSW7"/>
      <c r="DSX7"/>
      <c r="DSY7"/>
      <c r="DSZ7"/>
      <c r="DTA7"/>
      <c r="DTB7"/>
      <c r="DTC7"/>
      <c r="DTD7"/>
      <c r="DTE7"/>
      <c r="DTF7"/>
      <c r="DTG7"/>
      <c r="DTH7"/>
      <c r="DTI7"/>
      <c r="DTJ7"/>
      <c r="DTK7"/>
      <c r="DTL7"/>
      <c r="DTM7"/>
      <c r="DTN7"/>
      <c r="DTO7"/>
      <c r="DTP7"/>
      <c r="DTQ7"/>
      <c r="DTR7"/>
      <c r="DTS7"/>
      <c r="DTT7"/>
      <c r="DTU7"/>
      <c r="DTV7"/>
      <c r="DTW7"/>
      <c r="DTX7"/>
      <c r="DTY7"/>
      <c r="DTZ7"/>
      <c r="DUA7"/>
      <c r="DUB7"/>
      <c r="DUC7"/>
      <c r="DUD7"/>
      <c r="DUE7"/>
      <c r="DUF7"/>
      <c r="DUG7"/>
      <c r="DUH7"/>
      <c r="DUI7"/>
      <c r="DUJ7"/>
      <c r="DUK7"/>
      <c r="DUL7"/>
      <c r="DUM7"/>
      <c r="DUN7"/>
      <c r="DUO7"/>
      <c r="DUP7"/>
      <c r="DUQ7"/>
      <c r="DUR7"/>
      <c r="DUS7"/>
      <c r="DUT7"/>
      <c r="DUU7"/>
      <c r="DUV7"/>
      <c r="DUW7"/>
      <c r="DUX7"/>
      <c r="DUY7"/>
      <c r="DUZ7"/>
      <c r="DVA7"/>
      <c r="DVB7"/>
      <c r="DVC7"/>
      <c r="DVD7"/>
      <c r="DVE7"/>
      <c r="DVF7"/>
      <c r="DVG7"/>
      <c r="DVH7"/>
      <c r="DVI7"/>
      <c r="DVJ7"/>
      <c r="DVK7"/>
      <c r="DVL7"/>
      <c r="DVM7"/>
      <c r="DVN7"/>
      <c r="DVO7"/>
      <c r="DVP7"/>
      <c r="DVQ7"/>
      <c r="DVR7"/>
      <c r="DVS7"/>
      <c r="DVT7"/>
      <c r="DVU7"/>
      <c r="DVV7"/>
      <c r="DVW7"/>
      <c r="DVX7"/>
      <c r="DVY7"/>
      <c r="DVZ7"/>
      <c r="DWA7"/>
      <c r="DWB7"/>
      <c r="DWC7"/>
      <c r="DWD7"/>
      <c r="DWE7"/>
      <c r="DWF7"/>
      <c r="DWG7"/>
      <c r="DWH7"/>
      <c r="DWI7"/>
      <c r="DWJ7"/>
      <c r="DWK7"/>
      <c r="DWL7"/>
      <c r="DWM7"/>
      <c r="DWN7"/>
      <c r="DWO7"/>
      <c r="DWP7"/>
      <c r="DWQ7"/>
      <c r="DWR7"/>
      <c r="DWS7"/>
      <c r="DWT7"/>
      <c r="DWU7"/>
      <c r="DWV7"/>
      <c r="DWW7"/>
      <c r="DWX7"/>
      <c r="DWY7"/>
      <c r="DWZ7"/>
      <c r="DXA7"/>
      <c r="DXB7"/>
      <c r="DXC7"/>
      <c r="DXD7"/>
      <c r="DXE7"/>
      <c r="DXF7"/>
      <c r="DXG7"/>
      <c r="DXH7"/>
      <c r="DXI7"/>
      <c r="DXJ7"/>
      <c r="DXK7"/>
      <c r="DXL7"/>
      <c r="DXM7"/>
      <c r="DXN7"/>
      <c r="DXO7"/>
      <c r="DXP7"/>
      <c r="DXQ7"/>
      <c r="DXR7"/>
      <c r="DXS7"/>
      <c r="DXT7"/>
      <c r="DXU7"/>
      <c r="DXV7"/>
      <c r="DXW7"/>
      <c r="DXX7"/>
      <c r="DXY7"/>
      <c r="DXZ7"/>
      <c r="DYA7"/>
      <c r="DYB7"/>
      <c r="DYC7"/>
      <c r="DYD7"/>
      <c r="DYE7"/>
      <c r="DYF7"/>
      <c r="DYG7"/>
      <c r="DYH7"/>
      <c r="DYI7"/>
      <c r="DYJ7"/>
      <c r="DYK7"/>
      <c r="DYL7"/>
      <c r="DYM7"/>
      <c r="DYN7"/>
      <c r="DYO7"/>
      <c r="DYP7"/>
      <c r="DYQ7"/>
      <c r="DYR7"/>
      <c r="DYS7"/>
      <c r="DYT7"/>
      <c r="DYU7"/>
      <c r="DYV7"/>
      <c r="DYW7"/>
      <c r="DYX7"/>
      <c r="DYY7"/>
      <c r="DYZ7"/>
      <c r="DZA7"/>
      <c r="DZB7"/>
      <c r="DZC7"/>
      <c r="DZD7"/>
      <c r="DZE7"/>
      <c r="DZF7"/>
      <c r="DZG7"/>
      <c r="DZH7"/>
      <c r="DZI7"/>
      <c r="DZJ7"/>
      <c r="DZK7"/>
      <c r="DZL7"/>
      <c r="DZM7"/>
      <c r="DZN7"/>
      <c r="DZO7"/>
      <c r="DZP7"/>
      <c r="DZQ7"/>
      <c r="DZR7"/>
      <c r="DZS7"/>
      <c r="DZT7"/>
      <c r="DZU7"/>
      <c r="DZV7"/>
      <c r="DZW7"/>
      <c r="DZX7"/>
      <c r="DZY7"/>
      <c r="DZZ7"/>
      <c r="EAA7"/>
      <c r="EAB7"/>
      <c r="EAC7"/>
      <c r="EAD7"/>
      <c r="EAE7"/>
      <c r="EAF7"/>
      <c r="EAG7"/>
      <c r="EAH7"/>
      <c r="EAI7"/>
      <c r="EAJ7"/>
      <c r="EAK7"/>
      <c r="EAL7"/>
      <c r="EAM7"/>
      <c r="EAN7"/>
      <c r="EAO7"/>
      <c r="EAP7"/>
      <c r="EAQ7"/>
      <c r="EAR7"/>
      <c r="EAS7"/>
      <c r="EAT7"/>
      <c r="EAU7"/>
      <c r="EAV7"/>
      <c r="EAW7"/>
      <c r="EAX7"/>
      <c r="EAY7"/>
      <c r="EAZ7"/>
      <c r="EBA7"/>
      <c r="EBB7"/>
      <c r="EBC7"/>
      <c r="EBD7"/>
      <c r="EBE7"/>
      <c r="EBF7"/>
      <c r="EBG7"/>
      <c r="EBH7"/>
      <c r="EBI7"/>
      <c r="EBJ7"/>
      <c r="EBK7"/>
      <c r="EBL7"/>
      <c r="EBM7"/>
      <c r="EBN7"/>
      <c r="EBO7"/>
      <c r="EBP7"/>
      <c r="EBQ7"/>
      <c r="EBR7"/>
      <c r="EBS7"/>
      <c r="EBT7"/>
      <c r="EBU7"/>
      <c r="EBV7"/>
      <c r="EBW7"/>
      <c r="EBX7"/>
      <c r="EBY7"/>
      <c r="EBZ7"/>
      <c r="ECA7"/>
      <c r="ECB7"/>
      <c r="ECC7"/>
      <c r="ECD7"/>
      <c r="ECE7"/>
      <c r="ECF7"/>
      <c r="ECG7"/>
      <c r="ECH7"/>
      <c r="ECI7"/>
      <c r="ECJ7"/>
      <c r="ECK7"/>
      <c r="ECL7"/>
      <c r="ECM7"/>
      <c r="ECN7"/>
      <c r="ECO7"/>
      <c r="ECP7"/>
      <c r="ECQ7"/>
      <c r="ECR7"/>
      <c r="ECS7"/>
      <c r="ECT7"/>
      <c r="ECU7"/>
      <c r="ECV7"/>
      <c r="ECW7"/>
      <c r="ECX7"/>
      <c r="ECY7"/>
      <c r="ECZ7"/>
      <c r="EDA7"/>
      <c r="EDB7"/>
      <c r="EDC7"/>
      <c r="EDD7"/>
      <c r="EDE7"/>
      <c r="EDF7"/>
      <c r="EDG7"/>
      <c r="EDH7"/>
      <c r="EDI7"/>
      <c r="EDJ7"/>
      <c r="EDK7"/>
      <c r="EDL7"/>
      <c r="EDM7"/>
      <c r="EDN7"/>
      <c r="EDO7"/>
      <c r="EDP7"/>
      <c r="EDQ7"/>
      <c r="EDR7"/>
      <c r="EDS7"/>
      <c r="EDT7"/>
      <c r="EDU7"/>
      <c r="EDV7"/>
      <c r="EDW7"/>
      <c r="EDX7"/>
      <c r="EDY7"/>
      <c r="EDZ7"/>
      <c r="EEA7"/>
      <c r="EEB7"/>
      <c r="EEC7"/>
      <c r="EED7"/>
      <c r="EEE7"/>
      <c r="EEF7"/>
      <c r="EEG7"/>
      <c r="EEH7"/>
      <c r="EEI7"/>
      <c r="EEJ7"/>
      <c r="EEK7"/>
      <c r="EEL7"/>
      <c r="EEM7"/>
      <c r="EEN7"/>
      <c r="EEO7"/>
      <c r="EEP7"/>
      <c r="EEQ7"/>
      <c r="EER7"/>
      <c r="EES7"/>
      <c r="EET7"/>
      <c r="EEU7"/>
      <c r="EEV7"/>
      <c r="EEW7"/>
      <c r="EEX7"/>
      <c r="EEY7"/>
      <c r="EEZ7"/>
      <c r="EFA7"/>
      <c r="EFB7"/>
      <c r="EFC7"/>
      <c r="EFD7"/>
      <c r="EFE7"/>
      <c r="EFF7"/>
      <c r="EFG7"/>
      <c r="EFH7"/>
      <c r="EFI7"/>
      <c r="EFJ7"/>
      <c r="EFK7"/>
      <c r="EFL7"/>
      <c r="EFM7"/>
      <c r="EFN7"/>
      <c r="EFO7"/>
      <c r="EFP7"/>
      <c r="EFQ7"/>
      <c r="EFR7"/>
      <c r="EFS7"/>
      <c r="EFT7"/>
      <c r="EFU7"/>
      <c r="EFV7"/>
      <c r="EFW7"/>
      <c r="EFX7"/>
      <c r="EFY7"/>
      <c r="EFZ7"/>
      <c r="EGA7"/>
      <c r="EGB7"/>
      <c r="EGC7"/>
      <c r="EGD7"/>
      <c r="EGE7"/>
      <c r="EGF7"/>
      <c r="EGG7"/>
      <c r="EGH7"/>
      <c r="EGI7"/>
      <c r="EGJ7"/>
      <c r="EGK7"/>
      <c r="EGL7"/>
      <c r="EGM7"/>
      <c r="EGN7"/>
      <c r="EGO7"/>
      <c r="EGP7"/>
      <c r="EGQ7"/>
      <c r="EGR7"/>
      <c r="EGS7"/>
      <c r="EGT7"/>
      <c r="EGU7"/>
      <c r="EGV7"/>
      <c r="EGW7"/>
      <c r="EGX7"/>
      <c r="EGY7"/>
      <c r="EGZ7"/>
      <c r="EHA7"/>
      <c r="EHB7"/>
      <c r="EHC7"/>
      <c r="EHD7"/>
      <c r="EHE7"/>
      <c r="EHF7"/>
      <c r="EHG7"/>
      <c r="EHH7"/>
      <c r="EHI7"/>
      <c r="EHJ7"/>
      <c r="EHK7"/>
      <c r="EHL7"/>
      <c r="EHM7"/>
      <c r="EHN7"/>
      <c r="EHO7"/>
      <c r="EHP7"/>
      <c r="EHQ7"/>
      <c r="EHR7"/>
      <c r="EHS7"/>
      <c r="EHT7"/>
      <c r="EHU7"/>
      <c r="EHV7"/>
      <c r="EHW7"/>
      <c r="EHX7"/>
      <c r="EHY7"/>
      <c r="EHZ7"/>
      <c r="EIA7"/>
      <c r="EIB7"/>
      <c r="EIC7"/>
      <c r="EID7"/>
      <c r="EIE7"/>
      <c r="EIF7"/>
      <c r="EIG7"/>
      <c r="EIH7"/>
      <c r="EII7"/>
      <c r="EIJ7"/>
      <c r="EIK7"/>
      <c r="EIL7"/>
      <c r="EIM7"/>
      <c r="EIN7"/>
      <c r="EIO7"/>
      <c r="EIP7"/>
      <c r="EIQ7"/>
      <c r="EIR7"/>
      <c r="EIS7"/>
      <c r="EIT7"/>
      <c r="EIU7"/>
      <c r="EIV7"/>
      <c r="EIW7"/>
      <c r="EIX7"/>
      <c r="EIY7"/>
      <c r="EIZ7"/>
      <c r="EJA7"/>
      <c r="EJB7"/>
      <c r="EJC7"/>
      <c r="EJD7"/>
      <c r="EJE7"/>
      <c r="EJF7"/>
      <c r="EJG7"/>
      <c r="EJH7"/>
      <c r="EJI7"/>
      <c r="EJJ7"/>
      <c r="EJK7"/>
      <c r="EJL7"/>
      <c r="EJM7"/>
      <c r="EJN7"/>
      <c r="EJO7"/>
      <c r="EJP7"/>
      <c r="EJQ7"/>
      <c r="EJR7"/>
      <c r="EJS7"/>
      <c r="EJT7"/>
      <c r="EJU7"/>
      <c r="EJV7"/>
      <c r="EJW7"/>
      <c r="EJX7"/>
      <c r="EJY7"/>
      <c r="EJZ7"/>
      <c r="EKA7"/>
      <c r="EKB7"/>
      <c r="EKC7"/>
      <c r="EKD7"/>
      <c r="EKE7"/>
      <c r="EKF7"/>
      <c r="EKG7"/>
      <c r="EKH7"/>
      <c r="EKI7"/>
      <c r="EKJ7"/>
      <c r="EKK7"/>
      <c r="EKL7"/>
      <c r="EKM7"/>
      <c r="EKN7"/>
      <c r="EKO7"/>
      <c r="EKP7"/>
      <c r="EKQ7"/>
      <c r="EKR7"/>
      <c r="EKS7"/>
      <c r="EKT7"/>
      <c r="EKU7"/>
      <c r="EKV7"/>
      <c r="EKW7"/>
      <c r="EKX7"/>
      <c r="EKY7"/>
      <c r="EKZ7"/>
      <c r="ELA7"/>
      <c r="ELB7"/>
      <c r="ELC7"/>
      <c r="ELD7"/>
      <c r="ELE7"/>
      <c r="ELF7"/>
      <c r="ELG7"/>
      <c r="ELH7"/>
      <c r="ELI7"/>
      <c r="ELJ7"/>
      <c r="ELK7"/>
      <c r="ELL7"/>
      <c r="ELM7"/>
      <c r="ELN7"/>
      <c r="ELO7"/>
      <c r="ELP7"/>
      <c r="ELQ7"/>
      <c r="ELR7"/>
      <c r="ELS7"/>
      <c r="ELT7"/>
      <c r="ELU7"/>
      <c r="ELV7"/>
      <c r="ELW7"/>
      <c r="ELX7"/>
      <c r="ELY7"/>
      <c r="ELZ7"/>
      <c r="EMA7"/>
      <c r="EMB7"/>
      <c r="EMC7"/>
      <c r="EMD7"/>
      <c r="EME7"/>
      <c r="EMF7"/>
      <c r="EMG7"/>
      <c r="EMH7"/>
      <c r="EMI7"/>
      <c r="EMJ7"/>
      <c r="EMK7"/>
      <c r="EML7"/>
      <c r="EMM7"/>
      <c r="EMN7"/>
      <c r="EMO7"/>
      <c r="EMP7"/>
      <c r="EMQ7"/>
      <c r="EMR7"/>
      <c r="EMS7"/>
      <c r="EMT7"/>
      <c r="EMU7"/>
      <c r="EMV7"/>
      <c r="EMW7"/>
      <c r="EMX7"/>
      <c r="EMY7"/>
      <c r="EMZ7"/>
      <c r="ENA7"/>
      <c r="ENB7"/>
      <c r="ENC7"/>
      <c r="END7"/>
      <c r="ENE7"/>
      <c r="ENF7"/>
      <c r="ENG7"/>
      <c r="ENH7"/>
      <c r="ENI7"/>
      <c r="ENJ7"/>
      <c r="ENK7"/>
      <c r="ENL7"/>
      <c r="ENM7"/>
      <c r="ENN7"/>
      <c r="ENO7"/>
      <c r="ENP7"/>
      <c r="ENQ7"/>
      <c r="ENR7"/>
      <c r="ENS7"/>
      <c r="ENT7"/>
      <c r="ENU7"/>
      <c r="ENV7"/>
      <c r="ENW7"/>
      <c r="ENX7"/>
      <c r="ENY7"/>
      <c r="ENZ7"/>
      <c r="EOA7"/>
      <c r="EOB7"/>
      <c r="EOC7"/>
      <c r="EOD7"/>
      <c r="EOE7"/>
      <c r="EOF7"/>
      <c r="EOG7"/>
      <c r="EOH7"/>
      <c r="EOI7"/>
      <c r="EOJ7"/>
      <c r="EOK7"/>
      <c r="EOL7"/>
      <c r="EOM7"/>
      <c r="EON7"/>
      <c r="EOO7"/>
      <c r="EOP7"/>
      <c r="EOQ7"/>
      <c r="EOR7"/>
      <c r="EOS7"/>
      <c r="EOT7"/>
      <c r="EOU7"/>
      <c r="EOV7"/>
      <c r="EOW7"/>
      <c r="EOX7"/>
      <c r="EOY7"/>
      <c r="EOZ7"/>
      <c r="EPA7"/>
      <c r="EPB7"/>
      <c r="EPC7"/>
      <c r="EPD7"/>
      <c r="EPE7"/>
      <c r="EPF7"/>
      <c r="EPG7"/>
      <c r="EPH7"/>
      <c r="EPI7"/>
      <c r="EPJ7"/>
      <c r="EPK7"/>
      <c r="EPL7"/>
      <c r="EPM7"/>
      <c r="EPN7"/>
      <c r="EPO7"/>
      <c r="EPP7"/>
      <c r="EPQ7"/>
      <c r="EPR7"/>
      <c r="EPS7"/>
      <c r="EPT7"/>
      <c r="EPU7"/>
      <c r="EPV7"/>
      <c r="EPW7"/>
      <c r="EPX7"/>
      <c r="EPY7"/>
      <c r="EPZ7"/>
      <c r="EQA7"/>
      <c r="EQB7"/>
      <c r="EQC7"/>
      <c r="EQD7"/>
      <c r="EQE7"/>
      <c r="EQF7"/>
      <c r="EQG7"/>
      <c r="EQH7"/>
      <c r="EQI7"/>
      <c r="EQJ7"/>
      <c r="EQK7"/>
      <c r="EQL7"/>
      <c r="EQM7"/>
      <c r="EQN7"/>
      <c r="EQO7"/>
      <c r="EQP7"/>
      <c r="EQQ7"/>
      <c r="EQR7"/>
      <c r="EQS7"/>
      <c r="EQT7"/>
      <c r="EQU7"/>
      <c r="EQV7"/>
      <c r="EQW7"/>
      <c r="EQX7"/>
      <c r="EQY7"/>
      <c r="EQZ7"/>
      <c r="ERA7"/>
      <c r="ERB7"/>
      <c r="ERC7"/>
      <c r="ERD7"/>
      <c r="ERE7"/>
      <c r="ERF7"/>
      <c r="ERG7"/>
      <c r="ERH7"/>
      <c r="ERI7"/>
      <c r="ERJ7"/>
      <c r="ERK7"/>
      <c r="ERL7"/>
      <c r="ERM7"/>
      <c r="ERN7"/>
      <c r="ERO7"/>
      <c r="ERP7"/>
      <c r="ERQ7"/>
      <c r="ERR7"/>
      <c r="ERS7"/>
      <c r="ERT7"/>
      <c r="ERU7"/>
      <c r="ERV7"/>
      <c r="ERW7"/>
      <c r="ERX7"/>
      <c r="ERY7"/>
      <c r="ERZ7"/>
      <c r="ESA7"/>
      <c r="ESB7"/>
      <c r="ESC7"/>
      <c r="ESD7"/>
      <c r="ESE7"/>
      <c r="ESF7"/>
      <c r="ESG7"/>
      <c r="ESH7"/>
      <c r="ESI7"/>
      <c r="ESJ7"/>
      <c r="ESK7"/>
      <c r="ESL7"/>
      <c r="ESM7"/>
      <c r="ESN7"/>
      <c r="ESO7"/>
      <c r="ESP7"/>
      <c r="ESQ7"/>
      <c r="ESR7"/>
      <c r="ESS7"/>
      <c r="EST7"/>
      <c r="ESU7"/>
      <c r="ESV7"/>
      <c r="ESW7"/>
      <c r="ESX7"/>
      <c r="ESY7"/>
      <c r="ESZ7"/>
      <c r="ETA7"/>
      <c r="ETB7"/>
      <c r="ETC7"/>
      <c r="ETD7"/>
      <c r="ETE7"/>
      <c r="ETF7"/>
      <c r="ETG7"/>
      <c r="ETH7"/>
      <c r="ETI7"/>
      <c r="ETJ7"/>
      <c r="ETK7"/>
      <c r="ETL7"/>
      <c r="ETM7"/>
      <c r="ETN7"/>
      <c r="ETO7"/>
      <c r="ETP7"/>
      <c r="ETQ7"/>
      <c r="ETR7"/>
      <c r="ETS7"/>
      <c r="ETT7"/>
      <c r="ETU7"/>
      <c r="ETV7"/>
      <c r="ETW7"/>
      <c r="ETX7"/>
      <c r="ETY7"/>
      <c r="ETZ7"/>
      <c r="EUA7"/>
      <c r="EUB7"/>
      <c r="EUC7"/>
      <c r="EUD7"/>
      <c r="EUE7"/>
      <c r="EUF7"/>
      <c r="EUG7"/>
      <c r="EUH7"/>
      <c r="EUI7"/>
      <c r="EUJ7"/>
      <c r="EUK7"/>
      <c r="EUL7"/>
      <c r="EUM7"/>
      <c r="EUN7"/>
      <c r="EUO7"/>
      <c r="EUP7"/>
      <c r="EUQ7"/>
      <c r="EUR7"/>
      <c r="EUS7"/>
      <c r="EUT7"/>
      <c r="EUU7"/>
      <c r="EUV7"/>
      <c r="EUW7"/>
      <c r="EUX7"/>
      <c r="EUY7"/>
      <c r="EUZ7"/>
      <c r="EVA7"/>
      <c r="EVB7"/>
      <c r="EVC7"/>
      <c r="EVD7"/>
      <c r="EVE7"/>
      <c r="EVF7"/>
      <c r="EVG7"/>
      <c r="EVH7"/>
      <c r="EVI7"/>
      <c r="EVJ7"/>
      <c r="EVK7"/>
      <c r="EVL7"/>
      <c r="EVM7"/>
      <c r="EVN7"/>
      <c r="EVO7"/>
      <c r="EVP7"/>
      <c r="EVQ7"/>
      <c r="EVR7"/>
      <c r="EVS7"/>
      <c r="EVT7"/>
      <c r="EVU7"/>
      <c r="EVV7"/>
      <c r="EVW7"/>
      <c r="EVX7"/>
      <c r="EVY7"/>
      <c r="EVZ7"/>
      <c r="EWA7"/>
      <c r="EWB7"/>
      <c r="EWC7"/>
      <c r="EWD7"/>
      <c r="EWE7"/>
      <c r="EWF7"/>
      <c r="EWG7"/>
      <c r="EWH7"/>
      <c r="EWI7"/>
      <c r="EWJ7"/>
      <c r="EWK7"/>
      <c r="EWL7"/>
      <c r="EWM7"/>
      <c r="EWN7"/>
      <c r="EWO7"/>
      <c r="EWP7"/>
      <c r="EWQ7"/>
      <c r="EWR7"/>
      <c r="EWS7"/>
      <c r="EWT7"/>
      <c r="EWU7"/>
      <c r="EWV7"/>
      <c r="EWW7"/>
      <c r="EWX7"/>
      <c r="EWY7"/>
      <c r="EWZ7"/>
      <c r="EXA7"/>
      <c r="EXB7"/>
      <c r="EXC7"/>
      <c r="EXD7"/>
      <c r="EXE7"/>
      <c r="EXF7"/>
      <c r="EXG7"/>
      <c r="EXH7"/>
      <c r="EXI7"/>
      <c r="EXJ7"/>
      <c r="EXK7"/>
      <c r="EXL7"/>
      <c r="EXM7"/>
      <c r="EXN7"/>
      <c r="EXO7"/>
      <c r="EXP7"/>
      <c r="EXQ7"/>
      <c r="EXR7"/>
      <c r="EXS7"/>
      <c r="EXT7"/>
      <c r="EXU7"/>
      <c r="EXV7"/>
      <c r="EXW7"/>
      <c r="EXX7"/>
      <c r="EXY7"/>
      <c r="EXZ7"/>
      <c r="EYA7"/>
      <c r="EYB7"/>
      <c r="EYC7"/>
      <c r="EYD7"/>
      <c r="EYE7"/>
      <c r="EYF7"/>
      <c r="EYG7"/>
      <c r="EYH7"/>
      <c r="EYI7"/>
      <c r="EYJ7"/>
      <c r="EYK7"/>
      <c r="EYL7"/>
      <c r="EYM7"/>
      <c r="EYN7"/>
      <c r="EYO7"/>
      <c r="EYP7"/>
      <c r="EYQ7"/>
      <c r="EYR7"/>
      <c r="EYS7"/>
      <c r="EYT7"/>
      <c r="EYU7"/>
      <c r="EYV7"/>
      <c r="EYW7"/>
      <c r="EYX7"/>
      <c r="EYY7"/>
      <c r="EYZ7"/>
      <c r="EZA7"/>
      <c r="EZB7"/>
      <c r="EZC7"/>
      <c r="EZD7"/>
      <c r="EZE7"/>
      <c r="EZF7"/>
      <c r="EZG7"/>
      <c r="EZH7"/>
      <c r="EZI7"/>
      <c r="EZJ7"/>
      <c r="EZK7"/>
      <c r="EZL7"/>
      <c r="EZM7"/>
      <c r="EZN7"/>
      <c r="EZO7"/>
      <c r="EZP7"/>
      <c r="EZQ7"/>
      <c r="EZR7"/>
      <c r="EZS7"/>
      <c r="EZT7"/>
      <c r="EZU7"/>
      <c r="EZV7"/>
      <c r="EZW7"/>
      <c r="EZX7"/>
      <c r="EZY7"/>
      <c r="EZZ7"/>
      <c r="FAA7"/>
      <c r="FAB7"/>
      <c r="FAC7"/>
      <c r="FAD7"/>
      <c r="FAE7"/>
      <c r="FAF7"/>
      <c r="FAG7"/>
      <c r="FAH7"/>
      <c r="FAI7"/>
      <c r="FAJ7"/>
      <c r="FAK7"/>
      <c r="FAL7"/>
      <c r="FAM7"/>
      <c r="FAN7"/>
      <c r="FAO7"/>
      <c r="FAP7"/>
      <c r="FAQ7"/>
      <c r="FAR7"/>
      <c r="FAS7"/>
      <c r="FAT7"/>
      <c r="FAU7"/>
      <c r="FAV7"/>
      <c r="FAW7"/>
      <c r="FAX7"/>
      <c r="FAY7"/>
      <c r="FAZ7"/>
      <c r="FBA7"/>
      <c r="FBB7"/>
      <c r="FBC7"/>
      <c r="FBD7"/>
      <c r="FBE7"/>
      <c r="FBF7"/>
      <c r="FBG7"/>
      <c r="FBH7"/>
      <c r="FBI7"/>
      <c r="FBJ7"/>
      <c r="FBK7"/>
      <c r="FBL7"/>
      <c r="FBM7"/>
      <c r="FBN7"/>
      <c r="FBO7"/>
      <c r="FBP7"/>
      <c r="FBQ7"/>
      <c r="FBR7"/>
      <c r="FBS7"/>
      <c r="FBT7"/>
      <c r="FBU7"/>
      <c r="FBV7"/>
      <c r="FBW7"/>
      <c r="FBX7"/>
      <c r="FBY7"/>
      <c r="FBZ7"/>
      <c r="FCA7"/>
      <c r="FCB7"/>
      <c r="FCC7"/>
      <c r="FCD7"/>
      <c r="FCE7"/>
      <c r="FCF7"/>
      <c r="FCG7"/>
    </row>
    <row r="8" spans="1:4141" s="80" customFormat="1" ht="12.75">
      <c r="A8" s="87" t="s">
        <v>384</v>
      </c>
      <c r="B8" s="85">
        <f>'$perShare'!F137</f>
        <v>46.775999999999996</v>
      </c>
      <c r="C8" s="86">
        <v>0.65</v>
      </c>
      <c r="D8"/>
      <c r="E8" s="88">
        <v>2</v>
      </c>
      <c r="F8" s="88">
        <v>2.99</v>
      </c>
      <c r="G8" s="88">
        <v>2.97</v>
      </c>
      <c r="H8" s="88">
        <v>2.6</v>
      </c>
      <c r="I8" s="88">
        <v>3.13</v>
      </c>
      <c r="J8" s="88">
        <v>2.98</v>
      </c>
      <c r="K8" s="88">
        <v>3.1</v>
      </c>
      <c r="L8" s="88">
        <v>3.3</v>
      </c>
      <c r="M8" s="88">
        <v>3.75</v>
      </c>
      <c r="N8" s="88">
        <v>1.64</v>
      </c>
      <c r="O8" s="88">
        <v>1.64</v>
      </c>
      <c r="P8" s="88">
        <v>1.71</v>
      </c>
      <c r="Q8" s="88">
        <v>1.85</v>
      </c>
      <c r="R8" s="88">
        <v>1.88</v>
      </c>
      <c r="S8" s="88">
        <v>1.94</v>
      </c>
      <c r="T8" s="88">
        <v>2.04</v>
      </c>
      <c r="U8" s="88">
        <v>2.2999999999999998</v>
      </c>
      <c r="V8" s="88">
        <v>0.113</v>
      </c>
      <c r="W8" s="88">
        <v>0.104</v>
      </c>
      <c r="X8" s="88">
        <v>9.0999999999999998E-2</v>
      </c>
      <c r="Y8" s="88">
        <v>0.10299999999999999</v>
      </c>
      <c r="Z8" s="88">
        <v>9.5000000000000001E-2</v>
      </c>
      <c r="AA8" s="88">
        <v>9.5000000000000001E-2</v>
      </c>
      <c r="AB8" s="88">
        <v>0.1</v>
      </c>
      <c r="AC8" s="88">
        <v>0.1</v>
      </c>
      <c r="AD8" s="88">
        <v>26.33</v>
      </c>
      <c r="AE8" s="88">
        <v>27.49</v>
      </c>
      <c r="AF8" s="88">
        <v>28.33</v>
      </c>
      <c r="AG8" s="88">
        <v>30.33</v>
      </c>
      <c r="AH8" s="88">
        <v>31.37</v>
      </c>
      <c r="AI8" s="88">
        <v>32.549999999999997</v>
      </c>
      <c r="AJ8" s="88">
        <v>33.85</v>
      </c>
      <c r="AK8" s="88">
        <v>38.25</v>
      </c>
      <c r="AL8" s="88">
        <v>406.07</v>
      </c>
      <c r="AM8" s="88">
        <v>478.05</v>
      </c>
      <c r="AN8" s="88">
        <v>480.81</v>
      </c>
      <c r="AO8" s="88">
        <v>483.42</v>
      </c>
      <c r="AP8" s="88">
        <v>485.67</v>
      </c>
      <c r="AQ8" s="88">
        <v>489</v>
      </c>
      <c r="AR8" s="88">
        <v>492</v>
      </c>
      <c r="AS8" s="88">
        <v>505</v>
      </c>
      <c r="AT8" s="88">
        <v>0.01</v>
      </c>
      <c r="AU8" s="88">
        <v>4.4999999999999998E-2</v>
      </c>
      <c r="AV8" s="88">
        <v>0.04</v>
      </c>
      <c r="AW8" s="88">
        <v>0.04</v>
      </c>
      <c r="AX8" s="88">
        <v>4.4999999999999998E-2</v>
      </c>
      <c r="AY8" s="88">
        <v>0.04</v>
      </c>
      <c r="AZ8" s="91">
        <f>Earnings!E9</f>
        <v>3.32</v>
      </c>
      <c r="BA8" s="91">
        <f>[1]Earnings!F9</f>
        <v>3.6400000000000002E-2</v>
      </c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  <c r="AML8"/>
      <c r="AMM8"/>
      <c r="AMN8"/>
      <c r="AMO8"/>
      <c r="AMP8"/>
      <c r="AMQ8"/>
      <c r="AMR8"/>
      <c r="AMS8"/>
      <c r="AMT8"/>
      <c r="AMU8"/>
      <c r="AMV8"/>
      <c r="AMW8"/>
      <c r="AMX8"/>
      <c r="AMY8"/>
      <c r="AMZ8"/>
      <c r="ANA8"/>
      <c r="ANB8"/>
      <c r="ANC8"/>
      <c r="AND8"/>
      <c r="ANE8"/>
      <c r="ANF8"/>
      <c r="ANG8"/>
      <c r="ANH8"/>
      <c r="ANI8"/>
      <c r="ANJ8"/>
      <c r="ANK8"/>
      <c r="ANL8"/>
      <c r="ANM8"/>
      <c r="ANN8"/>
      <c r="ANO8"/>
      <c r="ANP8"/>
      <c r="ANQ8"/>
      <c r="ANR8"/>
      <c r="ANS8"/>
      <c r="ANT8"/>
      <c r="ANU8"/>
      <c r="ANV8"/>
      <c r="ANW8"/>
      <c r="ANX8"/>
      <c r="ANY8"/>
      <c r="ANZ8"/>
      <c r="AOA8"/>
      <c r="AOB8"/>
      <c r="AOC8"/>
      <c r="AOD8"/>
      <c r="AOE8"/>
      <c r="AOF8"/>
      <c r="AOG8"/>
      <c r="AOH8"/>
      <c r="AOI8"/>
      <c r="AOJ8"/>
      <c r="AOK8"/>
      <c r="AOL8"/>
      <c r="AOM8"/>
      <c r="AON8"/>
      <c r="AOO8"/>
      <c r="AOP8"/>
      <c r="AOQ8"/>
      <c r="AOR8"/>
      <c r="AOS8"/>
      <c r="AOT8"/>
      <c r="AOU8"/>
      <c r="AOV8"/>
      <c r="AOW8"/>
      <c r="AOX8"/>
      <c r="AOY8"/>
      <c r="AOZ8"/>
      <c r="APA8"/>
      <c r="APB8"/>
      <c r="APC8"/>
      <c r="APD8"/>
      <c r="APE8"/>
      <c r="APF8"/>
      <c r="APG8"/>
      <c r="APH8"/>
      <c r="API8"/>
      <c r="APJ8"/>
      <c r="APK8"/>
      <c r="APL8"/>
      <c r="APM8"/>
      <c r="APN8"/>
      <c r="APO8"/>
      <c r="APP8"/>
      <c r="APQ8"/>
      <c r="APR8"/>
      <c r="APS8"/>
      <c r="APT8"/>
      <c r="APU8"/>
      <c r="APV8"/>
      <c r="APW8"/>
      <c r="APX8"/>
      <c r="APY8"/>
      <c r="APZ8"/>
      <c r="AQA8"/>
      <c r="AQB8"/>
      <c r="AQC8"/>
      <c r="AQD8"/>
      <c r="AQE8"/>
      <c r="AQF8"/>
      <c r="AQG8"/>
      <c r="AQH8"/>
      <c r="AQI8"/>
      <c r="AQJ8"/>
      <c r="AQK8"/>
      <c r="AQL8"/>
      <c r="AQM8"/>
      <c r="AQN8"/>
      <c r="AQO8"/>
      <c r="AQP8"/>
      <c r="AQQ8"/>
      <c r="AQR8"/>
      <c r="AQS8"/>
      <c r="AQT8"/>
      <c r="AQU8"/>
      <c r="AQV8"/>
      <c r="AQW8"/>
      <c r="AQX8"/>
      <c r="AQY8"/>
      <c r="AQZ8"/>
      <c r="ARA8"/>
      <c r="ARB8"/>
      <c r="ARC8"/>
      <c r="ARD8"/>
      <c r="ARE8"/>
      <c r="ARF8"/>
      <c r="ARG8"/>
      <c r="ARH8"/>
      <c r="ARI8"/>
      <c r="ARJ8"/>
      <c r="ARK8"/>
      <c r="ARL8"/>
      <c r="ARM8"/>
      <c r="ARN8"/>
      <c r="ARO8"/>
      <c r="ARP8"/>
      <c r="ARQ8"/>
      <c r="ARR8"/>
      <c r="ARS8"/>
      <c r="ART8"/>
      <c r="ARU8"/>
      <c r="ARV8"/>
      <c r="ARW8"/>
      <c r="ARX8"/>
      <c r="ARY8"/>
      <c r="ARZ8"/>
      <c r="ASA8"/>
      <c r="ASB8"/>
      <c r="ASC8"/>
      <c r="ASD8"/>
      <c r="ASE8"/>
      <c r="ASF8"/>
      <c r="ASG8"/>
      <c r="ASH8"/>
      <c r="ASI8"/>
      <c r="ASJ8"/>
      <c r="ASK8"/>
      <c r="ASL8"/>
      <c r="ASM8"/>
      <c r="ASN8"/>
      <c r="ASO8"/>
      <c r="ASP8"/>
      <c r="ASQ8"/>
      <c r="ASR8"/>
      <c r="ASS8"/>
      <c r="AST8"/>
      <c r="ASU8"/>
      <c r="ASV8"/>
      <c r="ASW8"/>
      <c r="ASX8"/>
      <c r="ASY8"/>
      <c r="ASZ8"/>
      <c r="ATA8"/>
      <c r="ATB8"/>
      <c r="ATC8"/>
      <c r="ATD8"/>
      <c r="ATE8"/>
      <c r="ATF8"/>
      <c r="ATG8"/>
      <c r="ATH8"/>
      <c r="ATI8"/>
      <c r="ATJ8"/>
      <c r="ATK8"/>
      <c r="ATL8"/>
      <c r="ATM8"/>
      <c r="ATN8"/>
      <c r="ATO8"/>
      <c r="ATP8"/>
      <c r="ATQ8"/>
      <c r="ATR8"/>
      <c r="ATS8"/>
      <c r="ATT8"/>
      <c r="ATU8"/>
      <c r="ATV8"/>
      <c r="ATW8"/>
      <c r="ATX8"/>
      <c r="ATY8"/>
      <c r="ATZ8"/>
      <c r="AUA8"/>
      <c r="AUB8"/>
      <c r="AUC8"/>
      <c r="AUD8"/>
      <c r="AUE8"/>
      <c r="AUF8"/>
      <c r="AUG8"/>
      <c r="AUH8"/>
      <c r="AUI8"/>
      <c r="AUJ8"/>
      <c r="AUK8"/>
      <c r="AUL8"/>
      <c r="AUM8"/>
      <c r="AUN8"/>
      <c r="AUO8"/>
      <c r="AUP8"/>
      <c r="AUQ8"/>
      <c r="AUR8"/>
      <c r="AUS8"/>
      <c r="AUT8"/>
      <c r="AUU8"/>
      <c r="AUV8"/>
      <c r="AUW8"/>
      <c r="AUX8"/>
      <c r="AUY8"/>
      <c r="AUZ8"/>
      <c r="AVA8"/>
      <c r="AVB8"/>
      <c r="AVC8"/>
      <c r="AVD8"/>
      <c r="AVE8"/>
      <c r="AVF8"/>
      <c r="AVG8"/>
      <c r="AVH8"/>
      <c r="AVI8"/>
      <c r="AVJ8"/>
      <c r="AVK8"/>
      <c r="AVL8"/>
      <c r="AVM8"/>
      <c r="AVN8"/>
      <c r="AVO8"/>
      <c r="AVP8"/>
      <c r="AVQ8"/>
      <c r="AVR8"/>
      <c r="AVS8"/>
      <c r="AVT8"/>
      <c r="AVU8"/>
      <c r="AVV8"/>
      <c r="AVW8"/>
      <c r="AVX8"/>
      <c r="AVY8"/>
      <c r="AVZ8"/>
      <c r="AWA8"/>
      <c r="AWB8"/>
      <c r="AWC8"/>
      <c r="AWD8"/>
      <c r="AWE8"/>
      <c r="AWF8"/>
      <c r="AWG8"/>
      <c r="AWH8"/>
      <c r="AWI8"/>
      <c r="AWJ8"/>
      <c r="AWK8"/>
      <c r="AWL8"/>
      <c r="AWM8"/>
      <c r="AWN8"/>
      <c r="AWO8"/>
      <c r="AWP8"/>
      <c r="AWQ8"/>
      <c r="AWR8"/>
      <c r="AWS8"/>
      <c r="AWT8"/>
      <c r="AWU8"/>
      <c r="AWV8"/>
      <c r="AWW8"/>
      <c r="AWX8"/>
      <c r="AWY8"/>
      <c r="AWZ8"/>
      <c r="AXA8"/>
      <c r="AXB8"/>
      <c r="AXC8"/>
      <c r="AXD8"/>
      <c r="AXE8"/>
      <c r="AXF8"/>
      <c r="AXG8"/>
      <c r="AXH8"/>
      <c r="AXI8"/>
      <c r="AXJ8"/>
      <c r="AXK8"/>
      <c r="AXL8"/>
      <c r="AXM8"/>
      <c r="AXN8"/>
      <c r="AXO8"/>
      <c r="AXP8"/>
      <c r="AXQ8"/>
      <c r="AXR8"/>
      <c r="AXS8"/>
      <c r="AXT8"/>
      <c r="AXU8"/>
      <c r="AXV8"/>
      <c r="AXW8"/>
      <c r="AXX8"/>
      <c r="AXY8"/>
      <c r="AXZ8"/>
      <c r="AYA8"/>
      <c r="AYB8"/>
      <c r="AYC8"/>
      <c r="AYD8"/>
      <c r="AYE8"/>
      <c r="AYF8"/>
      <c r="AYG8"/>
      <c r="AYH8"/>
      <c r="AYI8"/>
      <c r="AYJ8"/>
      <c r="AYK8"/>
      <c r="AYL8"/>
      <c r="AYM8"/>
      <c r="AYN8"/>
      <c r="AYO8"/>
      <c r="AYP8"/>
      <c r="AYQ8"/>
      <c r="AYR8"/>
      <c r="AYS8"/>
      <c r="AYT8"/>
      <c r="AYU8"/>
      <c r="AYV8"/>
      <c r="AYW8"/>
      <c r="AYX8"/>
      <c r="AYY8"/>
      <c r="AYZ8"/>
      <c r="AZA8"/>
      <c r="AZB8"/>
      <c r="AZC8"/>
      <c r="AZD8"/>
      <c r="AZE8"/>
      <c r="AZF8"/>
      <c r="AZG8"/>
      <c r="AZH8"/>
      <c r="AZI8"/>
      <c r="AZJ8"/>
      <c r="AZK8"/>
      <c r="AZL8"/>
      <c r="AZM8"/>
      <c r="AZN8"/>
      <c r="AZO8"/>
      <c r="AZP8"/>
      <c r="AZQ8"/>
      <c r="AZR8"/>
      <c r="AZS8"/>
      <c r="AZT8"/>
      <c r="AZU8"/>
      <c r="AZV8"/>
      <c r="AZW8"/>
      <c r="AZX8"/>
      <c r="AZY8"/>
      <c r="AZZ8"/>
      <c r="BAA8"/>
      <c r="BAB8"/>
      <c r="BAC8"/>
      <c r="BAD8"/>
      <c r="BAE8"/>
      <c r="BAF8"/>
      <c r="BAG8"/>
      <c r="BAH8"/>
      <c r="BAI8"/>
      <c r="BAJ8"/>
      <c r="BAK8"/>
      <c r="BAL8"/>
      <c r="BAM8"/>
      <c r="BAN8"/>
      <c r="BAO8"/>
      <c r="BAP8"/>
      <c r="BAQ8"/>
      <c r="BAR8"/>
      <c r="BAS8"/>
      <c r="BAT8"/>
      <c r="BAU8"/>
      <c r="BAV8"/>
      <c r="BAW8"/>
      <c r="BAX8"/>
      <c r="BAY8"/>
      <c r="BAZ8"/>
      <c r="BBA8"/>
      <c r="BBB8"/>
      <c r="BBC8"/>
      <c r="BBD8"/>
      <c r="BBE8"/>
      <c r="BBF8"/>
      <c r="BBG8"/>
      <c r="BBH8"/>
      <c r="BBI8"/>
      <c r="BBJ8"/>
      <c r="BBK8"/>
      <c r="BBL8"/>
      <c r="BBM8"/>
      <c r="BBN8"/>
      <c r="BBO8"/>
      <c r="BBP8"/>
      <c r="BBQ8"/>
      <c r="BBR8"/>
      <c r="BBS8"/>
      <c r="BBT8"/>
      <c r="BBU8"/>
      <c r="BBV8"/>
      <c r="BBW8"/>
      <c r="BBX8"/>
      <c r="BBY8"/>
      <c r="BBZ8"/>
      <c r="BCA8"/>
      <c r="BCB8"/>
      <c r="BCC8"/>
      <c r="BCD8"/>
      <c r="BCE8"/>
      <c r="BCF8"/>
      <c r="BCG8"/>
      <c r="BCH8"/>
      <c r="BCI8"/>
      <c r="BCJ8"/>
      <c r="BCK8"/>
      <c r="BCL8"/>
      <c r="BCM8"/>
      <c r="BCN8"/>
      <c r="BCO8"/>
      <c r="BCP8"/>
      <c r="BCQ8"/>
      <c r="BCR8"/>
      <c r="BCS8"/>
      <c r="BCT8"/>
      <c r="BCU8"/>
      <c r="BCV8"/>
      <c r="BCW8"/>
      <c r="BCX8"/>
      <c r="BCY8"/>
      <c r="BCZ8"/>
      <c r="BDA8"/>
      <c r="BDB8"/>
      <c r="BDC8"/>
      <c r="BDD8"/>
      <c r="BDE8"/>
      <c r="BDF8"/>
      <c r="BDG8"/>
      <c r="BDH8"/>
      <c r="BDI8"/>
      <c r="BDJ8"/>
      <c r="BDK8"/>
      <c r="BDL8"/>
      <c r="BDM8"/>
      <c r="BDN8"/>
      <c r="BDO8"/>
      <c r="BDP8"/>
      <c r="BDQ8"/>
      <c r="BDR8"/>
      <c r="BDS8"/>
      <c r="BDT8"/>
      <c r="BDU8"/>
      <c r="BDV8"/>
      <c r="BDW8"/>
      <c r="BDX8"/>
      <c r="BDY8"/>
      <c r="BDZ8"/>
      <c r="BEA8"/>
      <c r="BEB8"/>
      <c r="BEC8"/>
      <c r="BED8"/>
      <c r="BEE8"/>
      <c r="BEF8"/>
      <c r="BEG8"/>
      <c r="BEH8"/>
      <c r="BEI8"/>
      <c r="BEJ8"/>
      <c r="BEK8"/>
      <c r="BEL8"/>
      <c r="BEM8"/>
      <c r="BEN8"/>
      <c r="BEO8"/>
      <c r="BEP8"/>
      <c r="BEQ8"/>
      <c r="BER8"/>
      <c r="BES8"/>
      <c r="BET8"/>
      <c r="BEU8"/>
      <c r="BEV8"/>
      <c r="BEW8"/>
      <c r="BEX8"/>
      <c r="BEY8"/>
      <c r="BEZ8"/>
      <c r="BFA8"/>
      <c r="BFB8"/>
      <c r="BFC8"/>
      <c r="BFD8"/>
      <c r="BFE8"/>
      <c r="BFF8"/>
      <c r="BFG8"/>
      <c r="BFH8"/>
      <c r="BFI8"/>
      <c r="BFJ8"/>
      <c r="BFK8"/>
      <c r="BFL8"/>
      <c r="BFM8"/>
      <c r="BFN8"/>
      <c r="BFO8"/>
      <c r="BFP8"/>
      <c r="BFQ8"/>
      <c r="BFR8"/>
      <c r="BFS8"/>
      <c r="BFT8"/>
      <c r="BFU8"/>
      <c r="BFV8"/>
      <c r="BFW8"/>
      <c r="BFX8"/>
      <c r="BFY8"/>
      <c r="BFZ8"/>
      <c r="BGA8"/>
      <c r="BGB8"/>
      <c r="BGC8"/>
      <c r="BGD8"/>
      <c r="BGE8"/>
      <c r="BGF8"/>
      <c r="BGG8"/>
      <c r="BGH8"/>
      <c r="BGI8"/>
      <c r="BGJ8"/>
      <c r="BGK8"/>
      <c r="BGL8"/>
      <c r="BGM8"/>
      <c r="BGN8"/>
      <c r="BGO8"/>
      <c r="BGP8"/>
      <c r="BGQ8"/>
      <c r="BGR8"/>
      <c r="BGS8"/>
      <c r="BGT8"/>
      <c r="BGU8"/>
      <c r="BGV8"/>
      <c r="BGW8"/>
      <c r="BGX8"/>
      <c r="BGY8"/>
      <c r="BGZ8"/>
      <c r="BHA8"/>
      <c r="BHB8"/>
      <c r="BHC8"/>
      <c r="BHD8"/>
      <c r="BHE8"/>
      <c r="BHF8"/>
      <c r="BHG8"/>
      <c r="BHH8"/>
      <c r="BHI8"/>
      <c r="BHJ8"/>
      <c r="BHK8"/>
      <c r="BHL8"/>
      <c r="BHM8"/>
      <c r="BHN8"/>
      <c r="BHO8"/>
      <c r="BHP8"/>
      <c r="BHQ8"/>
      <c r="BHR8"/>
      <c r="BHS8"/>
      <c r="BHT8"/>
      <c r="BHU8"/>
      <c r="BHV8"/>
      <c r="BHW8"/>
      <c r="BHX8"/>
      <c r="BHY8"/>
      <c r="BHZ8"/>
      <c r="BIA8"/>
      <c r="BIB8"/>
      <c r="BIC8"/>
      <c r="BID8"/>
      <c r="BIE8"/>
      <c r="BIF8"/>
      <c r="BIG8"/>
      <c r="BIH8"/>
      <c r="BII8"/>
      <c r="BIJ8"/>
      <c r="BIK8"/>
      <c r="BIL8"/>
      <c r="BIM8"/>
      <c r="BIN8"/>
      <c r="BIO8"/>
      <c r="BIP8"/>
      <c r="BIQ8"/>
      <c r="BIR8"/>
      <c r="BIS8"/>
      <c r="BIT8"/>
      <c r="BIU8"/>
      <c r="BIV8"/>
      <c r="BIW8"/>
      <c r="BIX8"/>
      <c r="BIY8"/>
      <c r="BIZ8"/>
      <c r="BJA8"/>
      <c r="BJB8"/>
      <c r="BJC8"/>
      <c r="BJD8"/>
      <c r="BJE8"/>
      <c r="BJF8"/>
      <c r="BJG8"/>
      <c r="BJH8"/>
      <c r="BJI8"/>
      <c r="BJJ8"/>
      <c r="BJK8"/>
      <c r="BJL8"/>
      <c r="BJM8"/>
      <c r="BJN8"/>
      <c r="BJO8"/>
      <c r="BJP8"/>
      <c r="BJQ8"/>
      <c r="BJR8"/>
      <c r="BJS8"/>
      <c r="BJT8"/>
      <c r="BJU8"/>
      <c r="BJV8"/>
      <c r="BJW8"/>
      <c r="BJX8"/>
      <c r="BJY8"/>
      <c r="BJZ8"/>
      <c r="BKA8"/>
      <c r="BKB8"/>
      <c r="BKC8"/>
      <c r="BKD8"/>
      <c r="BKE8"/>
      <c r="BKF8"/>
      <c r="BKG8"/>
      <c r="BKH8"/>
      <c r="BKI8"/>
      <c r="BKJ8"/>
      <c r="BKK8"/>
      <c r="BKL8"/>
      <c r="BKM8"/>
      <c r="BKN8"/>
      <c r="BKO8"/>
      <c r="BKP8"/>
      <c r="BKQ8"/>
      <c r="BKR8"/>
      <c r="BKS8"/>
      <c r="BKT8"/>
      <c r="BKU8"/>
      <c r="BKV8"/>
      <c r="BKW8"/>
      <c r="BKX8"/>
      <c r="BKY8"/>
      <c r="BKZ8"/>
      <c r="BLA8"/>
      <c r="BLB8"/>
      <c r="BLC8"/>
      <c r="BLD8"/>
      <c r="BLE8"/>
      <c r="BLF8"/>
      <c r="BLG8"/>
      <c r="BLH8"/>
      <c r="BLI8"/>
      <c r="BLJ8"/>
      <c r="BLK8"/>
      <c r="BLL8"/>
      <c r="BLM8"/>
      <c r="BLN8"/>
      <c r="BLO8"/>
      <c r="BLP8"/>
      <c r="BLQ8"/>
      <c r="BLR8"/>
      <c r="BLS8"/>
      <c r="BLT8"/>
      <c r="BLU8"/>
      <c r="BLV8"/>
      <c r="BLW8"/>
      <c r="BLX8"/>
      <c r="BLY8"/>
      <c r="BLZ8"/>
      <c r="BMA8"/>
      <c r="BMB8"/>
      <c r="BMC8"/>
      <c r="BMD8"/>
      <c r="BME8"/>
      <c r="BMF8"/>
      <c r="BMG8"/>
      <c r="BMH8"/>
      <c r="BMI8"/>
      <c r="BMJ8"/>
      <c r="BMK8"/>
      <c r="BML8"/>
      <c r="BMM8"/>
      <c r="BMN8"/>
      <c r="BMO8"/>
      <c r="BMP8"/>
      <c r="BMQ8"/>
      <c r="BMR8"/>
      <c r="BMS8"/>
      <c r="BMT8"/>
      <c r="BMU8"/>
      <c r="BMV8"/>
      <c r="BMW8"/>
      <c r="BMX8"/>
      <c r="BMY8"/>
      <c r="BMZ8"/>
      <c r="BNA8"/>
      <c r="BNB8"/>
      <c r="BNC8"/>
      <c r="BND8"/>
      <c r="BNE8"/>
      <c r="BNF8"/>
      <c r="BNG8"/>
      <c r="BNH8"/>
      <c r="BNI8"/>
      <c r="BNJ8"/>
      <c r="BNK8"/>
      <c r="BNL8"/>
      <c r="BNM8"/>
      <c r="BNN8"/>
      <c r="BNO8"/>
      <c r="BNP8"/>
      <c r="BNQ8"/>
      <c r="BNR8"/>
      <c r="BNS8"/>
      <c r="BNT8"/>
      <c r="BNU8"/>
      <c r="BNV8"/>
      <c r="BNW8"/>
      <c r="BNX8"/>
      <c r="BNY8"/>
      <c r="BNZ8"/>
      <c r="BOA8"/>
      <c r="BOB8"/>
      <c r="BOC8"/>
      <c r="BOD8"/>
      <c r="BOE8"/>
      <c r="BOF8"/>
      <c r="BOG8"/>
      <c r="BOH8"/>
      <c r="BOI8"/>
      <c r="BOJ8"/>
      <c r="BOK8"/>
      <c r="BOL8"/>
      <c r="BOM8"/>
      <c r="BON8"/>
      <c r="BOO8"/>
      <c r="BOP8"/>
      <c r="BOQ8"/>
      <c r="BOR8"/>
      <c r="BOS8"/>
      <c r="BOT8"/>
      <c r="BOU8"/>
      <c r="BOV8"/>
      <c r="BOW8"/>
      <c r="BOX8"/>
      <c r="BOY8"/>
      <c r="BOZ8"/>
      <c r="BPA8"/>
      <c r="BPB8"/>
      <c r="BPC8"/>
      <c r="BPD8"/>
      <c r="BPE8"/>
      <c r="BPF8"/>
      <c r="BPG8"/>
      <c r="BPH8"/>
      <c r="BPI8"/>
      <c r="BPJ8"/>
      <c r="BPK8"/>
      <c r="BPL8"/>
      <c r="BPM8"/>
      <c r="BPN8"/>
      <c r="BPO8"/>
      <c r="BPP8"/>
      <c r="BPQ8"/>
      <c r="BPR8"/>
      <c r="BPS8"/>
      <c r="BPT8"/>
      <c r="BPU8"/>
      <c r="BPV8"/>
      <c r="BPW8"/>
      <c r="BPX8"/>
      <c r="BPY8"/>
      <c r="BPZ8"/>
      <c r="BQA8"/>
      <c r="BQB8"/>
      <c r="BQC8"/>
      <c r="BQD8"/>
      <c r="BQE8"/>
      <c r="BQF8"/>
      <c r="BQG8"/>
      <c r="BQH8"/>
      <c r="BQI8"/>
      <c r="BQJ8"/>
      <c r="BQK8"/>
      <c r="BQL8"/>
      <c r="BQM8"/>
      <c r="BQN8"/>
      <c r="BQO8"/>
      <c r="BQP8"/>
      <c r="BQQ8"/>
      <c r="BQR8"/>
      <c r="BQS8"/>
      <c r="BQT8"/>
      <c r="BQU8"/>
      <c r="BQV8"/>
      <c r="BQW8"/>
      <c r="BQX8"/>
      <c r="BQY8"/>
      <c r="BQZ8"/>
      <c r="BRA8"/>
      <c r="BRB8"/>
      <c r="BRC8"/>
      <c r="BRD8"/>
      <c r="BRE8"/>
      <c r="BRF8"/>
      <c r="BRG8"/>
      <c r="BRH8"/>
      <c r="BRI8"/>
      <c r="BRJ8"/>
      <c r="BRK8"/>
      <c r="BRL8"/>
      <c r="BRM8"/>
      <c r="BRN8"/>
      <c r="BRO8"/>
      <c r="BRP8"/>
      <c r="BRQ8"/>
      <c r="BRR8"/>
      <c r="BRS8"/>
      <c r="BRT8"/>
      <c r="BRU8"/>
      <c r="BRV8"/>
      <c r="BRW8"/>
      <c r="BRX8"/>
      <c r="BRY8"/>
      <c r="BRZ8"/>
      <c r="BSA8"/>
      <c r="BSB8"/>
      <c r="BSC8"/>
      <c r="BSD8"/>
      <c r="BSE8"/>
      <c r="BSF8"/>
      <c r="BSG8"/>
      <c r="BSH8"/>
      <c r="BSI8"/>
      <c r="BSJ8"/>
      <c r="BSK8"/>
      <c r="BSL8"/>
      <c r="BSM8"/>
      <c r="BSN8"/>
      <c r="BSO8"/>
      <c r="BSP8"/>
      <c r="BSQ8"/>
      <c r="BSR8"/>
      <c r="BSS8"/>
      <c r="BST8"/>
      <c r="BSU8"/>
      <c r="BSV8"/>
      <c r="BSW8"/>
      <c r="BSX8"/>
      <c r="BSY8"/>
      <c r="BSZ8"/>
      <c r="BTA8"/>
      <c r="BTB8"/>
      <c r="BTC8"/>
      <c r="BTD8"/>
      <c r="BTE8"/>
      <c r="BTF8"/>
      <c r="BTG8"/>
      <c r="BTH8"/>
      <c r="BTI8"/>
      <c r="BTJ8"/>
      <c r="BTK8"/>
      <c r="BTL8"/>
      <c r="BTM8"/>
      <c r="BTN8"/>
      <c r="BTO8"/>
      <c r="BTP8"/>
      <c r="BTQ8"/>
      <c r="BTR8"/>
      <c r="BTS8"/>
      <c r="BTT8"/>
      <c r="BTU8"/>
      <c r="BTV8"/>
      <c r="BTW8"/>
      <c r="BTX8"/>
      <c r="BTY8"/>
      <c r="BTZ8"/>
      <c r="BUA8"/>
      <c r="BUB8"/>
      <c r="BUC8"/>
      <c r="BUD8"/>
      <c r="BUE8"/>
      <c r="BUF8"/>
      <c r="BUG8"/>
      <c r="BUH8"/>
      <c r="BUI8"/>
      <c r="BUJ8"/>
      <c r="BUK8"/>
      <c r="BUL8"/>
      <c r="BUM8"/>
      <c r="BUN8"/>
      <c r="BUO8"/>
      <c r="BUP8"/>
      <c r="BUQ8"/>
      <c r="BUR8"/>
      <c r="BUS8"/>
      <c r="BUT8"/>
      <c r="BUU8"/>
      <c r="BUV8"/>
      <c r="BUW8"/>
      <c r="BUX8"/>
      <c r="BUY8"/>
      <c r="BUZ8"/>
      <c r="BVA8"/>
      <c r="BVB8"/>
      <c r="BVC8"/>
      <c r="BVD8"/>
      <c r="BVE8"/>
      <c r="BVF8"/>
      <c r="BVG8"/>
      <c r="BVH8"/>
      <c r="BVI8"/>
      <c r="BVJ8"/>
      <c r="BVK8"/>
      <c r="BVL8"/>
      <c r="BVM8"/>
      <c r="BVN8"/>
      <c r="BVO8"/>
      <c r="BVP8"/>
      <c r="BVQ8"/>
      <c r="BVR8"/>
      <c r="BVS8"/>
      <c r="BVT8"/>
      <c r="BVU8"/>
      <c r="BVV8"/>
      <c r="BVW8"/>
      <c r="BVX8"/>
      <c r="BVY8"/>
      <c r="BVZ8"/>
      <c r="BWA8"/>
      <c r="BWB8"/>
      <c r="BWC8"/>
      <c r="BWD8"/>
      <c r="BWE8"/>
      <c r="BWF8"/>
      <c r="BWG8"/>
      <c r="BWH8"/>
      <c r="BWI8"/>
      <c r="BWJ8"/>
      <c r="BWK8"/>
      <c r="BWL8"/>
      <c r="BWM8"/>
      <c r="BWN8"/>
      <c r="BWO8"/>
      <c r="BWP8"/>
      <c r="BWQ8"/>
      <c r="BWR8"/>
      <c r="BWS8"/>
      <c r="BWT8"/>
      <c r="BWU8"/>
      <c r="BWV8"/>
      <c r="BWW8"/>
      <c r="BWX8"/>
      <c r="BWY8"/>
      <c r="BWZ8"/>
      <c r="BXA8"/>
      <c r="BXB8"/>
      <c r="BXC8"/>
      <c r="BXD8"/>
      <c r="BXE8"/>
      <c r="BXF8"/>
      <c r="BXG8"/>
      <c r="BXH8"/>
      <c r="BXI8"/>
      <c r="BXJ8"/>
      <c r="BXK8"/>
      <c r="BXL8"/>
      <c r="BXM8"/>
      <c r="BXN8"/>
      <c r="BXO8"/>
      <c r="BXP8"/>
      <c r="BXQ8"/>
      <c r="BXR8"/>
      <c r="BXS8"/>
      <c r="BXT8"/>
      <c r="BXU8"/>
      <c r="BXV8"/>
      <c r="BXW8"/>
      <c r="BXX8"/>
      <c r="BXY8"/>
      <c r="BXZ8"/>
      <c r="BYA8"/>
      <c r="BYB8"/>
      <c r="BYC8"/>
      <c r="BYD8"/>
      <c r="BYE8"/>
      <c r="BYF8"/>
      <c r="BYG8"/>
      <c r="BYH8"/>
      <c r="BYI8"/>
      <c r="BYJ8"/>
      <c r="BYK8"/>
      <c r="BYL8"/>
      <c r="BYM8"/>
      <c r="BYN8"/>
      <c r="BYO8"/>
      <c r="BYP8"/>
      <c r="BYQ8"/>
      <c r="BYR8"/>
      <c r="BYS8"/>
      <c r="BYT8"/>
      <c r="BYU8"/>
      <c r="BYV8"/>
      <c r="BYW8"/>
      <c r="BYX8"/>
      <c r="BYY8"/>
      <c r="BYZ8"/>
      <c r="BZA8"/>
      <c r="BZB8"/>
      <c r="BZC8"/>
      <c r="BZD8"/>
      <c r="BZE8"/>
      <c r="BZF8"/>
      <c r="BZG8"/>
      <c r="BZH8"/>
      <c r="BZI8"/>
      <c r="BZJ8"/>
      <c r="BZK8"/>
      <c r="BZL8"/>
      <c r="BZM8"/>
      <c r="BZN8"/>
      <c r="BZO8"/>
      <c r="BZP8"/>
      <c r="BZQ8"/>
      <c r="BZR8"/>
      <c r="BZS8"/>
      <c r="BZT8"/>
      <c r="BZU8"/>
      <c r="BZV8"/>
      <c r="BZW8"/>
      <c r="BZX8"/>
      <c r="BZY8"/>
      <c r="BZZ8"/>
      <c r="CAA8"/>
      <c r="CAB8"/>
      <c r="CAC8"/>
      <c r="CAD8"/>
      <c r="CAE8"/>
      <c r="CAF8"/>
      <c r="CAG8"/>
      <c r="CAH8"/>
      <c r="CAI8"/>
      <c r="CAJ8"/>
      <c r="CAK8"/>
      <c r="CAL8"/>
      <c r="CAM8"/>
      <c r="CAN8"/>
      <c r="CAO8"/>
      <c r="CAP8"/>
      <c r="CAQ8"/>
      <c r="CAR8"/>
      <c r="CAS8"/>
      <c r="CAT8"/>
      <c r="CAU8"/>
      <c r="CAV8"/>
      <c r="CAW8"/>
      <c r="CAX8"/>
      <c r="CAY8"/>
      <c r="CAZ8"/>
      <c r="CBA8"/>
      <c r="CBB8"/>
      <c r="CBC8"/>
      <c r="CBD8"/>
      <c r="CBE8"/>
      <c r="CBF8"/>
      <c r="CBG8"/>
      <c r="CBH8"/>
      <c r="CBI8"/>
      <c r="CBJ8"/>
      <c r="CBK8"/>
      <c r="CBL8"/>
      <c r="CBM8"/>
      <c r="CBN8"/>
      <c r="CBO8"/>
      <c r="CBP8"/>
      <c r="CBQ8"/>
      <c r="CBR8"/>
      <c r="CBS8"/>
      <c r="CBT8"/>
      <c r="CBU8"/>
      <c r="CBV8"/>
      <c r="CBW8"/>
      <c r="CBX8"/>
      <c r="CBY8"/>
      <c r="CBZ8"/>
      <c r="CCA8"/>
      <c r="CCB8"/>
      <c r="CCC8"/>
      <c r="CCD8"/>
      <c r="CCE8"/>
      <c r="CCF8"/>
      <c r="CCG8"/>
      <c r="CCH8"/>
      <c r="CCI8"/>
      <c r="CCJ8"/>
      <c r="CCK8"/>
      <c r="CCL8"/>
      <c r="CCM8"/>
      <c r="CCN8"/>
      <c r="CCO8"/>
      <c r="CCP8"/>
      <c r="CCQ8"/>
      <c r="CCR8"/>
      <c r="CCS8"/>
      <c r="CCT8"/>
      <c r="CCU8"/>
      <c r="CCV8"/>
      <c r="CCW8"/>
      <c r="CCX8"/>
      <c r="CCY8"/>
      <c r="CCZ8"/>
      <c r="CDA8"/>
      <c r="CDB8"/>
      <c r="CDC8"/>
      <c r="CDD8"/>
      <c r="CDE8"/>
      <c r="CDF8"/>
      <c r="CDG8"/>
      <c r="CDH8"/>
      <c r="CDI8"/>
      <c r="CDJ8"/>
      <c r="CDK8"/>
      <c r="CDL8"/>
      <c r="CDM8"/>
      <c r="CDN8"/>
      <c r="CDO8"/>
      <c r="CDP8"/>
      <c r="CDQ8"/>
      <c r="CDR8"/>
      <c r="CDS8"/>
      <c r="CDT8"/>
      <c r="CDU8"/>
      <c r="CDV8"/>
      <c r="CDW8"/>
      <c r="CDX8"/>
      <c r="CDY8"/>
      <c r="CDZ8"/>
      <c r="CEA8"/>
      <c r="CEB8"/>
      <c r="CEC8"/>
      <c r="CED8"/>
      <c r="CEE8"/>
      <c r="CEF8"/>
      <c r="CEG8"/>
      <c r="CEH8"/>
      <c r="CEI8"/>
      <c r="CEJ8"/>
      <c r="CEK8"/>
      <c r="CEL8"/>
      <c r="CEM8"/>
      <c r="CEN8"/>
      <c r="CEO8"/>
      <c r="CEP8"/>
      <c r="CEQ8"/>
      <c r="CER8"/>
      <c r="CES8"/>
      <c r="CET8"/>
      <c r="CEU8"/>
      <c r="CEV8"/>
      <c r="CEW8"/>
      <c r="CEX8"/>
      <c r="CEY8"/>
      <c r="CEZ8"/>
      <c r="CFA8"/>
      <c r="CFB8"/>
      <c r="CFC8"/>
      <c r="CFD8"/>
      <c r="CFE8"/>
      <c r="CFF8"/>
      <c r="CFG8"/>
      <c r="CFH8"/>
      <c r="CFI8"/>
      <c r="CFJ8"/>
      <c r="CFK8"/>
      <c r="CFL8"/>
      <c r="CFM8"/>
      <c r="CFN8"/>
      <c r="CFO8"/>
      <c r="CFP8"/>
      <c r="CFQ8"/>
      <c r="CFR8"/>
      <c r="CFS8"/>
      <c r="CFT8"/>
      <c r="CFU8"/>
      <c r="CFV8"/>
      <c r="CFW8"/>
      <c r="CFX8"/>
      <c r="CFY8"/>
      <c r="CFZ8"/>
      <c r="CGA8"/>
      <c r="CGB8"/>
      <c r="CGC8"/>
      <c r="CGD8"/>
      <c r="CGE8"/>
      <c r="CGF8"/>
      <c r="CGG8"/>
      <c r="CGH8"/>
      <c r="CGI8"/>
      <c r="CGJ8"/>
      <c r="CGK8"/>
      <c r="CGL8"/>
      <c r="CGM8"/>
      <c r="CGN8"/>
      <c r="CGO8"/>
      <c r="CGP8"/>
      <c r="CGQ8"/>
      <c r="CGR8"/>
      <c r="CGS8"/>
      <c r="CGT8"/>
      <c r="CGU8"/>
      <c r="CGV8"/>
      <c r="CGW8"/>
      <c r="CGX8"/>
      <c r="CGY8"/>
      <c r="CGZ8"/>
      <c r="CHA8"/>
      <c r="CHB8"/>
      <c r="CHC8"/>
      <c r="CHD8"/>
      <c r="CHE8"/>
      <c r="CHF8"/>
      <c r="CHG8"/>
      <c r="CHH8"/>
      <c r="CHI8"/>
      <c r="CHJ8"/>
      <c r="CHK8"/>
      <c r="CHL8"/>
      <c r="CHM8"/>
      <c r="CHN8"/>
      <c r="CHO8"/>
      <c r="CHP8"/>
      <c r="CHQ8"/>
      <c r="CHR8"/>
      <c r="CHS8"/>
      <c r="CHT8"/>
      <c r="CHU8"/>
      <c r="CHV8"/>
      <c r="CHW8"/>
      <c r="CHX8"/>
      <c r="CHY8"/>
      <c r="CHZ8"/>
      <c r="CIA8"/>
      <c r="CIB8"/>
      <c r="CIC8"/>
      <c r="CID8"/>
      <c r="CIE8"/>
      <c r="CIF8"/>
      <c r="CIG8"/>
      <c r="CIH8"/>
      <c r="CII8"/>
      <c r="CIJ8"/>
      <c r="CIK8"/>
      <c r="CIL8"/>
      <c r="CIM8"/>
      <c r="CIN8"/>
      <c r="CIO8"/>
      <c r="CIP8"/>
      <c r="CIQ8"/>
      <c r="CIR8"/>
      <c r="CIS8"/>
      <c r="CIT8"/>
      <c r="CIU8"/>
      <c r="CIV8"/>
      <c r="CIW8"/>
      <c r="CIX8"/>
      <c r="CIY8"/>
      <c r="CIZ8"/>
      <c r="CJA8"/>
      <c r="CJB8"/>
      <c r="CJC8"/>
      <c r="CJD8"/>
      <c r="CJE8"/>
      <c r="CJF8"/>
      <c r="CJG8"/>
      <c r="CJH8"/>
      <c r="CJI8"/>
      <c r="CJJ8"/>
      <c r="CJK8"/>
      <c r="CJL8"/>
      <c r="CJM8"/>
      <c r="CJN8"/>
      <c r="CJO8"/>
      <c r="CJP8"/>
      <c r="CJQ8"/>
      <c r="CJR8"/>
      <c r="CJS8"/>
      <c r="CJT8"/>
      <c r="CJU8"/>
      <c r="CJV8"/>
      <c r="CJW8"/>
      <c r="CJX8"/>
      <c r="CJY8"/>
      <c r="CJZ8"/>
      <c r="CKA8"/>
      <c r="CKB8"/>
      <c r="CKC8"/>
      <c r="CKD8"/>
      <c r="CKE8"/>
      <c r="CKF8"/>
      <c r="CKG8"/>
      <c r="CKH8"/>
      <c r="CKI8"/>
      <c r="CKJ8"/>
      <c r="CKK8"/>
      <c r="CKL8"/>
      <c r="CKM8"/>
      <c r="CKN8"/>
      <c r="CKO8"/>
      <c r="CKP8"/>
      <c r="CKQ8"/>
      <c r="CKR8"/>
      <c r="CKS8"/>
      <c r="CKT8"/>
      <c r="CKU8"/>
      <c r="CKV8"/>
      <c r="CKW8"/>
      <c r="CKX8"/>
      <c r="CKY8"/>
      <c r="CKZ8"/>
      <c r="CLA8"/>
      <c r="CLB8"/>
      <c r="CLC8"/>
      <c r="CLD8"/>
      <c r="CLE8"/>
      <c r="CLF8"/>
      <c r="CLG8"/>
      <c r="CLH8"/>
      <c r="CLI8"/>
      <c r="CLJ8"/>
      <c r="CLK8"/>
      <c r="CLL8"/>
      <c r="CLM8"/>
      <c r="CLN8"/>
      <c r="CLO8"/>
      <c r="CLP8"/>
      <c r="CLQ8"/>
      <c r="CLR8"/>
      <c r="CLS8"/>
      <c r="CLT8"/>
      <c r="CLU8"/>
      <c r="CLV8"/>
      <c r="CLW8"/>
      <c r="CLX8"/>
      <c r="CLY8"/>
      <c r="CLZ8"/>
      <c r="CMA8"/>
      <c r="CMB8"/>
      <c r="CMC8"/>
      <c r="CMD8"/>
      <c r="CME8"/>
      <c r="CMF8"/>
      <c r="CMG8"/>
      <c r="CMH8"/>
      <c r="CMI8"/>
      <c r="CMJ8"/>
      <c r="CMK8"/>
      <c r="CML8"/>
      <c r="CMM8"/>
      <c r="CMN8"/>
      <c r="CMO8"/>
      <c r="CMP8"/>
      <c r="CMQ8"/>
      <c r="CMR8"/>
      <c r="CMS8"/>
      <c r="CMT8"/>
      <c r="CMU8"/>
      <c r="CMV8"/>
      <c r="CMW8"/>
      <c r="CMX8"/>
      <c r="CMY8"/>
      <c r="CMZ8"/>
      <c r="CNA8"/>
      <c r="CNB8"/>
      <c r="CNC8"/>
      <c r="CND8"/>
      <c r="CNE8"/>
      <c r="CNF8"/>
      <c r="CNG8"/>
      <c r="CNH8"/>
      <c r="CNI8"/>
      <c r="CNJ8"/>
      <c r="CNK8"/>
      <c r="CNL8"/>
      <c r="CNM8"/>
      <c r="CNN8"/>
      <c r="CNO8"/>
      <c r="CNP8"/>
      <c r="CNQ8"/>
      <c r="CNR8"/>
      <c r="CNS8"/>
      <c r="CNT8"/>
      <c r="CNU8"/>
      <c r="CNV8"/>
      <c r="CNW8"/>
      <c r="CNX8"/>
      <c r="CNY8"/>
      <c r="CNZ8"/>
      <c r="COA8"/>
      <c r="COB8"/>
      <c r="COC8"/>
      <c r="COD8"/>
      <c r="COE8"/>
      <c r="COF8"/>
      <c r="COG8"/>
      <c r="COH8"/>
      <c r="COI8"/>
      <c r="COJ8"/>
      <c r="COK8"/>
      <c r="COL8"/>
      <c r="COM8"/>
      <c r="CON8"/>
      <c r="COO8"/>
      <c r="COP8"/>
      <c r="COQ8"/>
      <c r="COR8"/>
      <c r="COS8"/>
      <c r="COT8"/>
      <c r="COU8"/>
      <c r="COV8"/>
      <c r="COW8"/>
      <c r="COX8"/>
      <c r="COY8"/>
      <c r="COZ8"/>
      <c r="CPA8"/>
      <c r="CPB8"/>
      <c r="CPC8"/>
      <c r="CPD8"/>
      <c r="CPE8"/>
      <c r="CPF8"/>
      <c r="CPG8"/>
      <c r="CPH8"/>
      <c r="CPI8"/>
      <c r="CPJ8"/>
      <c r="CPK8"/>
      <c r="CPL8"/>
      <c r="CPM8"/>
      <c r="CPN8"/>
      <c r="CPO8"/>
      <c r="CPP8"/>
      <c r="CPQ8"/>
      <c r="CPR8"/>
      <c r="CPS8"/>
      <c r="CPT8"/>
      <c r="CPU8"/>
      <c r="CPV8"/>
      <c r="CPW8"/>
      <c r="CPX8"/>
      <c r="CPY8"/>
      <c r="CPZ8"/>
      <c r="CQA8"/>
      <c r="CQB8"/>
      <c r="CQC8"/>
      <c r="CQD8"/>
      <c r="CQE8"/>
      <c r="CQF8"/>
      <c r="CQG8"/>
      <c r="CQH8"/>
      <c r="CQI8"/>
      <c r="CQJ8"/>
      <c r="CQK8"/>
      <c r="CQL8"/>
      <c r="CQM8"/>
      <c r="CQN8"/>
      <c r="CQO8"/>
      <c r="CQP8"/>
      <c r="CQQ8"/>
      <c r="CQR8"/>
      <c r="CQS8"/>
      <c r="CQT8"/>
      <c r="CQU8"/>
      <c r="CQV8"/>
      <c r="CQW8"/>
      <c r="CQX8"/>
      <c r="CQY8"/>
      <c r="CQZ8"/>
      <c r="CRA8"/>
      <c r="CRB8"/>
      <c r="CRC8"/>
      <c r="CRD8"/>
      <c r="CRE8"/>
      <c r="CRF8"/>
      <c r="CRG8"/>
      <c r="CRH8"/>
      <c r="CRI8"/>
      <c r="CRJ8"/>
      <c r="CRK8"/>
      <c r="CRL8"/>
      <c r="CRM8"/>
      <c r="CRN8"/>
      <c r="CRO8"/>
      <c r="CRP8"/>
      <c r="CRQ8"/>
      <c r="CRR8"/>
      <c r="CRS8"/>
      <c r="CRT8"/>
      <c r="CRU8"/>
      <c r="CRV8"/>
      <c r="CRW8"/>
      <c r="CRX8"/>
      <c r="CRY8"/>
      <c r="CRZ8"/>
      <c r="CSA8"/>
      <c r="CSB8"/>
      <c r="CSC8"/>
      <c r="CSD8"/>
      <c r="CSE8"/>
      <c r="CSF8"/>
      <c r="CSG8"/>
      <c r="CSH8"/>
      <c r="CSI8"/>
      <c r="CSJ8"/>
      <c r="CSK8"/>
      <c r="CSL8"/>
      <c r="CSM8"/>
      <c r="CSN8"/>
      <c r="CSO8"/>
      <c r="CSP8"/>
      <c r="CSQ8"/>
      <c r="CSR8"/>
      <c r="CSS8"/>
      <c r="CST8"/>
      <c r="CSU8"/>
      <c r="CSV8"/>
      <c r="CSW8"/>
      <c r="CSX8"/>
      <c r="CSY8"/>
      <c r="CSZ8"/>
      <c r="CTA8"/>
      <c r="CTB8"/>
      <c r="CTC8"/>
      <c r="CTD8"/>
      <c r="CTE8"/>
      <c r="CTF8"/>
      <c r="CTG8"/>
      <c r="CTH8"/>
      <c r="CTI8"/>
      <c r="CTJ8"/>
      <c r="CTK8"/>
      <c r="CTL8"/>
      <c r="CTM8"/>
      <c r="CTN8"/>
      <c r="CTO8"/>
      <c r="CTP8"/>
      <c r="CTQ8"/>
      <c r="CTR8"/>
      <c r="CTS8"/>
      <c r="CTT8"/>
      <c r="CTU8"/>
      <c r="CTV8"/>
      <c r="CTW8"/>
      <c r="CTX8"/>
      <c r="CTY8"/>
      <c r="CTZ8"/>
      <c r="CUA8"/>
      <c r="CUB8"/>
      <c r="CUC8"/>
      <c r="CUD8"/>
      <c r="CUE8"/>
      <c r="CUF8"/>
      <c r="CUG8"/>
      <c r="CUH8"/>
      <c r="CUI8"/>
      <c r="CUJ8"/>
      <c r="CUK8"/>
      <c r="CUL8"/>
      <c r="CUM8"/>
      <c r="CUN8"/>
      <c r="CUO8"/>
      <c r="CUP8"/>
      <c r="CUQ8"/>
      <c r="CUR8"/>
      <c r="CUS8"/>
      <c r="CUT8"/>
      <c r="CUU8"/>
      <c r="CUV8"/>
      <c r="CUW8"/>
      <c r="CUX8"/>
      <c r="CUY8"/>
      <c r="CUZ8"/>
      <c r="CVA8"/>
      <c r="CVB8"/>
      <c r="CVC8"/>
      <c r="CVD8"/>
      <c r="CVE8"/>
      <c r="CVF8"/>
      <c r="CVG8"/>
      <c r="CVH8"/>
      <c r="CVI8"/>
      <c r="CVJ8"/>
      <c r="CVK8"/>
      <c r="CVL8"/>
      <c r="CVM8"/>
      <c r="CVN8"/>
      <c r="CVO8"/>
      <c r="CVP8"/>
      <c r="CVQ8"/>
      <c r="CVR8"/>
      <c r="CVS8"/>
      <c r="CVT8"/>
      <c r="CVU8"/>
      <c r="CVV8"/>
      <c r="CVW8"/>
      <c r="CVX8"/>
      <c r="CVY8"/>
      <c r="CVZ8"/>
      <c r="CWA8"/>
      <c r="CWB8"/>
      <c r="CWC8"/>
      <c r="CWD8"/>
      <c r="CWE8"/>
      <c r="CWF8"/>
      <c r="CWG8"/>
      <c r="CWH8"/>
      <c r="CWI8"/>
      <c r="CWJ8"/>
      <c r="CWK8"/>
      <c r="CWL8"/>
      <c r="CWM8"/>
      <c r="CWN8"/>
      <c r="CWO8"/>
      <c r="CWP8"/>
      <c r="CWQ8"/>
      <c r="CWR8"/>
      <c r="CWS8"/>
      <c r="CWT8"/>
      <c r="CWU8"/>
      <c r="CWV8"/>
      <c r="CWW8"/>
      <c r="CWX8"/>
      <c r="CWY8"/>
      <c r="CWZ8"/>
      <c r="CXA8"/>
      <c r="CXB8"/>
      <c r="CXC8"/>
      <c r="CXD8"/>
      <c r="CXE8"/>
      <c r="CXF8"/>
      <c r="CXG8"/>
      <c r="CXH8"/>
      <c r="CXI8"/>
      <c r="CXJ8"/>
      <c r="CXK8"/>
      <c r="CXL8"/>
      <c r="CXM8"/>
      <c r="CXN8"/>
      <c r="CXO8"/>
      <c r="CXP8"/>
      <c r="CXQ8"/>
      <c r="CXR8"/>
      <c r="CXS8"/>
      <c r="CXT8"/>
      <c r="CXU8"/>
      <c r="CXV8"/>
      <c r="CXW8"/>
      <c r="CXX8"/>
      <c r="CXY8"/>
      <c r="CXZ8"/>
      <c r="CYA8"/>
      <c r="CYB8"/>
      <c r="CYC8"/>
      <c r="CYD8"/>
      <c r="CYE8"/>
      <c r="CYF8"/>
      <c r="CYG8"/>
      <c r="CYH8"/>
      <c r="CYI8"/>
      <c r="CYJ8"/>
      <c r="CYK8"/>
      <c r="CYL8"/>
      <c r="CYM8"/>
      <c r="CYN8"/>
      <c r="CYO8"/>
      <c r="CYP8"/>
      <c r="CYQ8"/>
      <c r="CYR8"/>
      <c r="CYS8"/>
      <c r="CYT8"/>
      <c r="CYU8"/>
      <c r="CYV8"/>
      <c r="CYW8"/>
      <c r="CYX8"/>
      <c r="CYY8"/>
      <c r="CYZ8"/>
      <c r="CZA8"/>
      <c r="CZB8"/>
      <c r="CZC8"/>
      <c r="CZD8"/>
      <c r="CZE8"/>
      <c r="CZF8"/>
      <c r="CZG8"/>
      <c r="CZH8"/>
      <c r="CZI8"/>
      <c r="CZJ8"/>
      <c r="CZK8"/>
      <c r="CZL8"/>
      <c r="CZM8"/>
      <c r="CZN8"/>
      <c r="CZO8"/>
      <c r="CZP8"/>
      <c r="CZQ8"/>
      <c r="CZR8"/>
      <c r="CZS8"/>
      <c r="CZT8"/>
      <c r="CZU8"/>
      <c r="CZV8"/>
      <c r="CZW8"/>
      <c r="CZX8"/>
      <c r="CZY8"/>
      <c r="CZZ8"/>
      <c r="DAA8"/>
      <c r="DAB8"/>
      <c r="DAC8"/>
      <c r="DAD8"/>
      <c r="DAE8"/>
      <c r="DAF8"/>
      <c r="DAG8"/>
      <c r="DAH8"/>
      <c r="DAI8"/>
      <c r="DAJ8"/>
      <c r="DAK8"/>
      <c r="DAL8"/>
      <c r="DAM8"/>
      <c r="DAN8"/>
      <c r="DAO8"/>
      <c r="DAP8"/>
      <c r="DAQ8"/>
      <c r="DAR8"/>
      <c r="DAS8"/>
      <c r="DAT8"/>
      <c r="DAU8"/>
      <c r="DAV8"/>
      <c r="DAW8"/>
      <c r="DAX8"/>
      <c r="DAY8"/>
      <c r="DAZ8"/>
      <c r="DBA8"/>
      <c r="DBB8"/>
      <c r="DBC8"/>
      <c r="DBD8"/>
      <c r="DBE8"/>
      <c r="DBF8"/>
      <c r="DBG8"/>
      <c r="DBH8"/>
      <c r="DBI8"/>
      <c r="DBJ8"/>
      <c r="DBK8"/>
      <c r="DBL8"/>
      <c r="DBM8"/>
      <c r="DBN8"/>
      <c r="DBO8"/>
      <c r="DBP8"/>
      <c r="DBQ8"/>
      <c r="DBR8"/>
      <c r="DBS8"/>
      <c r="DBT8"/>
      <c r="DBU8"/>
      <c r="DBV8"/>
      <c r="DBW8"/>
      <c r="DBX8"/>
      <c r="DBY8"/>
      <c r="DBZ8"/>
      <c r="DCA8"/>
      <c r="DCB8"/>
      <c r="DCC8"/>
      <c r="DCD8"/>
      <c r="DCE8"/>
      <c r="DCF8"/>
      <c r="DCG8"/>
      <c r="DCH8"/>
      <c r="DCI8"/>
      <c r="DCJ8"/>
      <c r="DCK8"/>
      <c r="DCL8"/>
      <c r="DCM8"/>
      <c r="DCN8"/>
      <c r="DCO8"/>
      <c r="DCP8"/>
      <c r="DCQ8"/>
      <c r="DCR8"/>
      <c r="DCS8"/>
      <c r="DCT8"/>
      <c r="DCU8"/>
      <c r="DCV8"/>
      <c r="DCW8"/>
      <c r="DCX8"/>
      <c r="DCY8"/>
      <c r="DCZ8"/>
      <c r="DDA8"/>
      <c r="DDB8"/>
      <c r="DDC8"/>
      <c r="DDD8"/>
      <c r="DDE8"/>
      <c r="DDF8"/>
      <c r="DDG8"/>
      <c r="DDH8"/>
      <c r="DDI8"/>
      <c r="DDJ8"/>
      <c r="DDK8"/>
      <c r="DDL8"/>
      <c r="DDM8"/>
      <c r="DDN8"/>
      <c r="DDO8"/>
      <c r="DDP8"/>
      <c r="DDQ8"/>
      <c r="DDR8"/>
      <c r="DDS8"/>
      <c r="DDT8"/>
      <c r="DDU8"/>
      <c r="DDV8"/>
      <c r="DDW8"/>
      <c r="DDX8"/>
      <c r="DDY8"/>
      <c r="DDZ8"/>
      <c r="DEA8"/>
      <c r="DEB8"/>
      <c r="DEC8"/>
      <c r="DED8"/>
      <c r="DEE8"/>
      <c r="DEF8"/>
      <c r="DEG8"/>
      <c r="DEH8"/>
      <c r="DEI8"/>
      <c r="DEJ8"/>
      <c r="DEK8"/>
      <c r="DEL8"/>
      <c r="DEM8"/>
      <c r="DEN8"/>
      <c r="DEO8"/>
      <c r="DEP8"/>
      <c r="DEQ8"/>
      <c r="DER8"/>
      <c r="DES8"/>
      <c r="DET8"/>
      <c r="DEU8"/>
      <c r="DEV8"/>
      <c r="DEW8"/>
      <c r="DEX8"/>
      <c r="DEY8"/>
      <c r="DEZ8"/>
      <c r="DFA8"/>
      <c r="DFB8"/>
      <c r="DFC8"/>
      <c r="DFD8"/>
      <c r="DFE8"/>
      <c r="DFF8"/>
      <c r="DFG8"/>
      <c r="DFH8"/>
      <c r="DFI8"/>
      <c r="DFJ8"/>
      <c r="DFK8"/>
      <c r="DFL8"/>
      <c r="DFM8"/>
      <c r="DFN8"/>
      <c r="DFO8"/>
      <c r="DFP8"/>
      <c r="DFQ8"/>
      <c r="DFR8"/>
      <c r="DFS8"/>
      <c r="DFT8"/>
      <c r="DFU8"/>
      <c r="DFV8"/>
      <c r="DFW8"/>
      <c r="DFX8"/>
      <c r="DFY8"/>
      <c r="DFZ8"/>
      <c r="DGA8"/>
      <c r="DGB8"/>
      <c r="DGC8"/>
      <c r="DGD8"/>
      <c r="DGE8"/>
      <c r="DGF8"/>
      <c r="DGG8"/>
      <c r="DGH8"/>
      <c r="DGI8"/>
      <c r="DGJ8"/>
      <c r="DGK8"/>
      <c r="DGL8"/>
      <c r="DGM8"/>
      <c r="DGN8"/>
      <c r="DGO8"/>
      <c r="DGP8"/>
      <c r="DGQ8"/>
      <c r="DGR8"/>
      <c r="DGS8"/>
      <c r="DGT8"/>
      <c r="DGU8"/>
      <c r="DGV8"/>
      <c r="DGW8"/>
      <c r="DGX8"/>
      <c r="DGY8"/>
      <c r="DGZ8"/>
      <c r="DHA8"/>
      <c r="DHB8"/>
      <c r="DHC8"/>
      <c r="DHD8"/>
      <c r="DHE8"/>
      <c r="DHF8"/>
      <c r="DHG8"/>
      <c r="DHH8"/>
      <c r="DHI8"/>
      <c r="DHJ8"/>
      <c r="DHK8"/>
      <c r="DHL8"/>
      <c r="DHM8"/>
      <c r="DHN8"/>
      <c r="DHO8"/>
      <c r="DHP8"/>
      <c r="DHQ8"/>
      <c r="DHR8"/>
      <c r="DHS8"/>
      <c r="DHT8"/>
      <c r="DHU8"/>
      <c r="DHV8"/>
      <c r="DHW8"/>
      <c r="DHX8"/>
      <c r="DHY8"/>
      <c r="DHZ8"/>
      <c r="DIA8"/>
      <c r="DIB8"/>
      <c r="DIC8"/>
      <c r="DID8"/>
      <c r="DIE8"/>
      <c r="DIF8"/>
      <c r="DIG8"/>
      <c r="DIH8"/>
      <c r="DII8"/>
      <c r="DIJ8"/>
      <c r="DIK8"/>
      <c r="DIL8"/>
      <c r="DIM8"/>
      <c r="DIN8"/>
      <c r="DIO8"/>
      <c r="DIP8"/>
      <c r="DIQ8"/>
      <c r="DIR8"/>
      <c r="DIS8"/>
      <c r="DIT8"/>
      <c r="DIU8"/>
      <c r="DIV8"/>
      <c r="DIW8"/>
      <c r="DIX8"/>
      <c r="DIY8"/>
      <c r="DIZ8"/>
      <c r="DJA8"/>
      <c r="DJB8"/>
      <c r="DJC8"/>
      <c r="DJD8"/>
      <c r="DJE8"/>
      <c r="DJF8"/>
      <c r="DJG8"/>
      <c r="DJH8"/>
      <c r="DJI8"/>
      <c r="DJJ8"/>
      <c r="DJK8"/>
      <c r="DJL8"/>
      <c r="DJM8"/>
      <c r="DJN8"/>
      <c r="DJO8"/>
      <c r="DJP8"/>
      <c r="DJQ8"/>
      <c r="DJR8"/>
      <c r="DJS8"/>
      <c r="DJT8"/>
      <c r="DJU8"/>
      <c r="DJV8"/>
      <c r="DJW8"/>
      <c r="DJX8"/>
      <c r="DJY8"/>
      <c r="DJZ8"/>
      <c r="DKA8"/>
      <c r="DKB8"/>
      <c r="DKC8"/>
      <c r="DKD8"/>
      <c r="DKE8"/>
      <c r="DKF8"/>
      <c r="DKG8"/>
      <c r="DKH8"/>
      <c r="DKI8"/>
      <c r="DKJ8"/>
      <c r="DKK8"/>
      <c r="DKL8"/>
      <c r="DKM8"/>
      <c r="DKN8"/>
      <c r="DKO8"/>
      <c r="DKP8"/>
      <c r="DKQ8"/>
      <c r="DKR8"/>
      <c r="DKS8"/>
      <c r="DKT8"/>
      <c r="DKU8"/>
      <c r="DKV8"/>
      <c r="DKW8"/>
      <c r="DKX8"/>
      <c r="DKY8"/>
      <c r="DKZ8"/>
      <c r="DLA8"/>
      <c r="DLB8"/>
      <c r="DLC8"/>
      <c r="DLD8"/>
      <c r="DLE8"/>
      <c r="DLF8"/>
      <c r="DLG8"/>
      <c r="DLH8"/>
      <c r="DLI8"/>
      <c r="DLJ8"/>
      <c r="DLK8"/>
      <c r="DLL8"/>
      <c r="DLM8"/>
      <c r="DLN8"/>
      <c r="DLO8"/>
      <c r="DLP8"/>
      <c r="DLQ8"/>
      <c r="DLR8"/>
      <c r="DLS8"/>
      <c r="DLT8"/>
      <c r="DLU8"/>
      <c r="DLV8"/>
      <c r="DLW8"/>
      <c r="DLX8"/>
      <c r="DLY8"/>
      <c r="DLZ8"/>
      <c r="DMA8"/>
      <c r="DMB8"/>
      <c r="DMC8"/>
      <c r="DMD8"/>
      <c r="DME8"/>
      <c r="DMF8"/>
      <c r="DMG8"/>
      <c r="DMH8"/>
      <c r="DMI8"/>
      <c r="DMJ8"/>
      <c r="DMK8"/>
      <c r="DML8"/>
      <c r="DMM8"/>
      <c r="DMN8"/>
      <c r="DMO8"/>
      <c r="DMP8"/>
      <c r="DMQ8"/>
      <c r="DMR8"/>
      <c r="DMS8"/>
      <c r="DMT8"/>
      <c r="DMU8"/>
      <c r="DMV8"/>
      <c r="DMW8"/>
      <c r="DMX8"/>
      <c r="DMY8"/>
      <c r="DMZ8"/>
      <c r="DNA8"/>
      <c r="DNB8"/>
      <c r="DNC8"/>
      <c r="DND8"/>
      <c r="DNE8"/>
      <c r="DNF8"/>
      <c r="DNG8"/>
      <c r="DNH8"/>
      <c r="DNI8"/>
      <c r="DNJ8"/>
      <c r="DNK8"/>
      <c r="DNL8"/>
      <c r="DNM8"/>
      <c r="DNN8"/>
      <c r="DNO8"/>
      <c r="DNP8"/>
      <c r="DNQ8"/>
      <c r="DNR8"/>
      <c r="DNS8"/>
      <c r="DNT8"/>
      <c r="DNU8"/>
      <c r="DNV8"/>
      <c r="DNW8"/>
      <c r="DNX8"/>
      <c r="DNY8"/>
      <c r="DNZ8"/>
      <c r="DOA8"/>
      <c r="DOB8"/>
      <c r="DOC8"/>
      <c r="DOD8"/>
      <c r="DOE8"/>
      <c r="DOF8"/>
      <c r="DOG8"/>
      <c r="DOH8"/>
      <c r="DOI8"/>
      <c r="DOJ8"/>
      <c r="DOK8"/>
      <c r="DOL8"/>
      <c r="DOM8"/>
      <c r="DON8"/>
      <c r="DOO8"/>
      <c r="DOP8"/>
      <c r="DOQ8"/>
      <c r="DOR8"/>
      <c r="DOS8"/>
      <c r="DOT8"/>
      <c r="DOU8"/>
      <c r="DOV8"/>
      <c r="DOW8"/>
      <c r="DOX8"/>
      <c r="DOY8"/>
      <c r="DOZ8"/>
      <c r="DPA8"/>
      <c r="DPB8"/>
      <c r="DPC8"/>
      <c r="DPD8"/>
      <c r="DPE8"/>
      <c r="DPF8"/>
      <c r="DPG8"/>
      <c r="DPH8"/>
      <c r="DPI8"/>
      <c r="DPJ8"/>
      <c r="DPK8"/>
      <c r="DPL8"/>
      <c r="DPM8"/>
      <c r="DPN8"/>
      <c r="DPO8"/>
      <c r="DPP8"/>
      <c r="DPQ8"/>
      <c r="DPR8"/>
      <c r="DPS8"/>
      <c r="DPT8"/>
      <c r="DPU8"/>
      <c r="DPV8"/>
      <c r="DPW8"/>
      <c r="DPX8"/>
      <c r="DPY8"/>
      <c r="DPZ8"/>
      <c r="DQA8"/>
      <c r="DQB8"/>
      <c r="DQC8"/>
      <c r="DQD8"/>
      <c r="DQE8"/>
      <c r="DQF8"/>
      <c r="DQG8"/>
      <c r="DQH8"/>
      <c r="DQI8"/>
      <c r="DQJ8"/>
      <c r="DQK8"/>
      <c r="DQL8"/>
      <c r="DQM8"/>
      <c r="DQN8"/>
      <c r="DQO8"/>
      <c r="DQP8"/>
      <c r="DQQ8"/>
      <c r="DQR8"/>
      <c r="DQS8"/>
      <c r="DQT8"/>
      <c r="DQU8"/>
      <c r="DQV8"/>
      <c r="DQW8"/>
      <c r="DQX8"/>
      <c r="DQY8"/>
      <c r="DQZ8"/>
      <c r="DRA8"/>
      <c r="DRB8"/>
      <c r="DRC8"/>
      <c r="DRD8"/>
      <c r="DRE8"/>
      <c r="DRF8"/>
      <c r="DRG8"/>
      <c r="DRH8"/>
      <c r="DRI8"/>
      <c r="DRJ8"/>
      <c r="DRK8"/>
      <c r="DRL8"/>
      <c r="DRM8"/>
      <c r="DRN8"/>
      <c r="DRO8"/>
      <c r="DRP8"/>
      <c r="DRQ8"/>
      <c r="DRR8"/>
      <c r="DRS8"/>
      <c r="DRT8"/>
      <c r="DRU8"/>
      <c r="DRV8"/>
      <c r="DRW8"/>
      <c r="DRX8"/>
      <c r="DRY8"/>
      <c r="DRZ8"/>
      <c r="DSA8"/>
      <c r="DSB8"/>
      <c r="DSC8"/>
      <c r="DSD8"/>
      <c r="DSE8"/>
      <c r="DSF8"/>
      <c r="DSG8"/>
      <c r="DSH8"/>
      <c r="DSI8"/>
      <c r="DSJ8"/>
      <c r="DSK8"/>
      <c r="DSL8"/>
      <c r="DSM8"/>
      <c r="DSN8"/>
      <c r="DSO8"/>
      <c r="DSP8"/>
      <c r="DSQ8"/>
      <c r="DSR8"/>
      <c r="DSS8"/>
      <c r="DST8"/>
      <c r="DSU8"/>
      <c r="DSV8"/>
      <c r="DSW8"/>
      <c r="DSX8"/>
      <c r="DSY8"/>
      <c r="DSZ8"/>
      <c r="DTA8"/>
      <c r="DTB8"/>
      <c r="DTC8"/>
      <c r="DTD8"/>
      <c r="DTE8"/>
      <c r="DTF8"/>
      <c r="DTG8"/>
      <c r="DTH8"/>
      <c r="DTI8"/>
      <c r="DTJ8"/>
      <c r="DTK8"/>
      <c r="DTL8"/>
      <c r="DTM8"/>
      <c r="DTN8"/>
      <c r="DTO8"/>
      <c r="DTP8"/>
      <c r="DTQ8"/>
      <c r="DTR8"/>
      <c r="DTS8"/>
      <c r="DTT8"/>
      <c r="DTU8"/>
      <c r="DTV8"/>
      <c r="DTW8"/>
      <c r="DTX8"/>
      <c r="DTY8"/>
      <c r="DTZ8"/>
      <c r="DUA8"/>
      <c r="DUB8"/>
      <c r="DUC8"/>
      <c r="DUD8"/>
      <c r="DUE8"/>
      <c r="DUF8"/>
      <c r="DUG8"/>
      <c r="DUH8"/>
      <c r="DUI8"/>
      <c r="DUJ8"/>
      <c r="DUK8"/>
      <c r="DUL8"/>
      <c r="DUM8"/>
      <c r="DUN8"/>
      <c r="DUO8"/>
      <c r="DUP8"/>
      <c r="DUQ8"/>
      <c r="DUR8"/>
      <c r="DUS8"/>
      <c r="DUT8"/>
      <c r="DUU8"/>
      <c r="DUV8"/>
      <c r="DUW8"/>
      <c r="DUX8"/>
      <c r="DUY8"/>
      <c r="DUZ8"/>
      <c r="DVA8"/>
      <c r="DVB8"/>
      <c r="DVC8"/>
      <c r="DVD8"/>
      <c r="DVE8"/>
      <c r="DVF8"/>
      <c r="DVG8"/>
      <c r="DVH8"/>
      <c r="DVI8"/>
      <c r="DVJ8"/>
      <c r="DVK8"/>
      <c r="DVL8"/>
      <c r="DVM8"/>
      <c r="DVN8"/>
      <c r="DVO8"/>
      <c r="DVP8"/>
      <c r="DVQ8"/>
      <c r="DVR8"/>
      <c r="DVS8"/>
      <c r="DVT8"/>
      <c r="DVU8"/>
      <c r="DVV8"/>
      <c r="DVW8"/>
      <c r="DVX8"/>
      <c r="DVY8"/>
      <c r="DVZ8"/>
      <c r="DWA8"/>
      <c r="DWB8"/>
      <c r="DWC8"/>
      <c r="DWD8"/>
      <c r="DWE8"/>
      <c r="DWF8"/>
      <c r="DWG8"/>
      <c r="DWH8"/>
      <c r="DWI8"/>
      <c r="DWJ8"/>
      <c r="DWK8"/>
      <c r="DWL8"/>
      <c r="DWM8"/>
      <c r="DWN8"/>
      <c r="DWO8"/>
      <c r="DWP8"/>
      <c r="DWQ8"/>
      <c r="DWR8"/>
      <c r="DWS8"/>
      <c r="DWT8"/>
      <c r="DWU8"/>
      <c r="DWV8"/>
      <c r="DWW8"/>
      <c r="DWX8"/>
      <c r="DWY8"/>
      <c r="DWZ8"/>
      <c r="DXA8"/>
      <c r="DXB8"/>
      <c r="DXC8"/>
      <c r="DXD8"/>
      <c r="DXE8"/>
      <c r="DXF8"/>
      <c r="DXG8"/>
      <c r="DXH8"/>
      <c r="DXI8"/>
      <c r="DXJ8"/>
      <c r="DXK8"/>
      <c r="DXL8"/>
      <c r="DXM8"/>
      <c r="DXN8"/>
      <c r="DXO8"/>
      <c r="DXP8"/>
      <c r="DXQ8"/>
      <c r="DXR8"/>
      <c r="DXS8"/>
      <c r="DXT8"/>
      <c r="DXU8"/>
      <c r="DXV8"/>
      <c r="DXW8"/>
      <c r="DXX8"/>
      <c r="DXY8"/>
      <c r="DXZ8"/>
      <c r="DYA8"/>
      <c r="DYB8"/>
      <c r="DYC8"/>
      <c r="DYD8"/>
      <c r="DYE8"/>
      <c r="DYF8"/>
      <c r="DYG8"/>
      <c r="DYH8"/>
      <c r="DYI8"/>
      <c r="DYJ8"/>
      <c r="DYK8"/>
      <c r="DYL8"/>
      <c r="DYM8"/>
      <c r="DYN8"/>
      <c r="DYO8"/>
      <c r="DYP8"/>
      <c r="DYQ8"/>
      <c r="DYR8"/>
      <c r="DYS8"/>
      <c r="DYT8"/>
      <c r="DYU8"/>
      <c r="DYV8"/>
      <c r="DYW8"/>
      <c r="DYX8"/>
      <c r="DYY8"/>
      <c r="DYZ8"/>
      <c r="DZA8"/>
      <c r="DZB8"/>
      <c r="DZC8"/>
      <c r="DZD8"/>
      <c r="DZE8"/>
      <c r="DZF8"/>
      <c r="DZG8"/>
      <c r="DZH8"/>
      <c r="DZI8"/>
      <c r="DZJ8"/>
      <c r="DZK8"/>
      <c r="DZL8"/>
      <c r="DZM8"/>
      <c r="DZN8"/>
      <c r="DZO8"/>
      <c r="DZP8"/>
      <c r="DZQ8"/>
      <c r="DZR8"/>
      <c r="DZS8"/>
      <c r="DZT8"/>
      <c r="DZU8"/>
      <c r="DZV8"/>
      <c r="DZW8"/>
      <c r="DZX8"/>
      <c r="DZY8"/>
      <c r="DZZ8"/>
      <c r="EAA8"/>
      <c r="EAB8"/>
      <c r="EAC8"/>
      <c r="EAD8"/>
      <c r="EAE8"/>
      <c r="EAF8"/>
      <c r="EAG8"/>
      <c r="EAH8"/>
      <c r="EAI8"/>
      <c r="EAJ8"/>
      <c r="EAK8"/>
      <c r="EAL8"/>
      <c r="EAM8"/>
      <c r="EAN8"/>
      <c r="EAO8"/>
      <c r="EAP8"/>
      <c r="EAQ8"/>
      <c r="EAR8"/>
      <c r="EAS8"/>
      <c r="EAT8"/>
      <c r="EAU8"/>
      <c r="EAV8"/>
      <c r="EAW8"/>
      <c r="EAX8"/>
      <c r="EAY8"/>
      <c r="EAZ8"/>
      <c r="EBA8"/>
      <c r="EBB8"/>
      <c r="EBC8"/>
      <c r="EBD8"/>
      <c r="EBE8"/>
      <c r="EBF8"/>
      <c r="EBG8"/>
      <c r="EBH8"/>
      <c r="EBI8"/>
      <c r="EBJ8"/>
      <c r="EBK8"/>
      <c r="EBL8"/>
      <c r="EBM8"/>
      <c r="EBN8"/>
      <c r="EBO8"/>
      <c r="EBP8"/>
      <c r="EBQ8"/>
      <c r="EBR8"/>
      <c r="EBS8"/>
      <c r="EBT8"/>
      <c r="EBU8"/>
      <c r="EBV8"/>
      <c r="EBW8"/>
      <c r="EBX8"/>
      <c r="EBY8"/>
      <c r="EBZ8"/>
      <c r="ECA8"/>
      <c r="ECB8"/>
      <c r="ECC8"/>
      <c r="ECD8"/>
      <c r="ECE8"/>
      <c r="ECF8"/>
      <c r="ECG8"/>
      <c r="ECH8"/>
      <c r="ECI8"/>
      <c r="ECJ8"/>
      <c r="ECK8"/>
      <c r="ECL8"/>
      <c r="ECM8"/>
      <c r="ECN8"/>
      <c r="ECO8"/>
      <c r="ECP8"/>
      <c r="ECQ8"/>
      <c r="ECR8"/>
      <c r="ECS8"/>
      <c r="ECT8"/>
      <c r="ECU8"/>
      <c r="ECV8"/>
      <c r="ECW8"/>
      <c r="ECX8"/>
      <c r="ECY8"/>
      <c r="ECZ8"/>
      <c r="EDA8"/>
      <c r="EDB8"/>
      <c r="EDC8"/>
      <c r="EDD8"/>
      <c r="EDE8"/>
      <c r="EDF8"/>
      <c r="EDG8"/>
      <c r="EDH8"/>
      <c r="EDI8"/>
      <c r="EDJ8"/>
      <c r="EDK8"/>
      <c r="EDL8"/>
      <c r="EDM8"/>
      <c r="EDN8"/>
      <c r="EDO8"/>
      <c r="EDP8"/>
      <c r="EDQ8"/>
      <c r="EDR8"/>
      <c r="EDS8"/>
      <c r="EDT8"/>
      <c r="EDU8"/>
      <c r="EDV8"/>
      <c r="EDW8"/>
      <c r="EDX8"/>
      <c r="EDY8"/>
      <c r="EDZ8"/>
      <c r="EEA8"/>
      <c r="EEB8"/>
      <c r="EEC8"/>
      <c r="EED8"/>
      <c r="EEE8"/>
      <c r="EEF8"/>
      <c r="EEG8"/>
      <c r="EEH8"/>
      <c r="EEI8"/>
      <c r="EEJ8"/>
      <c r="EEK8"/>
      <c r="EEL8"/>
      <c r="EEM8"/>
      <c r="EEN8"/>
      <c r="EEO8"/>
      <c r="EEP8"/>
      <c r="EEQ8"/>
      <c r="EER8"/>
      <c r="EES8"/>
      <c r="EET8"/>
      <c r="EEU8"/>
      <c r="EEV8"/>
      <c r="EEW8"/>
      <c r="EEX8"/>
      <c r="EEY8"/>
      <c r="EEZ8"/>
      <c r="EFA8"/>
      <c r="EFB8"/>
      <c r="EFC8"/>
      <c r="EFD8"/>
      <c r="EFE8"/>
      <c r="EFF8"/>
      <c r="EFG8"/>
      <c r="EFH8"/>
      <c r="EFI8"/>
      <c r="EFJ8"/>
      <c r="EFK8"/>
      <c r="EFL8"/>
      <c r="EFM8"/>
      <c r="EFN8"/>
      <c r="EFO8"/>
      <c r="EFP8"/>
      <c r="EFQ8"/>
      <c r="EFR8"/>
      <c r="EFS8"/>
      <c r="EFT8"/>
      <c r="EFU8"/>
      <c r="EFV8"/>
      <c r="EFW8"/>
      <c r="EFX8"/>
      <c r="EFY8"/>
      <c r="EFZ8"/>
      <c r="EGA8"/>
      <c r="EGB8"/>
      <c r="EGC8"/>
      <c r="EGD8"/>
      <c r="EGE8"/>
      <c r="EGF8"/>
      <c r="EGG8"/>
      <c r="EGH8"/>
      <c r="EGI8"/>
      <c r="EGJ8"/>
      <c r="EGK8"/>
      <c r="EGL8"/>
      <c r="EGM8"/>
      <c r="EGN8"/>
      <c r="EGO8"/>
      <c r="EGP8"/>
      <c r="EGQ8"/>
      <c r="EGR8"/>
      <c r="EGS8"/>
      <c r="EGT8"/>
      <c r="EGU8"/>
      <c r="EGV8"/>
      <c r="EGW8"/>
      <c r="EGX8"/>
      <c r="EGY8"/>
      <c r="EGZ8"/>
      <c r="EHA8"/>
      <c r="EHB8"/>
      <c r="EHC8"/>
      <c r="EHD8"/>
      <c r="EHE8"/>
      <c r="EHF8"/>
      <c r="EHG8"/>
      <c r="EHH8"/>
      <c r="EHI8"/>
      <c r="EHJ8"/>
      <c r="EHK8"/>
      <c r="EHL8"/>
      <c r="EHM8"/>
      <c r="EHN8"/>
      <c r="EHO8"/>
      <c r="EHP8"/>
      <c r="EHQ8"/>
      <c r="EHR8"/>
      <c r="EHS8"/>
      <c r="EHT8"/>
      <c r="EHU8"/>
      <c r="EHV8"/>
      <c r="EHW8"/>
      <c r="EHX8"/>
      <c r="EHY8"/>
      <c r="EHZ8"/>
      <c r="EIA8"/>
      <c r="EIB8"/>
      <c r="EIC8"/>
      <c r="EID8"/>
      <c r="EIE8"/>
      <c r="EIF8"/>
      <c r="EIG8"/>
      <c r="EIH8"/>
      <c r="EII8"/>
      <c r="EIJ8"/>
      <c r="EIK8"/>
      <c r="EIL8"/>
      <c r="EIM8"/>
      <c r="EIN8"/>
      <c r="EIO8"/>
      <c r="EIP8"/>
      <c r="EIQ8"/>
      <c r="EIR8"/>
      <c r="EIS8"/>
      <c r="EIT8"/>
      <c r="EIU8"/>
      <c r="EIV8"/>
      <c r="EIW8"/>
      <c r="EIX8"/>
      <c r="EIY8"/>
      <c r="EIZ8"/>
      <c r="EJA8"/>
      <c r="EJB8"/>
      <c r="EJC8"/>
      <c r="EJD8"/>
      <c r="EJE8"/>
      <c r="EJF8"/>
      <c r="EJG8"/>
      <c r="EJH8"/>
      <c r="EJI8"/>
      <c r="EJJ8"/>
      <c r="EJK8"/>
      <c r="EJL8"/>
      <c r="EJM8"/>
      <c r="EJN8"/>
      <c r="EJO8"/>
      <c r="EJP8"/>
      <c r="EJQ8"/>
      <c r="EJR8"/>
      <c r="EJS8"/>
      <c r="EJT8"/>
      <c r="EJU8"/>
      <c r="EJV8"/>
      <c r="EJW8"/>
      <c r="EJX8"/>
      <c r="EJY8"/>
      <c r="EJZ8"/>
      <c r="EKA8"/>
      <c r="EKB8"/>
      <c r="EKC8"/>
      <c r="EKD8"/>
      <c r="EKE8"/>
      <c r="EKF8"/>
      <c r="EKG8"/>
      <c r="EKH8"/>
      <c r="EKI8"/>
      <c r="EKJ8"/>
      <c r="EKK8"/>
      <c r="EKL8"/>
      <c r="EKM8"/>
      <c r="EKN8"/>
      <c r="EKO8"/>
      <c r="EKP8"/>
      <c r="EKQ8"/>
      <c r="EKR8"/>
      <c r="EKS8"/>
      <c r="EKT8"/>
      <c r="EKU8"/>
      <c r="EKV8"/>
      <c r="EKW8"/>
      <c r="EKX8"/>
      <c r="EKY8"/>
      <c r="EKZ8"/>
      <c r="ELA8"/>
      <c r="ELB8"/>
      <c r="ELC8"/>
      <c r="ELD8"/>
      <c r="ELE8"/>
      <c r="ELF8"/>
      <c r="ELG8"/>
      <c r="ELH8"/>
      <c r="ELI8"/>
      <c r="ELJ8"/>
      <c r="ELK8"/>
      <c r="ELL8"/>
      <c r="ELM8"/>
      <c r="ELN8"/>
      <c r="ELO8"/>
      <c r="ELP8"/>
      <c r="ELQ8"/>
      <c r="ELR8"/>
      <c r="ELS8"/>
      <c r="ELT8"/>
      <c r="ELU8"/>
      <c r="ELV8"/>
      <c r="ELW8"/>
      <c r="ELX8"/>
      <c r="ELY8"/>
      <c r="ELZ8"/>
      <c r="EMA8"/>
      <c r="EMB8"/>
      <c r="EMC8"/>
      <c r="EMD8"/>
      <c r="EME8"/>
      <c r="EMF8"/>
      <c r="EMG8"/>
      <c r="EMH8"/>
      <c r="EMI8"/>
      <c r="EMJ8"/>
      <c r="EMK8"/>
      <c r="EML8"/>
      <c r="EMM8"/>
      <c r="EMN8"/>
      <c r="EMO8"/>
      <c r="EMP8"/>
      <c r="EMQ8"/>
      <c r="EMR8"/>
      <c r="EMS8"/>
      <c r="EMT8"/>
      <c r="EMU8"/>
      <c r="EMV8"/>
      <c r="EMW8"/>
      <c r="EMX8"/>
      <c r="EMY8"/>
      <c r="EMZ8"/>
      <c r="ENA8"/>
      <c r="ENB8"/>
      <c r="ENC8"/>
      <c r="END8"/>
      <c r="ENE8"/>
      <c r="ENF8"/>
      <c r="ENG8"/>
      <c r="ENH8"/>
      <c r="ENI8"/>
      <c r="ENJ8"/>
      <c r="ENK8"/>
      <c r="ENL8"/>
      <c r="ENM8"/>
      <c r="ENN8"/>
      <c r="ENO8"/>
      <c r="ENP8"/>
      <c r="ENQ8"/>
      <c r="ENR8"/>
      <c r="ENS8"/>
      <c r="ENT8"/>
      <c r="ENU8"/>
      <c r="ENV8"/>
      <c r="ENW8"/>
      <c r="ENX8"/>
      <c r="ENY8"/>
      <c r="ENZ8"/>
      <c r="EOA8"/>
      <c r="EOB8"/>
      <c r="EOC8"/>
      <c r="EOD8"/>
      <c r="EOE8"/>
      <c r="EOF8"/>
      <c r="EOG8"/>
      <c r="EOH8"/>
      <c r="EOI8"/>
      <c r="EOJ8"/>
      <c r="EOK8"/>
      <c r="EOL8"/>
      <c r="EOM8"/>
      <c r="EON8"/>
      <c r="EOO8"/>
      <c r="EOP8"/>
      <c r="EOQ8"/>
      <c r="EOR8"/>
      <c r="EOS8"/>
      <c r="EOT8"/>
      <c r="EOU8"/>
      <c r="EOV8"/>
      <c r="EOW8"/>
      <c r="EOX8"/>
      <c r="EOY8"/>
      <c r="EOZ8"/>
      <c r="EPA8"/>
      <c r="EPB8"/>
      <c r="EPC8"/>
      <c r="EPD8"/>
      <c r="EPE8"/>
      <c r="EPF8"/>
      <c r="EPG8"/>
      <c r="EPH8"/>
      <c r="EPI8"/>
      <c r="EPJ8"/>
      <c r="EPK8"/>
      <c r="EPL8"/>
      <c r="EPM8"/>
      <c r="EPN8"/>
      <c r="EPO8"/>
      <c r="EPP8"/>
      <c r="EPQ8"/>
      <c r="EPR8"/>
      <c r="EPS8"/>
      <c r="EPT8"/>
      <c r="EPU8"/>
      <c r="EPV8"/>
      <c r="EPW8"/>
      <c r="EPX8"/>
      <c r="EPY8"/>
      <c r="EPZ8"/>
      <c r="EQA8"/>
      <c r="EQB8"/>
      <c r="EQC8"/>
      <c r="EQD8"/>
      <c r="EQE8"/>
      <c r="EQF8"/>
      <c r="EQG8"/>
      <c r="EQH8"/>
      <c r="EQI8"/>
      <c r="EQJ8"/>
      <c r="EQK8"/>
      <c r="EQL8"/>
      <c r="EQM8"/>
      <c r="EQN8"/>
      <c r="EQO8"/>
      <c r="EQP8"/>
      <c r="EQQ8"/>
      <c r="EQR8"/>
      <c r="EQS8"/>
      <c r="EQT8"/>
      <c r="EQU8"/>
      <c r="EQV8"/>
      <c r="EQW8"/>
      <c r="EQX8"/>
      <c r="EQY8"/>
      <c r="EQZ8"/>
      <c r="ERA8"/>
      <c r="ERB8"/>
      <c r="ERC8"/>
      <c r="ERD8"/>
      <c r="ERE8"/>
      <c r="ERF8"/>
      <c r="ERG8"/>
      <c r="ERH8"/>
      <c r="ERI8"/>
      <c r="ERJ8"/>
      <c r="ERK8"/>
      <c r="ERL8"/>
      <c r="ERM8"/>
      <c r="ERN8"/>
      <c r="ERO8"/>
      <c r="ERP8"/>
      <c r="ERQ8"/>
      <c r="ERR8"/>
      <c r="ERS8"/>
      <c r="ERT8"/>
      <c r="ERU8"/>
      <c r="ERV8"/>
      <c r="ERW8"/>
      <c r="ERX8"/>
      <c r="ERY8"/>
      <c r="ERZ8"/>
      <c r="ESA8"/>
      <c r="ESB8"/>
      <c r="ESC8"/>
      <c r="ESD8"/>
      <c r="ESE8"/>
      <c r="ESF8"/>
      <c r="ESG8"/>
      <c r="ESH8"/>
      <c r="ESI8"/>
      <c r="ESJ8"/>
      <c r="ESK8"/>
      <c r="ESL8"/>
      <c r="ESM8"/>
      <c r="ESN8"/>
      <c r="ESO8"/>
      <c r="ESP8"/>
      <c r="ESQ8"/>
      <c r="ESR8"/>
      <c r="ESS8"/>
      <c r="EST8"/>
      <c r="ESU8"/>
      <c r="ESV8"/>
      <c r="ESW8"/>
      <c r="ESX8"/>
      <c r="ESY8"/>
      <c r="ESZ8"/>
      <c r="ETA8"/>
      <c r="ETB8"/>
      <c r="ETC8"/>
      <c r="ETD8"/>
      <c r="ETE8"/>
      <c r="ETF8"/>
      <c r="ETG8"/>
      <c r="ETH8"/>
      <c r="ETI8"/>
      <c r="ETJ8"/>
      <c r="ETK8"/>
      <c r="ETL8"/>
      <c r="ETM8"/>
      <c r="ETN8"/>
      <c r="ETO8"/>
      <c r="ETP8"/>
      <c r="ETQ8"/>
      <c r="ETR8"/>
      <c r="ETS8"/>
      <c r="ETT8"/>
      <c r="ETU8"/>
      <c r="ETV8"/>
      <c r="ETW8"/>
      <c r="ETX8"/>
      <c r="ETY8"/>
      <c r="ETZ8"/>
      <c r="EUA8"/>
      <c r="EUB8"/>
      <c r="EUC8"/>
      <c r="EUD8"/>
      <c r="EUE8"/>
      <c r="EUF8"/>
      <c r="EUG8"/>
      <c r="EUH8"/>
      <c r="EUI8"/>
      <c r="EUJ8"/>
      <c r="EUK8"/>
      <c r="EUL8"/>
      <c r="EUM8"/>
      <c r="EUN8"/>
      <c r="EUO8"/>
      <c r="EUP8"/>
      <c r="EUQ8"/>
      <c r="EUR8"/>
      <c r="EUS8"/>
      <c r="EUT8"/>
      <c r="EUU8"/>
      <c r="EUV8"/>
      <c r="EUW8"/>
      <c r="EUX8"/>
      <c r="EUY8"/>
      <c r="EUZ8"/>
      <c r="EVA8"/>
      <c r="EVB8"/>
      <c r="EVC8"/>
      <c r="EVD8"/>
      <c r="EVE8"/>
      <c r="EVF8"/>
      <c r="EVG8"/>
      <c r="EVH8"/>
      <c r="EVI8"/>
      <c r="EVJ8"/>
      <c r="EVK8"/>
      <c r="EVL8"/>
      <c r="EVM8"/>
      <c r="EVN8"/>
      <c r="EVO8"/>
      <c r="EVP8"/>
      <c r="EVQ8"/>
      <c r="EVR8"/>
      <c r="EVS8"/>
      <c r="EVT8"/>
      <c r="EVU8"/>
      <c r="EVV8"/>
      <c r="EVW8"/>
      <c r="EVX8"/>
      <c r="EVY8"/>
      <c r="EVZ8"/>
      <c r="EWA8"/>
      <c r="EWB8"/>
      <c r="EWC8"/>
      <c r="EWD8"/>
      <c r="EWE8"/>
      <c r="EWF8"/>
      <c r="EWG8"/>
      <c r="EWH8"/>
      <c r="EWI8"/>
      <c r="EWJ8"/>
      <c r="EWK8"/>
      <c r="EWL8"/>
      <c r="EWM8"/>
      <c r="EWN8"/>
      <c r="EWO8"/>
      <c r="EWP8"/>
      <c r="EWQ8"/>
      <c r="EWR8"/>
      <c r="EWS8"/>
      <c r="EWT8"/>
      <c r="EWU8"/>
      <c r="EWV8"/>
      <c r="EWW8"/>
      <c r="EWX8"/>
      <c r="EWY8"/>
      <c r="EWZ8"/>
      <c r="EXA8"/>
      <c r="EXB8"/>
      <c r="EXC8"/>
      <c r="EXD8"/>
      <c r="EXE8"/>
      <c r="EXF8"/>
      <c r="EXG8"/>
      <c r="EXH8"/>
      <c r="EXI8"/>
      <c r="EXJ8"/>
      <c r="EXK8"/>
      <c r="EXL8"/>
      <c r="EXM8"/>
      <c r="EXN8"/>
      <c r="EXO8"/>
      <c r="EXP8"/>
      <c r="EXQ8"/>
      <c r="EXR8"/>
      <c r="EXS8"/>
      <c r="EXT8"/>
      <c r="EXU8"/>
      <c r="EXV8"/>
      <c r="EXW8"/>
      <c r="EXX8"/>
      <c r="EXY8"/>
      <c r="EXZ8"/>
      <c r="EYA8"/>
      <c r="EYB8"/>
      <c r="EYC8"/>
      <c r="EYD8"/>
      <c r="EYE8"/>
      <c r="EYF8"/>
      <c r="EYG8"/>
      <c r="EYH8"/>
      <c r="EYI8"/>
      <c r="EYJ8"/>
      <c r="EYK8"/>
      <c r="EYL8"/>
      <c r="EYM8"/>
      <c r="EYN8"/>
      <c r="EYO8"/>
      <c r="EYP8"/>
      <c r="EYQ8"/>
      <c r="EYR8"/>
      <c r="EYS8"/>
      <c r="EYT8"/>
      <c r="EYU8"/>
      <c r="EYV8"/>
      <c r="EYW8"/>
      <c r="EYX8"/>
      <c r="EYY8"/>
      <c r="EYZ8"/>
      <c r="EZA8"/>
      <c r="EZB8"/>
      <c r="EZC8"/>
      <c r="EZD8"/>
      <c r="EZE8"/>
      <c r="EZF8"/>
      <c r="EZG8"/>
      <c r="EZH8"/>
      <c r="EZI8"/>
      <c r="EZJ8"/>
      <c r="EZK8"/>
      <c r="EZL8"/>
      <c r="EZM8"/>
      <c r="EZN8"/>
      <c r="EZO8"/>
      <c r="EZP8"/>
      <c r="EZQ8"/>
      <c r="EZR8"/>
      <c r="EZS8"/>
      <c r="EZT8"/>
      <c r="EZU8"/>
      <c r="EZV8"/>
      <c r="EZW8"/>
      <c r="EZX8"/>
      <c r="EZY8"/>
      <c r="EZZ8"/>
      <c r="FAA8"/>
      <c r="FAB8"/>
      <c r="FAC8"/>
      <c r="FAD8"/>
      <c r="FAE8"/>
      <c r="FAF8"/>
      <c r="FAG8"/>
      <c r="FAH8"/>
      <c r="FAI8"/>
      <c r="FAJ8"/>
      <c r="FAK8"/>
      <c r="FAL8"/>
      <c r="FAM8"/>
      <c r="FAN8"/>
      <c r="FAO8"/>
      <c r="FAP8"/>
      <c r="FAQ8"/>
      <c r="FAR8"/>
      <c r="FAS8"/>
      <c r="FAT8"/>
      <c r="FAU8"/>
      <c r="FAV8"/>
      <c r="FAW8"/>
      <c r="FAX8"/>
      <c r="FAY8"/>
      <c r="FAZ8"/>
      <c r="FBA8"/>
      <c r="FBB8"/>
      <c r="FBC8"/>
      <c r="FBD8"/>
      <c r="FBE8"/>
      <c r="FBF8"/>
      <c r="FBG8"/>
      <c r="FBH8"/>
      <c r="FBI8"/>
      <c r="FBJ8"/>
      <c r="FBK8"/>
      <c r="FBL8"/>
      <c r="FBM8"/>
      <c r="FBN8"/>
      <c r="FBO8"/>
      <c r="FBP8"/>
      <c r="FBQ8"/>
      <c r="FBR8"/>
      <c r="FBS8"/>
      <c r="FBT8"/>
      <c r="FBU8"/>
      <c r="FBV8"/>
      <c r="FBW8"/>
      <c r="FBX8"/>
      <c r="FBY8"/>
      <c r="FBZ8"/>
      <c r="FCA8"/>
      <c r="FCB8"/>
      <c r="FCC8"/>
      <c r="FCD8"/>
      <c r="FCE8"/>
      <c r="FCF8"/>
      <c r="FCG8"/>
    </row>
    <row r="9" spans="1:4141" s="57" customFormat="1" ht="12.75">
      <c r="A9" s="87" t="s">
        <v>77</v>
      </c>
      <c r="B9" s="59">
        <f>'$perShare'!F172</f>
        <v>46.029333333333327</v>
      </c>
      <c r="C9" s="58">
        <v>0.65</v>
      </c>
      <c r="D9"/>
      <c r="E9" s="60">
        <v>1.5</v>
      </c>
      <c r="F9" s="60">
        <v>1.7</v>
      </c>
      <c r="G9" s="60">
        <v>1.76</v>
      </c>
      <c r="H9" s="60">
        <v>2.29</v>
      </c>
      <c r="I9" s="60">
        <v>2.59</v>
      </c>
      <c r="J9" s="60">
        <v>2.7</v>
      </c>
      <c r="K9" s="60">
        <v>2.5</v>
      </c>
      <c r="L9" s="60">
        <v>2.85</v>
      </c>
      <c r="M9" s="60">
        <v>3.5</v>
      </c>
      <c r="N9" s="60">
        <v>0.9</v>
      </c>
      <c r="O9" s="60">
        <v>0.9</v>
      </c>
      <c r="P9" s="60">
        <v>0.98</v>
      </c>
      <c r="Q9" s="60">
        <v>1.1200000000000001</v>
      </c>
      <c r="R9" s="60">
        <v>1.3</v>
      </c>
      <c r="S9" s="60">
        <v>1.43</v>
      </c>
      <c r="T9" s="60">
        <v>1.58</v>
      </c>
      <c r="U9" s="60">
        <v>2</v>
      </c>
      <c r="V9" s="60">
        <v>9.6000000000000002E-2</v>
      </c>
      <c r="W9" s="60">
        <v>9.5000000000000001E-2</v>
      </c>
      <c r="X9" s="60">
        <v>0.106</v>
      </c>
      <c r="Y9" s="60">
        <v>0.111</v>
      </c>
      <c r="Z9" s="60">
        <v>0.109</v>
      </c>
      <c r="AA9" s="60">
        <v>9.5000000000000001E-2</v>
      </c>
      <c r="AB9" s="60">
        <v>0.105</v>
      </c>
      <c r="AC9" s="60">
        <v>0.11</v>
      </c>
      <c r="AD9" s="60">
        <v>17.649999999999999</v>
      </c>
      <c r="AE9" s="60">
        <v>18.5</v>
      </c>
      <c r="AF9" s="60">
        <v>21.76</v>
      </c>
      <c r="AG9" s="60">
        <v>23.55</v>
      </c>
      <c r="AH9" s="60">
        <v>24.84</v>
      </c>
      <c r="AI9" s="60">
        <v>25.85</v>
      </c>
      <c r="AJ9" s="60">
        <v>27.15</v>
      </c>
      <c r="AK9" s="60">
        <v>31.75</v>
      </c>
      <c r="AL9" s="60">
        <v>60.04</v>
      </c>
      <c r="AM9" s="60">
        <v>60.26</v>
      </c>
      <c r="AN9" s="60">
        <v>60.53</v>
      </c>
      <c r="AO9" s="60">
        <v>60.29</v>
      </c>
      <c r="AP9" s="60">
        <v>60.36</v>
      </c>
      <c r="AQ9" s="60">
        <v>60.5</v>
      </c>
      <c r="AR9" s="60">
        <v>60.5</v>
      </c>
      <c r="AS9" s="60">
        <v>60.5</v>
      </c>
      <c r="AT9" s="60">
        <v>0.13</v>
      </c>
      <c r="AU9" s="60">
        <v>5.5E-2</v>
      </c>
      <c r="AV9" s="60">
        <v>4.4999999999999998E-2</v>
      </c>
      <c r="AW9" s="60">
        <v>0.1</v>
      </c>
      <c r="AX9" s="60">
        <v>0.09</v>
      </c>
      <c r="AY9" s="60">
        <v>0.05</v>
      </c>
      <c r="AZ9" s="91">
        <f>Earnings!E10</f>
        <v>2.8</v>
      </c>
      <c r="BA9" s="91">
        <f>[1]Earnings!F10</f>
        <v>0.08</v>
      </c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  <c r="AML9"/>
      <c r="AMM9"/>
      <c r="AMN9"/>
      <c r="AMO9"/>
      <c r="AMP9"/>
      <c r="AMQ9"/>
      <c r="AMR9"/>
      <c r="AMS9"/>
      <c r="AMT9"/>
      <c r="AMU9"/>
      <c r="AMV9"/>
      <c r="AMW9"/>
      <c r="AMX9"/>
      <c r="AMY9"/>
      <c r="AMZ9"/>
      <c r="ANA9"/>
      <c r="ANB9"/>
      <c r="ANC9"/>
      <c r="AND9"/>
      <c r="ANE9"/>
      <c r="ANF9"/>
      <c r="ANG9"/>
      <c r="ANH9"/>
      <c r="ANI9"/>
      <c r="ANJ9"/>
      <c r="ANK9"/>
      <c r="ANL9"/>
      <c r="ANM9"/>
      <c r="ANN9"/>
      <c r="ANO9"/>
      <c r="ANP9"/>
      <c r="ANQ9"/>
      <c r="ANR9"/>
      <c r="ANS9"/>
      <c r="ANT9"/>
      <c r="ANU9"/>
      <c r="ANV9"/>
      <c r="ANW9"/>
      <c r="ANX9"/>
      <c r="ANY9"/>
      <c r="ANZ9"/>
      <c r="AOA9"/>
      <c r="AOB9"/>
      <c r="AOC9"/>
      <c r="AOD9"/>
      <c r="AOE9"/>
      <c r="AOF9"/>
      <c r="AOG9"/>
      <c r="AOH9"/>
      <c r="AOI9"/>
      <c r="AOJ9"/>
      <c r="AOK9"/>
      <c r="AOL9"/>
      <c r="AOM9"/>
      <c r="AON9"/>
      <c r="AOO9"/>
      <c r="AOP9"/>
      <c r="AOQ9"/>
      <c r="AOR9"/>
      <c r="AOS9"/>
      <c r="AOT9"/>
      <c r="AOU9"/>
      <c r="AOV9"/>
      <c r="AOW9"/>
      <c r="AOX9"/>
      <c r="AOY9"/>
      <c r="AOZ9"/>
      <c r="APA9"/>
      <c r="APB9"/>
      <c r="APC9"/>
      <c r="APD9"/>
      <c r="APE9"/>
      <c r="APF9"/>
      <c r="APG9"/>
      <c r="APH9"/>
      <c r="API9"/>
      <c r="APJ9"/>
      <c r="APK9"/>
      <c r="APL9"/>
      <c r="APM9"/>
      <c r="APN9"/>
      <c r="APO9"/>
      <c r="APP9"/>
      <c r="APQ9"/>
      <c r="APR9"/>
      <c r="APS9"/>
      <c r="APT9"/>
      <c r="APU9"/>
      <c r="APV9"/>
      <c r="APW9"/>
      <c r="APX9"/>
      <c r="APY9"/>
      <c r="APZ9"/>
      <c r="AQA9"/>
      <c r="AQB9"/>
      <c r="AQC9"/>
      <c r="AQD9"/>
      <c r="AQE9"/>
      <c r="AQF9"/>
      <c r="AQG9"/>
      <c r="AQH9"/>
      <c r="AQI9"/>
      <c r="AQJ9"/>
      <c r="AQK9"/>
      <c r="AQL9"/>
      <c r="AQM9"/>
      <c r="AQN9"/>
      <c r="AQO9"/>
      <c r="AQP9"/>
      <c r="AQQ9"/>
      <c r="AQR9"/>
      <c r="AQS9"/>
      <c r="AQT9"/>
      <c r="AQU9"/>
      <c r="AQV9"/>
      <c r="AQW9"/>
      <c r="AQX9"/>
      <c r="AQY9"/>
      <c r="AQZ9"/>
      <c r="ARA9"/>
      <c r="ARB9"/>
      <c r="ARC9"/>
      <c r="ARD9"/>
      <c r="ARE9"/>
      <c r="ARF9"/>
      <c r="ARG9"/>
      <c r="ARH9"/>
      <c r="ARI9"/>
      <c r="ARJ9"/>
      <c r="ARK9"/>
      <c r="ARL9"/>
      <c r="ARM9"/>
      <c r="ARN9"/>
      <c r="ARO9"/>
      <c r="ARP9"/>
      <c r="ARQ9"/>
      <c r="ARR9"/>
      <c r="ARS9"/>
      <c r="ART9"/>
      <c r="ARU9"/>
      <c r="ARV9"/>
      <c r="ARW9"/>
      <c r="ARX9"/>
      <c r="ARY9"/>
      <c r="ARZ9"/>
      <c r="ASA9"/>
      <c r="ASB9"/>
      <c r="ASC9"/>
      <c r="ASD9"/>
      <c r="ASE9"/>
      <c r="ASF9"/>
      <c r="ASG9"/>
      <c r="ASH9"/>
      <c r="ASI9"/>
      <c r="ASJ9"/>
      <c r="ASK9"/>
      <c r="ASL9"/>
      <c r="ASM9"/>
      <c r="ASN9"/>
      <c r="ASO9"/>
      <c r="ASP9"/>
      <c r="ASQ9"/>
      <c r="ASR9"/>
      <c r="ASS9"/>
      <c r="AST9"/>
      <c r="ASU9"/>
      <c r="ASV9"/>
      <c r="ASW9"/>
      <c r="ASX9"/>
      <c r="ASY9"/>
      <c r="ASZ9"/>
      <c r="ATA9"/>
      <c r="ATB9"/>
      <c r="ATC9"/>
      <c r="ATD9"/>
      <c r="ATE9"/>
      <c r="ATF9"/>
      <c r="ATG9"/>
      <c r="ATH9"/>
      <c r="ATI9"/>
      <c r="ATJ9"/>
      <c r="ATK9"/>
      <c r="ATL9"/>
      <c r="ATM9"/>
      <c r="ATN9"/>
      <c r="ATO9"/>
      <c r="ATP9"/>
      <c r="ATQ9"/>
      <c r="ATR9"/>
      <c r="ATS9"/>
      <c r="ATT9"/>
      <c r="ATU9"/>
      <c r="ATV9"/>
      <c r="ATW9"/>
      <c r="ATX9"/>
      <c r="ATY9"/>
      <c r="ATZ9"/>
      <c r="AUA9"/>
      <c r="AUB9"/>
      <c r="AUC9"/>
      <c r="AUD9"/>
      <c r="AUE9"/>
      <c r="AUF9"/>
      <c r="AUG9"/>
      <c r="AUH9"/>
      <c r="AUI9"/>
      <c r="AUJ9"/>
      <c r="AUK9"/>
      <c r="AUL9"/>
      <c r="AUM9"/>
      <c r="AUN9"/>
      <c r="AUO9"/>
      <c r="AUP9"/>
      <c r="AUQ9"/>
      <c r="AUR9"/>
      <c r="AUS9"/>
      <c r="AUT9"/>
      <c r="AUU9"/>
      <c r="AUV9"/>
      <c r="AUW9"/>
      <c r="AUX9"/>
      <c r="AUY9"/>
      <c r="AUZ9"/>
      <c r="AVA9"/>
      <c r="AVB9"/>
      <c r="AVC9"/>
      <c r="AVD9"/>
      <c r="AVE9"/>
      <c r="AVF9"/>
      <c r="AVG9"/>
      <c r="AVH9"/>
      <c r="AVI9"/>
      <c r="AVJ9"/>
      <c r="AVK9"/>
      <c r="AVL9"/>
      <c r="AVM9"/>
      <c r="AVN9"/>
      <c r="AVO9"/>
      <c r="AVP9"/>
      <c r="AVQ9"/>
      <c r="AVR9"/>
      <c r="AVS9"/>
      <c r="AVT9"/>
      <c r="AVU9"/>
      <c r="AVV9"/>
      <c r="AVW9"/>
      <c r="AVX9"/>
      <c r="AVY9"/>
      <c r="AVZ9"/>
      <c r="AWA9"/>
      <c r="AWB9"/>
      <c r="AWC9"/>
      <c r="AWD9"/>
      <c r="AWE9"/>
      <c r="AWF9"/>
      <c r="AWG9"/>
      <c r="AWH9"/>
      <c r="AWI9"/>
      <c r="AWJ9"/>
      <c r="AWK9"/>
      <c r="AWL9"/>
      <c r="AWM9"/>
      <c r="AWN9"/>
      <c r="AWO9"/>
      <c r="AWP9"/>
      <c r="AWQ9"/>
      <c r="AWR9"/>
      <c r="AWS9"/>
      <c r="AWT9"/>
      <c r="AWU9"/>
      <c r="AWV9"/>
      <c r="AWW9"/>
      <c r="AWX9"/>
      <c r="AWY9"/>
      <c r="AWZ9"/>
      <c r="AXA9"/>
      <c r="AXB9"/>
      <c r="AXC9"/>
      <c r="AXD9"/>
      <c r="AXE9"/>
      <c r="AXF9"/>
      <c r="AXG9"/>
      <c r="AXH9"/>
      <c r="AXI9"/>
      <c r="AXJ9"/>
      <c r="AXK9"/>
      <c r="AXL9"/>
      <c r="AXM9"/>
      <c r="AXN9"/>
      <c r="AXO9"/>
      <c r="AXP9"/>
      <c r="AXQ9"/>
      <c r="AXR9"/>
      <c r="AXS9"/>
      <c r="AXT9"/>
      <c r="AXU9"/>
      <c r="AXV9"/>
      <c r="AXW9"/>
      <c r="AXX9"/>
      <c r="AXY9"/>
      <c r="AXZ9"/>
      <c r="AYA9"/>
      <c r="AYB9"/>
      <c r="AYC9"/>
      <c r="AYD9"/>
      <c r="AYE9"/>
      <c r="AYF9"/>
      <c r="AYG9"/>
      <c r="AYH9"/>
      <c r="AYI9"/>
      <c r="AYJ9"/>
      <c r="AYK9"/>
      <c r="AYL9"/>
      <c r="AYM9"/>
      <c r="AYN9"/>
      <c r="AYO9"/>
      <c r="AYP9"/>
      <c r="AYQ9"/>
      <c r="AYR9"/>
      <c r="AYS9"/>
      <c r="AYT9"/>
      <c r="AYU9"/>
      <c r="AYV9"/>
      <c r="AYW9"/>
      <c r="AYX9"/>
      <c r="AYY9"/>
      <c r="AYZ9"/>
      <c r="AZA9"/>
      <c r="AZB9"/>
      <c r="AZC9"/>
      <c r="AZD9"/>
      <c r="AZE9"/>
      <c r="AZF9"/>
      <c r="AZG9"/>
      <c r="AZH9"/>
      <c r="AZI9"/>
      <c r="AZJ9"/>
      <c r="AZK9"/>
      <c r="AZL9"/>
      <c r="AZM9"/>
      <c r="AZN9"/>
      <c r="AZO9"/>
      <c r="AZP9"/>
      <c r="AZQ9"/>
      <c r="AZR9"/>
      <c r="AZS9"/>
      <c r="AZT9"/>
      <c r="AZU9"/>
      <c r="AZV9"/>
      <c r="AZW9"/>
      <c r="AZX9"/>
      <c r="AZY9"/>
      <c r="AZZ9"/>
      <c r="BAA9"/>
      <c r="BAB9"/>
      <c r="BAC9"/>
      <c r="BAD9"/>
      <c r="BAE9"/>
      <c r="BAF9"/>
      <c r="BAG9"/>
      <c r="BAH9"/>
      <c r="BAI9"/>
      <c r="BAJ9"/>
      <c r="BAK9"/>
      <c r="BAL9"/>
      <c r="BAM9"/>
      <c r="BAN9"/>
      <c r="BAO9"/>
      <c r="BAP9"/>
      <c r="BAQ9"/>
      <c r="BAR9"/>
      <c r="BAS9"/>
      <c r="BAT9"/>
      <c r="BAU9"/>
      <c r="BAV9"/>
      <c r="BAW9"/>
      <c r="BAX9"/>
      <c r="BAY9"/>
      <c r="BAZ9"/>
      <c r="BBA9"/>
      <c r="BBB9"/>
      <c r="BBC9"/>
      <c r="BBD9"/>
      <c r="BBE9"/>
      <c r="BBF9"/>
      <c r="BBG9"/>
      <c r="BBH9"/>
      <c r="BBI9"/>
      <c r="BBJ9"/>
      <c r="BBK9"/>
      <c r="BBL9"/>
      <c r="BBM9"/>
      <c r="BBN9"/>
      <c r="BBO9"/>
      <c r="BBP9"/>
      <c r="BBQ9"/>
      <c r="BBR9"/>
      <c r="BBS9"/>
      <c r="BBT9"/>
      <c r="BBU9"/>
      <c r="BBV9"/>
      <c r="BBW9"/>
      <c r="BBX9"/>
      <c r="BBY9"/>
      <c r="BBZ9"/>
      <c r="BCA9"/>
      <c r="BCB9"/>
      <c r="BCC9"/>
      <c r="BCD9"/>
      <c r="BCE9"/>
      <c r="BCF9"/>
      <c r="BCG9"/>
      <c r="BCH9"/>
      <c r="BCI9"/>
      <c r="BCJ9"/>
      <c r="BCK9"/>
      <c r="BCL9"/>
      <c r="BCM9"/>
      <c r="BCN9"/>
      <c r="BCO9"/>
      <c r="BCP9"/>
      <c r="BCQ9"/>
      <c r="BCR9"/>
      <c r="BCS9"/>
      <c r="BCT9"/>
      <c r="BCU9"/>
      <c r="BCV9"/>
      <c r="BCW9"/>
      <c r="BCX9"/>
      <c r="BCY9"/>
      <c r="BCZ9"/>
      <c r="BDA9"/>
      <c r="BDB9"/>
      <c r="BDC9"/>
      <c r="BDD9"/>
      <c r="BDE9"/>
      <c r="BDF9"/>
      <c r="BDG9"/>
      <c r="BDH9"/>
      <c r="BDI9"/>
      <c r="BDJ9"/>
      <c r="BDK9"/>
      <c r="BDL9"/>
      <c r="BDM9"/>
      <c r="BDN9"/>
      <c r="BDO9"/>
      <c r="BDP9"/>
      <c r="BDQ9"/>
      <c r="BDR9"/>
      <c r="BDS9"/>
      <c r="BDT9"/>
      <c r="BDU9"/>
      <c r="BDV9"/>
      <c r="BDW9"/>
      <c r="BDX9"/>
      <c r="BDY9"/>
      <c r="BDZ9"/>
      <c r="BEA9"/>
      <c r="BEB9"/>
      <c r="BEC9"/>
      <c r="BED9"/>
      <c r="BEE9"/>
      <c r="BEF9"/>
      <c r="BEG9"/>
      <c r="BEH9"/>
      <c r="BEI9"/>
      <c r="BEJ9"/>
      <c r="BEK9"/>
      <c r="BEL9"/>
      <c r="BEM9"/>
      <c r="BEN9"/>
      <c r="BEO9"/>
      <c r="BEP9"/>
      <c r="BEQ9"/>
      <c r="BER9"/>
      <c r="BES9"/>
      <c r="BET9"/>
      <c r="BEU9"/>
      <c r="BEV9"/>
      <c r="BEW9"/>
      <c r="BEX9"/>
      <c r="BEY9"/>
      <c r="BEZ9"/>
      <c r="BFA9"/>
      <c r="BFB9"/>
      <c r="BFC9"/>
      <c r="BFD9"/>
      <c r="BFE9"/>
      <c r="BFF9"/>
      <c r="BFG9"/>
      <c r="BFH9"/>
      <c r="BFI9"/>
      <c r="BFJ9"/>
      <c r="BFK9"/>
      <c r="BFL9"/>
      <c r="BFM9"/>
      <c r="BFN9"/>
      <c r="BFO9"/>
      <c r="BFP9"/>
      <c r="BFQ9"/>
      <c r="BFR9"/>
      <c r="BFS9"/>
      <c r="BFT9"/>
      <c r="BFU9"/>
      <c r="BFV9"/>
      <c r="BFW9"/>
      <c r="BFX9"/>
      <c r="BFY9"/>
      <c r="BFZ9"/>
      <c r="BGA9"/>
      <c r="BGB9"/>
      <c r="BGC9"/>
      <c r="BGD9"/>
      <c r="BGE9"/>
      <c r="BGF9"/>
      <c r="BGG9"/>
      <c r="BGH9"/>
      <c r="BGI9"/>
      <c r="BGJ9"/>
      <c r="BGK9"/>
      <c r="BGL9"/>
      <c r="BGM9"/>
      <c r="BGN9"/>
      <c r="BGO9"/>
      <c r="BGP9"/>
      <c r="BGQ9"/>
      <c r="BGR9"/>
      <c r="BGS9"/>
      <c r="BGT9"/>
      <c r="BGU9"/>
      <c r="BGV9"/>
      <c r="BGW9"/>
      <c r="BGX9"/>
      <c r="BGY9"/>
      <c r="BGZ9"/>
      <c r="BHA9"/>
      <c r="BHB9"/>
      <c r="BHC9"/>
      <c r="BHD9"/>
      <c r="BHE9"/>
      <c r="BHF9"/>
      <c r="BHG9"/>
      <c r="BHH9"/>
      <c r="BHI9"/>
      <c r="BHJ9"/>
      <c r="BHK9"/>
      <c r="BHL9"/>
      <c r="BHM9"/>
      <c r="BHN9"/>
      <c r="BHO9"/>
      <c r="BHP9"/>
      <c r="BHQ9"/>
      <c r="BHR9"/>
      <c r="BHS9"/>
      <c r="BHT9"/>
      <c r="BHU9"/>
      <c r="BHV9"/>
      <c r="BHW9"/>
      <c r="BHX9"/>
      <c r="BHY9"/>
      <c r="BHZ9"/>
      <c r="BIA9"/>
      <c r="BIB9"/>
      <c r="BIC9"/>
      <c r="BID9"/>
      <c r="BIE9"/>
      <c r="BIF9"/>
      <c r="BIG9"/>
      <c r="BIH9"/>
      <c r="BII9"/>
      <c r="BIJ9"/>
      <c r="BIK9"/>
      <c r="BIL9"/>
      <c r="BIM9"/>
      <c r="BIN9"/>
      <c r="BIO9"/>
      <c r="BIP9"/>
      <c r="BIQ9"/>
      <c r="BIR9"/>
      <c r="BIS9"/>
      <c r="BIT9"/>
      <c r="BIU9"/>
      <c r="BIV9"/>
      <c r="BIW9"/>
      <c r="BIX9"/>
      <c r="BIY9"/>
      <c r="BIZ9"/>
      <c r="BJA9"/>
      <c r="BJB9"/>
      <c r="BJC9"/>
      <c r="BJD9"/>
      <c r="BJE9"/>
      <c r="BJF9"/>
      <c r="BJG9"/>
      <c r="BJH9"/>
      <c r="BJI9"/>
      <c r="BJJ9"/>
      <c r="BJK9"/>
      <c r="BJL9"/>
      <c r="BJM9"/>
      <c r="BJN9"/>
      <c r="BJO9"/>
      <c r="BJP9"/>
      <c r="BJQ9"/>
      <c r="BJR9"/>
      <c r="BJS9"/>
      <c r="BJT9"/>
      <c r="BJU9"/>
      <c r="BJV9"/>
      <c r="BJW9"/>
      <c r="BJX9"/>
      <c r="BJY9"/>
      <c r="BJZ9"/>
      <c r="BKA9"/>
      <c r="BKB9"/>
      <c r="BKC9"/>
      <c r="BKD9"/>
      <c r="BKE9"/>
      <c r="BKF9"/>
      <c r="BKG9"/>
      <c r="BKH9"/>
      <c r="BKI9"/>
      <c r="BKJ9"/>
      <c r="BKK9"/>
      <c r="BKL9"/>
      <c r="BKM9"/>
      <c r="BKN9"/>
      <c r="BKO9"/>
      <c r="BKP9"/>
      <c r="BKQ9"/>
      <c r="BKR9"/>
      <c r="BKS9"/>
      <c r="BKT9"/>
      <c r="BKU9"/>
      <c r="BKV9"/>
      <c r="BKW9"/>
      <c r="BKX9"/>
      <c r="BKY9"/>
      <c r="BKZ9"/>
      <c r="BLA9"/>
      <c r="BLB9"/>
      <c r="BLC9"/>
      <c r="BLD9"/>
      <c r="BLE9"/>
      <c r="BLF9"/>
      <c r="BLG9"/>
      <c r="BLH9"/>
      <c r="BLI9"/>
      <c r="BLJ9"/>
      <c r="BLK9"/>
      <c r="BLL9"/>
      <c r="BLM9"/>
      <c r="BLN9"/>
      <c r="BLO9"/>
      <c r="BLP9"/>
      <c r="BLQ9"/>
      <c r="BLR9"/>
      <c r="BLS9"/>
      <c r="BLT9"/>
      <c r="BLU9"/>
      <c r="BLV9"/>
      <c r="BLW9"/>
      <c r="BLX9"/>
      <c r="BLY9"/>
      <c r="BLZ9"/>
      <c r="BMA9"/>
      <c r="BMB9"/>
      <c r="BMC9"/>
      <c r="BMD9"/>
      <c r="BME9"/>
      <c r="BMF9"/>
      <c r="BMG9"/>
      <c r="BMH9"/>
      <c r="BMI9"/>
      <c r="BMJ9"/>
      <c r="BMK9"/>
      <c r="BML9"/>
      <c r="BMM9"/>
      <c r="BMN9"/>
      <c r="BMO9"/>
      <c r="BMP9"/>
      <c r="BMQ9"/>
      <c r="BMR9"/>
      <c r="BMS9"/>
      <c r="BMT9"/>
      <c r="BMU9"/>
      <c r="BMV9"/>
      <c r="BMW9"/>
      <c r="BMX9"/>
      <c r="BMY9"/>
      <c r="BMZ9"/>
      <c r="BNA9"/>
      <c r="BNB9"/>
      <c r="BNC9"/>
      <c r="BND9"/>
      <c r="BNE9"/>
      <c r="BNF9"/>
      <c r="BNG9"/>
      <c r="BNH9"/>
      <c r="BNI9"/>
      <c r="BNJ9"/>
      <c r="BNK9"/>
      <c r="BNL9"/>
      <c r="BNM9"/>
      <c r="BNN9"/>
      <c r="BNO9"/>
      <c r="BNP9"/>
      <c r="BNQ9"/>
      <c r="BNR9"/>
      <c r="BNS9"/>
      <c r="BNT9"/>
      <c r="BNU9"/>
      <c r="BNV9"/>
      <c r="BNW9"/>
      <c r="BNX9"/>
      <c r="BNY9"/>
      <c r="BNZ9"/>
      <c r="BOA9"/>
      <c r="BOB9"/>
      <c r="BOC9"/>
      <c r="BOD9"/>
      <c r="BOE9"/>
      <c r="BOF9"/>
      <c r="BOG9"/>
      <c r="BOH9"/>
      <c r="BOI9"/>
      <c r="BOJ9"/>
      <c r="BOK9"/>
      <c r="BOL9"/>
      <c r="BOM9"/>
      <c r="BON9"/>
      <c r="BOO9"/>
      <c r="BOP9"/>
      <c r="BOQ9"/>
      <c r="BOR9"/>
      <c r="BOS9"/>
      <c r="BOT9"/>
      <c r="BOU9"/>
      <c r="BOV9"/>
      <c r="BOW9"/>
      <c r="BOX9"/>
      <c r="BOY9"/>
      <c r="BOZ9"/>
      <c r="BPA9"/>
      <c r="BPB9"/>
      <c r="BPC9"/>
      <c r="BPD9"/>
      <c r="BPE9"/>
      <c r="BPF9"/>
      <c r="BPG9"/>
      <c r="BPH9"/>
      <c r="BPI9"/>
      <c r="BPJ9"/>
      <c r="BPK9"/>
      <c r="BPL9"/>
      <c r="BPM9"/>
      <c r="BPN9"/>
      <c r="BPO9"/>
      <c r="BPP9"/>
      <c r="BPQ9"/>
      <c r="BPR9"/>
      <c r="BPS9"/>
      <c r="BPT9"/>
      <c r="BPU9"/>
      <c r="BPV9"/>
      <c r="BPW9"/>
      <c r="BPX9"/>
      <c r="BPY9"/>
      <c r="BPZ9"/>
      <c r="BQA9"/>
      <c r="BQB9"/>
      <c r="BQC9"/>
      <c r="BQD9"/>
      <c r="BQE9"/>
      <c r="BQF9"/>
      <c r="BQG9"/>
      <c r="BQH9"/>
      <c r="BQI9"/>
      <c r="BQJ9"/>
      <c r="BQK9"/>
      <c r="BQL9"/>
      <c r="BQM9"/>
      <c r="BQN9"/>
      <c r="BQO9"/>
      <c r="BQP9"/>
      <c r="BQQ9"/>
      <c r="BQR9"/>
      <c r="BQS9"/>
      <c r="BQT9"/>
      <c r="BQU9"/>
      <c r="BQV9"/>
      <c r="BQW9"/>
      <c r="BQX9"/>
      <c r="BQY9"/>
      <c r="BQZ9"/>
      <c r="BRA9"/>
      <c r="BRB9"/>
      <c r="BRC9"/>
      <c r="BRD9"/>
      <c r="BRE9"/>
      <c r="BRF9"/>
      <c r="BRG9"/>
      <c r="BRH9"/>
      <c r="BRI9"/>
      <c r="BRJ9"/>
      <c r="BRK9"/>
      <c r="BRL9"/>
      <c r="BRM9"/>
      <c r="BRN9"/>
      <c r="BRO9"/>
      <c r="BRP9"/>
      <c r="BRQ9"/>
      <c r="BRR9"/>
      <c r="BRS9"/>
      <c r="BRT9"/>
      <c r="BRU9"/>
      <c r="BRV9"/>
      <c r="BRW9"/>
      <c r="BRX9"/>
      <c r="BRY9"/>
      <c r="BRZ9"/>
      <c r="BSA9"/>
      <c r="BSB9"/>
      <c r="BSC9"/>
      <c r="BSD9"/>
      <c r="BSE9"/>
      <c r="BSF9"/>
      <c r="BSG9"/>
      <c r="BSH9"/>
      <c r="BSI9"/>
      <c r="BSJ9"/>
      <c r="BSK9"/>
      <c r="BSL9"/>
      <c r="BSM9"/>
      <c r="BSN9"/>
      <c r="BSO9"/>
      <c r="BSP9"/>
      <c r="BSQ9"/>
      <c r="BSR9"/>
      <c r="BSS9"/>
      <c r="BST9"/>
      <c r="BSU9"/>
      <c r="BSV9"/>
      <c r="BSW9"/>
      <c r="BSX9"/>
      <c r="BSY9"/>
      <c r="BSZ9"/>
      <c r="BTA9"/>
      <c r="BTB9"/>
      <c r="BTC9"/>
      <c r="BTD9"/>
      <c r="BTE9"/>
      <c r="BTF9"/>
      <c r="BTG9"/>
      <c r="BTH9"/>
      <c r="BTI9"/>
      <c r="BTJ9"/>
      <c r="BTK9"/>
      <c r="BTL9"/>
      <c r="BTM9"/>
      <c r="BTN9"/>
      <c r="BTO9"/>
      <c r="BTP9"/>
      <c r="BTQ9"/>
      <c r="BTR9"/>
      <c r="BTS9"/>
      <c r="BTT9"/>
      <c r="BTU9"/>
      <c r="BTV9"/>
      <c r="BTW9"/>
      <c r="BTX9"/>
      <c r="BTY9"/>
      <c r="BTZ9"/>
      <c r="BUA9"/>
      <c r="BUB9"/>
      <c r="BUC9"/>
      <c r="BUD9"/>
      <c r="BUE9"/>
      <c r="BUF9"/>
      <c r="BUG9"/>
      <c r="BUH9"/>
      <c r="BUI9"/>
      <c r="BUJ9"/>
      <c r="BUK9"/>
      <c r="BUL9"/>
      <c r="BUM9"/>
      <c r="BUN9"/>
      <c r="BUO9"/>
      <c r="BUP9"/>
      <c r="BUQ9"/>
      <c r="BUR9"/>
      <c r="BUS9"/>
      <c r="BUT9"/>
      <c r="BUU9"/>
      <c r="BUV9"/>
      <c r="BUW9"/>
      <c r="BUX9"/>
      <c r="BUY9"/>
      <c r="BUZ9"/>
      <c r="BVA9"/>
      <c r="BVB9"/>
      <c r="BVC9"/>
      <c r="BVD9"/>
      <c r="BVE9"/>
      <c r="BVF9"/>
      <c r="BVG9"/>
      <c r="BVH9"/>
      <c r="BVI9"/>
      <c r="BVJ9"/>
      <c r="BVK9"/>
      <c r="BVL9"/>
      <c r="BVM9"/>
      <c r="BVN9"/>
      <c r="BVO9"/>
      <c r="BVP9"/>
      <c r="BVQ9"/>
      <c r="BVR9"/>
      <c r="BVS9"/>
      <c r="BVT9"/>
      <c r="BVU9"/>
      <c r="BVV9"/>
      <c r="BVW9"/>
      <c r="BVX9"/>
      <c r="BVY9"/>
      <c r="BVZ9"/>
      <c r="BWA9"/>
      <c r="BWB9"/>
      <c r="BWC9"/>
      <c r="BWD9"/>
      <c r="BWE9"/>
      <c r="BWF9"/>
      <c r="BWG9"/>
      <c r="BWH9"/>
      <c r="BWI9"/>
      <c r="BWJ9"/>
      <c r="BWK9"/>
      <c r="BWL9"/>
      <c r="BWM9"/>
      <c r="BWN9"/>
      <c r="BWO9"/>
      <c r="BWP9"/>
      <c r="BWQ9"/>
      <c r="BWR9"/>
      <c r="BWS9"/>
      <c r="BWT9"/>
      <c r="BWU9"/>
      <c r="BWV9"/>
      <c r="BWW9"/>
      <c r="BWX9"/>
      <c r="BWY9"/>
      <c r="BWZ9"/>
      <c r="BXA9"/>
      <c r="BXB9"/>
      <c r="BXC9"/>
      <c r="BXD9"/>
      <c r="BXE9"/>
      <c r="BXF9"/>
      <c r="BXG9"/>
      <c r="BXH9"/>
      <c r="BXI9"/>
      <c r="BXJ9"/>
      <c r="BXK9"/>
      <c r="BXL9"/>
      <c r="BXM9"/>
      <c r="BXN9"/>
      <c r="BXO9"/>
      <c r="BXP9"/>
      <c r="BXQ9"/>
      <c r="BXR9"/>
      <c r="BXS9"/>
      <c r="BXT9"/>
      <c r="BXU9"/>
      <c r="BXV9"/>
      <c r="BXW9"/>
      <c r="BXX9"/>
      <c r="BXY9"/>
      <c r="BXZ9"/>
      <c r="BYA9"/>
      <c r="BYB9"/>
      <c r="BYC9"/>
      <c r="BYD9"/>
      <c r="BYE9"/>
      <c r="BYF9"/>
      <c r="BYG9"/>
      <c r="BYH9"/>
      <c r="BYI9"/>
      <c r="BYJ9"/>
      <c r="BYK9"/>
      <c r="BYL9"/>
      <c r="BYM9"/>
      <c r="BYN9"/>
      <c r="BYO9"/>
      <c r="BYP9"/>
      <c r="BYQ9"/>
      <c r="BYR9"/>
      <c r="BYS9"/>
      <c r="BYT9"/>
      <c r="BYU9"/>
      <c r="BYV9"/>
      <c r="BYW9"/>
      <c r="BYX9"/>
      <c r="BYY9"/>
      <c r="BYZ9"/>
      <c r="BZA9"/>
      <c r="BZB9"/>
      <c r="BZC9"/>
      <c r="BZD9"/>
      <c r="BZE9"/>
      <c r="BZF9"/>
      <c r="BZG9"/>
      <c r="BZH9"/>
      <c r="BZI9"/>
      <c r="BZJ9"/>
      <c r="BZK9"/>
      <c r="BZL9"/>
      <c r="BZM9"/>
      <c r="BZN9"/>
      <c r="BZO9"/>
      <c r="BZP9"/>
      <c r="BZQ9"/>
      <c r="BZR9"/>
      <c r="BZS9"/>
      <c r="BZT9"/>
      <c r="BZU9"/>
      <c r="BZV9"/>
      <c r="BZW9"/>
      <c r="BZX9"/>
      <c r="BZY9"/>
      <c r="BZZ9"/>
      <c r="CAA9"/>
      <c r="CAB9"/>
      <c r="CAC9"/>
      <c r="CAD9"/>
      <c r="CAE9"/>
      <c r="CAF9"/>
      <c r="CAG9"/>
      <c r="CAH9"/>
      <c r="CAI9"/>
      <c r="CAJ9"/>
      <c r="CAK9"/>
      <c r="CAL9"/>
      <c r="CAM9"/>
      <c r="CAN9"/>
      <c r="CAO9"/>
      <c r="CAP9"/>
      <c r="CAQ9"/>
      <c r="CAR9"/>
      <c r="CAS9"/>
      <c r="CAT9"/>
      <c r="CAU9"/>
      <c r="CAV9"/>
      <c r="CAW9"/>
      <c r="CAX9"/>
      <c r="CAY9"/>
      <c r="CAZ9"/>
      <c r="CBA9"/>
      <c r="CBB9"/>
      <c r="CBC9"/>
      <c r="CBD9"/>
      <c r="CBE9"/>
      <c r="CBF9"/>
      <c r="CBG9"/>
      <c r="CBH9"/>
      <c r="CBI9"/>
      <c r="CBJ9"/>
      <c r="CBK9"/>
      <c r="CBL9"/>
      <c r="CBM9"/>
      <c r="CBN9"/>
      <c r="CBO9"/>
      <c r="CBP9"/>
      <c r="CBQ9"/>
      <c r="CBR9"/>
      <c r="CBS9"/>
      <c r="CBT9"/>
      <c r="CBU9"/>
      <c r="CBV9"/>
      <c r="CBW9"/>
      <c r="CBX9"/>
      <c r="CBY9"/>
      <c r="CBZ9"/>
      <c r="CCA9"/>
      <c r="CCB9"/>
      <c r="CCC9"/>
      <c r="CCD9"/>
      <c r="CCE9"/>
      <c r="CCF9"/>
      <c r="CCG9"/>
      <c r="CCH9"/>
      <c r="CCI9"/>
      <c r="CCJ9"/>
      <c r="CCK9"/>
      <c r="CCL9"/>
      <c r="CCM9"/>
      <c r="CCN9"/>
      <c r="CCO9"/>
      <c r="CCP9"/>
      <c r="CCQ9"/>
      <c r="CCR9"/>
      <c r="CCS9"/>
      <c r="CCT9"/>
      <c r="CCU9"/>
      <c r="CCV9"/>
      <c r="CCW9"/>
      <c r="CCX9"/>
      <c r="CCY9"/>
      <c r="CCZ9"/>
      <c r="CDA9"/>
      <c r="CDB9"/>
      <c r="CDC9"/>
      <c r="CDD9"/>
      <c r="CDE9"/>
      <c r="CDF9"/>
      <c r="CDG9"/>
      <c r="CDH9"/>
      <c r="CDI9"/>
      <c r="CDJ9"/>
      <c r="CDK9"/>
      <c r="CDL9"/>
      <c r="CDM9"/>
      <c r="CDN9"/>
      <c r="CDO9"/>
      <c r="CDP9"/>
      <c r="CDQ9"/>
      <c r="CDR9"/>
      <c r="CDS9"/>
      <c r="CDT9"/>
      <c r="CDU9"/>
      <c r="CDV9"/>
      <c r="CDW9"/>
      <c r="CDX9"/>
      <c r="CDY9"/>
      <c r="CDZ9"/>
      <c r="CEA9"/>
      <c r="CEB9"/>
      <c r="CEC9"/>
      <c r="CED9"/>
      <c r="CEE9"/>
      <c r="CEF9"/>
      <c r="CEG9"/>
      <c r="CEH9"/>
      <c r="CEI9"/>
      <c r="CEJ9"/>
      <c r="CEK9"/>
      <c r="CEL9"/>
      <c r="CEM9"/>
      <c r="CEN9"/>
      <c r="CEO9"/>
      <c r="CEP9"/>
      <c r="CEQ9"/>
      <c r="CER9"/>
      <c r="CES9"/>
      <c r="CET9"/>
      <c r="CEU9"/>
      <c r="CEV9"/>
      <c r="CEW9"/>
      <c r="CEX9"/>
      <c r="CEY9"/>
      <c r="CEZ9"/>
      <c r="CFA9"/>
      <c r="CFB9"/>
      <c r="CFC9"/>
      <c r="CFD9"/>
      <c r="CFE9"/>
      <c r="CFF9"/>
      <c r="CFG9"/>
      <c r="CFH9"/>
      <c r="CFI9"/>
      <c r="CFJ9"/>
      <c r="CFK9"/>
      <c r="CFL9"/>
      <c r="CFM9"/>
      <c r="CFN9"/>
      <c r="CFO9"/>
      <c r="CFP9"/>
      <c r="CFQ9"/>
      <c r="CFR9"/>
      <c r="CFS9"/>
      <c r="CFT9"/>
      <c r="CFU9"/>
      <c r="CFV9"/>
      <c r="CFW9"/>
      <c r="CFX9"/>
      <c r="CFY9"/>
      <c r="CFZ9"/>
      <c r="CGA9"/>
      <c r="CGB9"/>
      <c r="CGC9"/>
      <c r="CGD9"/>
      <c r="CGE9"/>
      <c r="CGF9"/>
      <c r="CGG9"/>
      <c r="CGH9"/>
      <c r="CGI9"/>
      <c r="CGJ9"/>
      <c r="CGK9"/>
      <c r="CGL9"/>
      <c r="CGM9"/>
      <c r="CGN9"/>
      <c r="CGO9"/>
      <c r="CGP9"/>
      <c r="CGQ9"/>
      <c r="CGR9"/>
      <c r="CGS9"/>
      <c r="CGT9"/>
      <c r="CGU9"/>
      <c r="CGV9"/>
      <c r="CGW9"/>
      <c r="CGX9"/>
      <c r="CGY9"/>
      <c r="CGZ9"/>
      <c r="CHA9"/>
      <c r="CHB9"/>
      <c r="CHC9"/>
      <c r="CHD9"/>
      <c r="CHE9"/>
      <c r="CHF9"/>
      <c r="CHG9"/>
      <c r="CHH9"/>
      <c r="CHI9"/>
      <c r="CHJ9"/>
      <c r="CHK9"/>
      <c r="CHL9"/>
      <c r="CHM9"/>
      <c r="CHN9"/>
      <c r="CHO9"/>
      <c r="CHP9"/>
      <c r="CHQ9"/>
      <c r="CHR9"/>
      <c r="CHS9"/>
      <c r="CHT9"/>
      <c r="CHU9"/>
      <c r="CHV9"/>
      <c r="CHW9"/>
      <c r="CHX9"/>
      <c r="CHY9"/>
      <c r="CHZ9"/>
      <c r="CIA9"/>
      <c r="CIB9"/>
      <c r="CIC9"/>
      <c r="CID9"/>
      <c r="CIE9"/>
      <c r="CIF9"/>
      <c r="CIG9"/>
      <c r="CIH9"/>
      <c r="CII9"/>
      <c r="CIJ9"/>
      <c r="CIK9"/>
      <c r="CIL9"/>
      <c r="CIM9"/>
      <c r="CIN9"/>
      <c r="CIO9"/>
      <c r="CIP9"/>
      <c r="CIQ9"/>
      <c r="CIR9"/>
      <c r="CIS9"/>
      <c r="CIT9"/>
      <c r="CIU9"/>
      <c r="CIV9"/>
      <c r="CIW9"/>
      <c r="CIX9"/>
      <c r="CIY9"/>
      <c r="CIZ9"/>
      <c r="CJA9"/>
      <c r="CJB9"/>
      <c r="CJC9"/>
      <c r="CJD9"/>
      <c r="CJE9"/>
      <c r="CJF9"/>
      <c r="CJG9"/>
      <c r="CJH9"/>
      <c r="CJI9"/>
      <c r="CJJ9"/>
      <c r="CJK9"/>
      <c r="CJL9"/>
      <c r="CJM9"/>
      <c r="CJN9"/>
      <c r="CJO9"/>
      <c r="CJP9"/>
      <c r="CJQ9"/>
      <c r="CJR9"/>
      <c r="CJS9"/>
      <c r="CJT9"/>
      <c r="CJU9"/>
      <c r="CJV9"/>
      <c r="CJW9"/>
      <c r="CJX9"/>
      <c r="CJY9"/>
      <c r="CJZ9"/>
      <c r="CKA9"/>
      <c r="CKB9"/>
      <c r="CKC9"/>
      <c r="CKD9"/>
      <c r="CKE9"/>
      <c r="CKF9"/>
      <c r="CKG9"/>
      <c r="CKH9"/>
      <c r="CKI9"/>
      <c r="CKJ9"/>
      <c r="CKK9"/>
      <c r="CKL9"/>
      <c r="CKM9"/>
      <c r="CKN9"/>
      <c r="CKO9"/>
      <c r="CKP9"/>
      <c r="CKQ9"/>
      <c r="CKR9"/>
      <c r="CKS9"/>
      <c r="CKT9"/>
      <c r="CKU9"/>
      <c r="CKV9"/>
      <c r="CKW9"/>
      <c r="CKX9"/>
      <c r="CKY9"/>
      <c r="CKZ9"/>
      <c r="CLA9"/>
      <c r="CLB9"/>
      <c r="CLC9"/>
      <c r="CLD9"/>
      <c r="CLE9"/>
      <c r="CLF9"/>
      <c r="CLG9"/>
      <c r="CLH9"/>
      <c r="CLI9"/>
      <c r="CLJ9"/>
      <c r="CLK9"/>
      <c r="CLL9"/>
      <c r="CLM9"/>
      <c r="CLN9"/>
      <c r="CLO9"/>
      <c r="CLP9"/>
      <c r="CLQ9"/>
      <c r="CLR9"/>
      <c r="CLS9"/>
      <c r="CLT9"/>
      <c r="CLU9"/>
      <c r="CLV9"/>
      <c r="CLW9"/>
      <c r="CLX9"/>
      <c r="CLY9"/>
      <c r="CLZ9"/>
      <c r="CMA9"/>
      <c r="CMB9"/>
      <c r="CMC9"/>
      <c r="CMD9"/>
      <c r="CME9"/>
      <c r="CMF9"/>
      <c r="CMG9"/>
      <c r="CMH9"/>
      <c r="CMI9"/>
      <c r="CMJ9"/>
      <c r="CMK9"/>
      <c r="CML9"/>
      <c r="CMM9"/>
      <c r="CMN9"/>
      <c r="CMO9"/>
      <c r="CMP9"/>
      <c r="CMQ9"/>
      <c r="CMR9"/>
      <c r="CMS9"/>
      <c r="CMT9"/>
      <c r="CMU9"/>
      <c r="CMV9"/>
      <c r="CMW9"/>
      <c r="CMX9"/>
      <c r="CMY9"/>
      <c r="CMZ9"/>
      <c r="CNA9"/>
      <c r="CNB9"/>
      <c r="CNC9"/>
      <c r="CND9"/>
      <c r="CNE9"/>
      <c r="CNF9"/>
      <c r="CNG9"/>
      <c r="CNH9"/>
      <c r="CNI9"/>
      <c r="CNJ9"/>
      <c r="CNK9"/>
      <c r="CNL9"/>
      <c r="CNM9"/>
      <c r="CNN9"/>
      <c r="CNO9"/>
      <c r="CNP9"/>
      <c r="CNQ9"/>
      <c r="CNR9"/>
      <c r="CNS9"/>
      <c r="CNT9"/>
      <c r="CNU9"/>
      <c r="CNV9"/>
      <c r="CNW9"/>
      <c r="CNX9"/>
      <c r="CNY9"/>
      <c r="CNZ9"/>
      <c r="COA9"/>
      <c r="COB9"/>
      <c r="COC9"/>
      <c r="COD9"/>
      <c r="COE9"/>
      <c r="COF9"/>
      <c r="COG9"/>
      <c r="COH9"/>
      <c r="COI9"/>
      <c r="COJ9"/>
      <c r="COK9"/>
      <c r="COL9"/>
      <c r="COM9"/>
      <c r="CON9"/>
      <c r="COO9"/>
      <c r="COP9"/>
      <c r="COQ9"/>
      <c r="COR9"/>
      <c r="COS9"/>
      <c r="COT9"/>
      <c r="COU9"/>
      <c r="COV9"/>
      <c r="COW9"/>
      <c r="COX9"/>
      <c r="COY9"/>
      <c r="COZ9"/>
      <c r="CPA9"/>
      <c r="CPB9"/>
      <c r="CPC9"/>
      <c r="CPD9"/>
      <c r="CPE9"/>
      <c r="CPF9"/>
      <c r="CPG9"/>
      <c r="CPH9"/>
      <c r="CPI9"/>
      <c r="CPJ9"/>
      <c r="CPK9"/>
      <c r="CPL9"/>
      <c r="CPM9"/>
      <c r="CPN9"/>
      <c r="CPO9"/>
      <c r="CPP9"/>
      <c r="CPQ9"/>
      <c r="CPR9"/>
      <c r="CPS9"/>
      <c r="CPT9"/>
      <c r="CPU9"/>
      <c r="CPV9"/>
      <c r="CPW9"/>
      <c r="CPX9"/>
      <c r="CPY9"/>
      <c r="CPZ9"/>
      <c r="CQA9"/>
      <c r="CQB9"/>
      <c r="CQC9"/>
      <c r="CQD9"/>
      <c r="CQE9"/>
      <c r="CQF9"/>
      <c r="CQG9"/>
      <c r="CQH9"/>
      <c r="CQI9"/>
      <c r="CQJ9"/>
      <c r="CQK9"/>
      <c r="CQL9"/>
      <c r="CQM9"/>
      <c r="CQN9"/>
      <c r="CQO9"/>
      <c r="CQP9"/>
      <c r="CQQ9"/>
      <c r="CQR9"/>
      <c r="CQS9"/>
      <c r="CQT9"/>
      <c r="CQU9"/>
      <c r="CQV9"/>
      <c r="CQW9"/>
      <c r="CQX9"/>
      <c r="CQY9"/>
      <c r="CQZ9"/>
      <c r="CRA9"/>
      <c r="CRB9"/>
      <c r="CRC9"/>
      <c r="CRD9"/>
      <c r="CRE9"/>
      <c r="CRF9"/>
      <c r="CRG9"/>
      <c r="CRH9"/>
      <c r="CRI9"/>
      <c r="CRJ9"/>
      <c r="CRK9"/>
      <c r="CRL9"/>
      <c r="CRM9"/>
      <c r="CRN9"/>
      <c r="CRO9"/>
      <c r="CRP9"/>
      <c r="CRQ9"/>
      <c r="CRR9"/>
      <c r="CRS9"/>
      <c r="CRT9"/>
      <c r="CRU9"/>
      <c r="CRV9"/>
      <c r="CRW9"/>
      <c r="CRX9"/>
      <c r="CRY9"/>
      <c r="CRZ9"/>
      <c r="CSA9"/>
      <c r="CSB9"/>
      <c r="CSC9"/>
      <c r="CSD9"/>
      <c r="CSE9"/>
      <c r="CSF9"/>
      <c r="CSG9"/>
      <c r="CSH9"/>
      <c r="CSI9"/>
      <c r="CSJ9"/>
      <c r="CSK9"/>
      <c r="CSL9"/>
      <c r="CSM9"/>
      <c r="CSN9"/>
      <c r="CSO9"/>
      <c r="CSP9"/>
      <c r="CSQ9"/>
      <c r="CSR9"/>
      <c r="CSS9"/>
      <c r="CST9"/>
      <c r="CSU9"/>
      <c r="CSV9"/>
      <c r="CSW9"/>
      <c r="CSX9"/>
      <c r="CSY9"/>
      <c r="CSZ9"/>
      <c r="CTA9"/>
      <c r="CTB9"/>
      <c r="CTC9"/>
      <c r="CTD9"/>
      <c r="CTE9"/>
      <c r="CTF9"/>
      <c r="CTG9"/>
      <c r="CTH9"/>
      <c r="CTI9"/>
      <c r="CTJ9"/>
      <c r="CTK9"/>
      <c r="CTL9"/>
      <c r="CTM9"/>
      <c r="CTN9"/>
      <c r="CTO9"/>
      <c r="CTP9"/>
      <c r="CTQ9"/>
      <c r="CTR9"/>
      <c r="CTS9"/>
      <c r="CTT9"/>
      <c r="CTU9"/>
      <c r="CTV9"/>
      <c r="CTW9"/>
      <c r="CTX9"/>
      <c r="CTY9"/>
      <c r="CTZ9"/>
      <c r="CUA9"/>
      <c r="CUB9"/>
      <c r="CUC9"/>
      <c r="CUD9"/>
      <c r="CUE9"/>
      <c r="CUF9"/>
      <c r="CUG9"/>
      <c r="CUH9"/>
      <c r="CUI9"/>
      <c r="CUJ9"/>
      <c r="CUK9"/>
      <c r="CUL9"/>
      <c r="CUM9"/>
      <c r="CUN9"/>
      <c r="CUO9"/>
      <c r="CUP9"/>
      <c r="CUQ9"/>
      <c r="CUR9"/>
      <c r="CUS9"/>
      <c r="CUT9"/>
      <c r="CUU9"/>
      <c r="CUV9"/>
      <c r="CUW9"/>
      <c r="CUX9"/>
      <c r="CUY9"/>
      <c r="CUZ9"/>
      <c r="CVA9"/>
      <c r="CVB9"/>
      <c r="CVC9"/>
      <c r="CVD9"/>
      <c r="CVE9"/>
      <c r="CVF9"/>
      <c r="CVG9"/>
      <c r="CVH9"/>
      <c r="CVI9"/>
      <c r="CVJ9"/>
      <c r="CVK9"/>
      <c r="CVL9"/>
      <c r="CVM9"/>
      <c r="CVN9"/>
      <c r="CVO9"/>
      <c r="CVP9"/>
      <c r="CVQ9"/>
      <c r="CVR9"/>
      <c r="CVS9"/>
      <c r="CVT9"/>
      <c r="CVU9"/>
      <c r="CVV9"/>
      <c r="CVW9"/>
      <c r="CVX9"/>
      <c r="CVY9"/>
      <c r="CVZ9"/>
      <c r="CWA9"/>
      <c r="CWB9"/>
      <c r="CWC9"/>
      <c r="CWD9"/>
      <c r="CWE9"/>
      <c r="CWF9"/>
      <c r="CWG9"/>
      <c r="CWH9"/>
      <c r="CWI9"/>
      <c r="CWJ9"/>
      <c r="CWK9"/>
      <c r="CWL9"/>
      <c r="CWM9"/>
      <c r="CWN9"/>
      <c r="CWO9"/>
      <c r="CWP9"/>
      <c r="CWQ9"/>
      <c r="CWR9"/>
      <c r="CWS9"/>
      <c r="CWT9"/>
      <c r="CWU9"/>
      <c r="CWV9"/>
      <c r="CWW9"/>
      <c r="CWX9"/>
      <c r="CWY9"/>
      <c r="CWZ9"/>
      <c r="CXA9"/>
      <c r="CXB9"/>
      <c r="CXC9"/>
      <c r="CXD9"/>
      <c r="CXE9"/>
      <c r="CXF9"/>
      <c r="CXG9"/>
      <c r="CXH9"/>
      <c r="CXI9"/>
      <c r="CXJ9"/>
      <c r="CXK9"/>
      <c r="CXL9"/>
      <c r="CXM9"/>
      <c r="CXN9"/>
      <c r="CXO9"/>
      <c r="CXP9"/>
      <c r="CXQ9"/>
      <c r="CXR9"/>
      <c r="CXS9"/>
      <c r="CXT9"/>
      <c r="CXU9"/>
      <c r="CXV9"/>
      <c r="CXW9"/>
      <c r="CXX9"/>
      <c r="CXY9"/>
      <c r="CXZ9"/>
      <c r="CYA9"/>
      <c r="CYB9"/>
      <c r="CYC9"/>
      <c r="CYD9"/>
      <c r="CYE9"/>
      <c r="CYF9"/>
      <c r="CYG9"/>
      <c r="CYH9"/>
      <c r="CYI9"/>
      <c r="CYJ9"/>
      <c r="CYK9"/>
      <c r="CYL9"/>
      <c r="CYM9"/>
      <c r="CYN9"/>
      <c r="CYO9"/>
      <c r="CYP9"/>
      <c r="CYQ9"/>
      <c r="CYR9"/>
      <c r="CYS9"/>
      <c r="CYT9"/>
      <c r="CYU9"/>
      <c r="CYV9"/>
      <c r="CYW9"/>
      <c r="CYX9"/>
      <c r="CYY9"/>
      <c r="CYZ9"/>
      <c r="CZA9"/>
      <c r="CZB9"/>
      <c r="CZC9"/>
      <c r="CZD9"/>
      <c r="CZE9"/>
      <c r="CZF9"/>
      <c r="CZG9"/>
      <c r="CZH9"/>
      <c r="CZI9"/>
      <c r="CZJ9"/>
      <c r="CZK9"/>
      <c r="CZL9"/>
      <c r="CZM9"/>
      <c r="CZN9"/>
      <c r="CZO9"/>
      <c r="CZP9"/>
      <c r="CZQ9"/>
      <c r="CZR9"/>
      <c r="CZS9"/>
      <c r="CZT9"/>
      <c r="CZU9"/>
      <c r="CZV9"/>
      <c r="CZW9"/>
      <c r="CZX9"/>
      <c r="CZY9"/>
      <c r="CZZ9"/>
      <c r="DAA9"/>
      <c r="DAB9"/>
      <c r="DAC9"/>
      <c r="DAD9"/>
      <c r="DAE9"/>
      <c r="DAF9"/>
      <c r="DAG9"/>
      <c r="DAH9"/>
      <c r="DAI9"/>
      <c r="DAJ9"/>
      <c r="DAK9"/>
      <c r="DAL9"/>
      <c r="DAM9"/>
      <c r="DAN9"/>
      <c r="DAO9"/>
      <c r="DAP9"/>
      <c r="DAQ9"/>
      <c r="DAR9"/>
      <c r="DAS9"/>
      <c r="DAT9"/>
      <c r="DAU9"/>
      <c r="DAV9"/>
      <c r="DAW9"/>
      <c r="DAX9"/>
      <c r="DAY9"/>
      <c r="DAZ9"/>
      <c r="DBA9"/>
      <c r="DBB9"/>
      <c r="DBC9"/>
      <c r="DBD9"/>
      <c r="DBE9"/>
      <c r="DBF9"/>
      <c r="DBG9"/>
      <c r="DBH9"/>
      <c r="DBI9"/>
      <c r="DBJ9"/>
      <c r="DBK9"/>
      <c r="DBL9"/>
      <c r="DBM9"/>
      <c r="DBN9"/>
      <c r="DBO9"/>
      <c r="DBP9"/>
      <c r="DBQ9"/>
      <c r="DBR9"/>
      <c r="DBS9"/>
      <c r="DBT9"/>
      <c r="DBU9"/>
      <c r="DBV9"/>
      <c r="DBW9"/>
      <c r="DBX9"/>
      <c r="DBY9"/>
      <c r="DBZ9"/>
      <c r="DCA9"/>
      <c r="DCB9"/>
      <c r="DCC9"/>
      <c r="DCD9"/>
      <c r="DCE9"/>
      <c r="DCF9"/>
      <c r="DCG9"/>
      <c r="DCH9"/>
      <c r="DCI9"/>
      <c r="DCJ9"/>
      <c r="DCK9"/>
      <c r="DCL9"/>
      <c r="DCM9"/>
      <c r="DCN9"/>
      <c r="DCO9"/>
      <c r="DCP9"/>
      <c r="DCQ9"/>
      <c r="DCR9"/>
      <c r="DCS9"/>
      <c r="DCT9"/>
      <c r="DCU9"/>
      <c r="DCV9"/>
      <c r="DCW9"/>
      <c r="DCX9"/>
      <c r="DCY9"/>
      <c r="DCZ9"/>
      <c r="DDA9"/>
      <c r="DDB9"/>
      <c r="DDC9"/>
      <c r="DDD9"/>
      <c r="DDE9"/>
      <c r="DDF9"/>
      <c r="DDG9"/>
      <c r="DDH9"/>
      <c r="DDI9"/>
      <c r="DDJ9"/>
      <c r="DDK9"/>
      <c r="DDL9"/>
      <c r="DDM9"/>
      <c r="DDN9"/>
      <c r="DDO9"/>
      <c r="DDP9"/>
      <c r="DDQ9"/>
      <c r="DDR9"/>
      <c r="DDS9"/>
      <c r="DDT9"/>
      <c r="DDU9"/>
      <c r="DDV9"/>
      <c r="DDW9"/>
      <c r="DDX9"/>
      <c r="DDY9"/>
      <c r="DDZ9"/>
      <c r="DEA9"/>
      <c r="DEB9"/>
      <c r="DEC9"/>
      <c r="DED9"/>
      <c r="DEE9"/>
      <c r="DEF9"/>
      <c r="DEG9"/>
      <c r="DEH9"/>
      <c r="DEI9"/>
      <c r="DEJ9"/>
      <c r="DEK9"/>
      <c r="DEL9"/>
      <c r="DEM9"/>
      <c r="DEN9"/>
      <c r="DEO9"/>
      <c r="DEP9"/>
      <c r="DEQ9"/>
      <c r="DER9"/>
      <c r="DES9"/>
      <c r="DET9"/>
      <c r="DEU9"/>
      <c r="DEV9"/>
      <c r="DEW9"/>
      <c r="DEX9"/>
      <c r="DEY9"/>
      <c r="DEZ9"/>
      <c r="DFA9"/>
      <c r="DFB9"/>
      <c r="DFC9"/>
      <c r="DFD9"/>
      <c r="DFE9"/>
      <c r="DFF9"/>
      <c r="DFG9"/>
      <c r="DFH9"/>
      <c r="DFI9"/>
      <c r="DFJ9"/>
      <c r="DFK9"/>
      <c r="DFL9"/>
      <c r="DFM9"/>
      <c r="DFN9"/>
      <c r="DFO9"/>
      <c r="DFP9"/>
      <c r="DFQ9"/>
      <c r="DFR9"/>
      <c r="DFS9"/>
      <c r="DFT9"/>
      <c r="DFU9"/>
      <c r="DFV9"/>
      <c r="DFW9"/>
      <c r="DFX9"/>
      <c r="DFY9"/>
      <c r="DFZ9"/>
      <c r="DGA9"/>
      <c r="DGB9"/>
      <c r="DGC9"/>
      <c r="DGD9"/>
      <c r="DGE9"/>
      <c r="DGF9"/>
      <c r="DGG9"/>
      <c r="DGH9"/>
      <c r="DGI9"/>
      <c r="DGJ9"/>
      <c r="DGK9"/>
      <c r="DGL9"/>
      <c r="DGM9"/>
      <c r="DGN9"/>
      <c r="DGO9"/>
      <c r="DGP9"/>
      <c r="DGQ9"/>
      <c r="DGR9"/>
      <c r="DGS9"/>
      <c r="DGT9"/>
      <c r="DGU9"/>
      <c r="DGV9"/>
      <c r="DGW9"/>
      <c r="DGX9"/>
      <c r="DGY9"/>
      <c r="DGZ9"/>
      <c r="DHA9"/>
      <c r="DHB9"/>
      <c r="DHC9"/>
      <c r="DHD9"/>
      <c r="DHE9"/>
      <c r="DHF9"/>
      <c r="DHG9"/>
      <c r="DHH9"/>
      <c r="DHI9"/>
      <c r="DHJ9"/>
      <c r="DHK9"/>
      <c r="DHL9"/>
      <c r="DHM9"/>
      <c r="DHN9"/>
      <c r="DHO9"/>
      <c r="DHP9"/>
      <c r="DHQ9"/>
      <c r="DHR9"/>
      <c r="DHS9"/>
      <c r="DHT9"/>
      <c r="DHU9"/>
      <c r="DHV9"/>
      <c r="DHW9"/>
      <c r="DHX9"/>
      <c r="DHY9"/>
      <c r="DHZ9"/>
      <c r="DIA9"/>
      <c r="DIB9"/>
      <c r="DIC9"/>
      <c r="DID9"/>
      <c r="DIE9"/>
      <c r="DIF9"/>
      <c r="DIG9"/>
      <c r="DIH9"/>
      <c r="DII9"/>
      <c r="DIJ9"/>
      <c r="DIK9"/>
      <c r="DIL9"/>
      <c r="DIM9"/>
      <c r="DIN9"/>
      <c r="DIO9"/>
      <c r="DIP9"/>
      <c r="DIQ9"/>
      <c r="DIR9"/>
      <c r="DIS9"/>
      <c r="DIT9"/>
      <c r="DIU9"/>
      <c r="DIV9"/>
      <c r="DIW9"/>
      <c r="DIX9"/>
      <c r="DIY9"/>
      <c r="DIZ9"/>
      <c r="DJA9"/>
      <c r="DJB9"/>
      <c r="DJC9"/>
      <c r="DJD9"/>
      <c r="DJE9"/>
      <c r="DJF9"/>
      <c r="DJG9"/>
      <c r="DJH9"/>
      <c r="DJI9"/>
      <c r="DJJ9"/>
      <c r="DJK9"/>
      <c r="DJL9"/>
      <c r="DJM9"/>
      <c r="DJN9"/>
      <c r="DJO9"/>
      <c r="DJP9"/>
      <c r="DJQ9"/>
      <c r="DJR9"/>
      <c r="DJS9"/>
      <c r="DJT9"/>
      <c r="DJU9"/>
      <c r="DJV9"/>
      <c r="DJW9"/>
      <c r="DJX9"/>
      <c r="DJY9"/>
      <c r="DJZ9"/>
      <c r="DKA9"/>
      <c r="DKB9"/>
      <c r="DKC9"/>
      <c r="DKD9"/>
      <c r="DKE9"/>
      <c r="DKF9"/>
      <c r="DKG9"/>
      <c r="DKH9"/>
      <c r="DKI9"/>
      <c r="DKJ9"/>
      <c r="DKK9"/>
      <c r="DKL9"/>
      <c r="DKM9"/>
      <c r="DKN9"/>
      <c r="DKO9"/>
      <c r="DKP9"/>
      <c r="DKQ9"/>
      <c r="DKR9"/>
      <c r="DKS9"/>
      <c r="DKT9"/>
      <c r="DKU9"/>
      <c r="DKV9"/>
      <c r="DKW9"/>
      <c r="DKX9"/>
      <c r="DKY9"/>
      <c r="DKZ9"/>
      <c r="DLA9"/>
      <c r="DLB9"/>
      <c r="DLC9"/>
      <c r="DLD9"/>
      <c r="DLE9"/>
      <c r="DLF9"/>
      <c r="DLG9"/>
      <c r="DLH9"/>
      <c r="DLI9"/>
      <c r="DLJ9"/>
      <c r="DLK9"/>
      <c r="DLL9"/>
      <c r="DLM9"/>
      <c r="DLN9"/>
      <c r="DLO9"/>
      <c r="DLP9"/>
      <c r="DLQ9"/>
      <c r="DLR9"/>
      <c r="DLS9"/>
      <c r="DLT9"/>
      <c r="DLU9"/>
      <c r="DLV9"/>
      <c r="DLW9"/>
      <c r="DLX9"/>
      <c r="DLY9"/>
      <c r="DLZ9"/>
      <c r="DMA9"/>
      <c r="DMB9"/>
      <c r="DMC9"/>
      <c r="DMD9"/>
      <c r="DME9"/>
      <c r="DMF9"/>
      <c r="DMG9"/>
      <c r="DMH9"/>
      <c r="DMI9"/>
      <c r="DMJ9"/>
      <c r="DMK9"/>
      <c r="DML9"/>
      <c r="DMM9"/>
      <c r="DMN9"/>
      <c r="DMO9"/>
      <c r="DMP9"/>
      <c r="DMQ9"/>
      <c r="DMR9"/>
      <c r="DMS9"/>
      <c r="DMT9"/>
      <c r="DMU9"/>
      <c r="DMV9"/>
      <c r="DMW9"/>
      <c r="DMX9"/>
      <c r="DMY9"/>
      <c r="DMZ9"/>
      <c r="DNA9"/>
      <c r="DNB9"/>
      <c r="DNC9"/>
      <c r="DND9"/>
      <c r="DNE9"/>
      <c r="DNF9"/>
      <c r="DNG9"/>
      <c r="DNH9"/>
      <c r="DNI9"/>
      <c r="DNJ9"/>
      <c r="DNK9"/>
      <c r="DNL9"/>
      <c r="DNM9"/>
      <c r="DNN9"/>
      <c r="DNO9"/>
      <c r="DNP9"/>
      <c r="DNQ9"/>
      <c r="DNR9"/>
      <c r="DNS9"/>
      <c r="DNT9"/>
      <c r="DNU9"/>
      <c r="DNV9"/>
      <c r="DNW9"/>
      <c r="DNX9"/>
      <c r="DNY9"/>
      <c r="DNZ9"/>
      <c r="DOA9"/>
      <c r="DOB9"/>
      <c r="DOC9"/>
      <c r="DOD9"/>
      <c r="DOE9"/>
      <c r="DOF9"/>
      <c r="DOG9"/>
      <c r="DOH9"/>
      <c r="DOI9"/>
      <c r="DOJ9"/>
      <c r="DOK9"/>
      <c r="DOL9"/>
      <c r="DOM9"/>
      <c r="DON9"/>
      <c r="DOO9"/>
      <c r="DOP9"/>
      <c r="DOQ9"/>
      <c r="DOR9"/>
      <c r="DOS9"/>
      <c r="DOT9"/>
      <c r="DOU9"/>
      <c r="DOV9"/>
      <c r="DOW9"/>
      <c r="DOX9"/>
      <c r="DOY9"/>
      <c r="DOZ9"/>
      <c r="DPA9"/>
      <c r="DPB9"/>
      <c r="DPC9"/>
      <c r="DPD9"/>
      <c r="DPE9"/>
      <c r="DPF9"/>
      <c r="DPG9"/>
      <c r="DPH9"/>
      <c r="DPI9"/>
      <c r="DPJ9"/>
      <c r="DPK9"/>
      <c r="DPL9"/>
      <c r="DPM9"/>
      <c r="DPN9"/>
      <c r="DPO9"/>
      <c r="DPP9"/>
      <c r="DPQ9"/>
      <c r="DPR9"/>
      <c r="DPS9"/>
      <c r="DPT9"/>
      <c r="DPU9"/>
      <c r="DPV9"/>
      <c r="DPW9"/>
      <c r="DPX9"/>
      <c r="DPY9"/>
      <c r="DPZ9"/>
      <c r="DQA9"/>
      <c r="DQB9"/>
      <c r="DQC9"/>
      <c r="DQD9"/>
      <c r="DQE9"/>
      <c r="DQF9"/>
      <c r="DQG9"/>
      <c r="DQH9"/>
      <c r="DQI9"/>
      <c r="DQJ9"/>
      <c r="DQK9"/>
      <c r="DQL9"/>
      <c r="DQM9"/>
      <c r="DQN9"/>
      <c r="DQO9"/>
      <c r="DQP9"/>
      <c r="DQQ9"/>
      <c r="DQR9"/>
      <c r="DQS9"/>
      <c r="DQT9"/>
      <c r="DQU9"/>
      <c r="DQV9"/>
      <c r="DQW9"/>
      <c r="DQX9"/>
      <c r="DQY9"/>
      <c r="DQZ9"/>
      <c r="DRA9"/>
      <c r="DRB9"/>
      <c r="DRC9"/>
      <c r="DRD9"/>
      <c r="DRE9"/>
      <c r="DRF9"/>
      <c r="DRG9"/>
      <c r="DRH9"/>
      <c r="DRI9"/>
      <c r="DRJ9"/>
      <c r="DRK9"/>
      <c r="DRL9"/>
      <c r="DRM9"/>
      <c r="DRN9"/>
      <c r="DRO9"/>
      <c r="DRP9"/>
      <c r="DRQ9"/>
      <c r="DRR9"/>
      <c r="DRS9"/>
      <c r="DRT9"/>
      <c r="DRU9"/>
      <c r="DRV9"/>
      <c r="DRW9"/>
      <c r="DRX9"/>
      <c r="DRY9"/>
      <c r="DRZ9"/>
      <c r="DSA9"/>
      <c r="DSB9"/>
      <c r="DSC9"/>
      <c r="DSD9"/>
      <c r="DSE9"/>
      <c r="DSF9"/>
      <c r="DSG9"/>
      <c r="DSH9"/>
      <c r="DSI9"/>
      <c r="DSJ9"/>
      <c r="DSK9"/>
      <c r="DSL9"/>
      <c r="DSM9"/>
      <c r="DSN9"/>
      <c r="DSO9"/>
      <c r="DSP9"/>
      <c r="DSQ9"/>
      <c r="DSR9"/>
      <c r="DSS9"/>
      <c r="DST9"/>
      <c r="DSU9"/>
      <c r="DSV9"/>
      <c r="DSW9"/>
      <c r="DSX9"/>
      <c r="DSY9"/>
      <c r="DSZ9"/>
      <c r="DTA9"/>
      <c r="DTB9"/>
      <c r="DTC9"/>
      <c r="DTD9"/>
      <c r="DTE9"/>
      <c r="DTF9"/>
      <c r="DTG9"/>
      <c r="DTH9"/>
      <c r="DTI9"/>
      <c r="DTJ9"/>
      <c r="DTK9"/>
      <c r="DTL9"/>
      <c r="DTM9"/>
      <c r="DTN9"/>
      <c r="DTO9"/>
      <c r="DTP9"/>
      <c r="DTQ9"/>
      <c r="DTR9"/>
      <c r="DTS9"/>
      <c r="DTT9"/>
      <c r="DTU9"/>
      <c r="DTV9"/>
      <c r="DTW9"/>
      <c r="DTX9"/>
      <c r="DTY9"/>
      <c r="DTZ9"/>
      <c r="DUA9"/>
      <c r="DUB9"/>
      <c r="DUC9"/>
      <c r="DUD9"/>
      <c r="DUE9"/>
      <c r="DUF9"/>
      <c r="DUG9"/>
      <c r="DUH9"/>
      <c r="DUI9"/>
      <c r="DUJ9"/>
      <c r="DUK9"/>
      <c r="DUL9"/>
      <c r="DUM9"/>
      <c r="DUN9"/>
      <c r="DUO9"/>
      <c r="DUP9"/>
      <c r="DUQ9"/>
      <c r="DUR9"/>
      <c r="DUS9"/>
      <c r="DUT9"/>
      <c r="DUU9"/>
      <c r="DUV9"/>
      <c r="DUW9"/>
      <c r="DUX9"/>
      <c r="DUY9"/>
      <c r="DUZ9"/>
      <c r="DVA9"/>
      <c r="DVB9"/>
      <c r="DVC9"/>
      <c r="DVD9"/>
      <c r="DVE9"/>
      <c r="DVF9"/>
      <c r="DVG9"/>
      <c r="DVH9"/>
      <c r="DVI9"/>
      <c r="DVJ9"/>
      <c r="DVK9"/>
      <c r="DVL9"/>
      <c r="DVM9"/>
      <c r="DVN9"/>
      <c r="DVO9"/>
      <c r="DVP9"/>
      <c r="DVQ9"/>
      <c r="DVR9"/>
      <c r="DVS9"/>
      <c r="DVT9"/>
      <c r="DVU9"/>
      <c r="DVV9"/>
      <c r="DVW9"/>
      <c r="DVX9"/>
      <c r="DVY9"/>
      <c r="DVZ9"/>
      <c r="DWA9"/>
      <c r="DWB9"/>
      <c r="DWC9"/>
      <c r="DWD9"/>
      <c r="DWE9"/>
      <c r="DWF9"/>
      <c r="DWG9"/>
      <c r="DWH9"/>
      <c r="DWI9"/>
      <c r="DWJ9"/>
      <c r="DWK9"/>
      <c r="DWL9"/>
      <c r="DWM9"/>
      <c r="DWN9"/>
      <c r="DWO9"/>
      <c r="DWP9"/>
      <c r="DWQ9"/>
      <c r="DWR9"/>
      <c r="DWS9"/>
      <c r="DWT9"/>
      <c r="DWU9"/>
      <c r="DWV9"/>
      <c r="DWW9"/>
      <c r="DWX9"/>
      <c r="DWY9"/>
      <c r="DWZ9"/>
      <c r="DXA9"/>
      <c r="DXB9"/>
      <c r="DXC9"/>
      <c r="DXD9"/>
      <c r="DXE9"/>
      <c r="DXF9"/>
      <c r="DXG9"/>
      <c r="DXH9"/>
      <c r="DXI9"/>
      <c r="DXJ9"/>
      <c r="DXK9"/>
      <c r="DXL9"/>
      <c r="DXM9"/>
      <c r="DXN9"/>
      <c r="DXO9"/>
      <c r="DXP9"/>
      <c r="DXQ9"/>
      <c r="DXR9"/>
      <c r="DXS9"/>
      <c r="DXT9"/>
      <c r="DXU9"/>
      <c r="DXV9"/>
      <c r="DXW9"/>
      <c r="DXX9"/>
      <c r="DXY9"/>
      <c r="DXZ9"/>
      <c r="DYA9"/>
      <c r="DYB9"/>
      <c r="DYC9"/>
      <c r="DYD9"/>
      <c r="DYE9"/>
      <c r="DYF9"/>
      <c r="DYG9"/>
      <c r="DYH9"/>
      <c r="DYI9"/>
      <c r="DYJ9"/>
      <c r="DYK9"/>
      <c r="DYL9"/>
      <c r="DYM9"/>
      <c r="DYN9"/>
      <c r="DYO9"/>
      <c r="DYP9"/>
      <c r="DYQ9"/>
      <c r="DYR9"/>
      <c r="DYS9"/>
      <c r="DYT9"/>
      <c r="DYU9"/>
      <c r="DYV9"/>
      <c r="DYW9"/>
      <c r="DYX9"/>
      <c r="DYY9"/>
      <c r="DYZ9"/>
      <c r="DZA9"/>
      <c r="DZB9"/>
      <c r="DZC9"/>
      <c r="DZD9"/>
      <c r="DZE9"/>
      <c r="DZF9"/>
      <c r="DZG9"/>
      <c r="DZH9"/>
      <c r="DZI9"/>
      <c r="DZJ9"/>
      <c r="DZK9"/>
      <c r="DZL9"/>
      <c r="DZM9"/>
      <c r="DZN9"/>
      <c r="DZO9"/>
      <c r="DZP9"/>
      <c r="DZQ9"/>
      <c r="DZR9"/>
      <c r="DZS9"/>
      <c r="DZT9"/>
      <c r="DZU9"/>
      <c r="DZV9"/>
      <c r="DZW9"/>
      <c r="DZX9"/>
      <c r="DZY9"/>
      <c r="DZZ9"/>
      <c r="EAA9"/>
      <c r="EAB9"/>
      <c r="EAC9"/>
      <c r="EAD9"/>
      <c r="EAE9"/>
      <c r="EAF9"/>
      <c r="EAG9"/>
      <c r="EAH9"/>
      <c r="EAI9"/>
      <c r="EAJ9"/>
      <c r="EAK9"/>
      <c r="EAL9"/>
      <c r="EAM9"/>
      <c r="EAN9"/>
      <c r="EAO9"/>
      <c r="EAP9"/>
      <c r="EAQ9"/>
      <c r="EAR9"/>
      <c r="EAS9"/>
      <c r="EAT9"/>
      <c r="EAU9"/>
      <c r="EAV9"/>
      <c r="EAW9"/>
      <c r="EAX9"/>
      <c r="EAY9"/>
      <c r="EAZ9"/>
      <c r="EBA9"/>
      <c r="EBB9"/>
      <c r="EBC9"/>
      <c r="EBD9"/>
      <c r="EBE9"/>
      <c r="EBF9"/>
      <c r="EBG9"/>
      <c r="EBH9"/>
      <c r="EBI9"/>
      <c r="EBJ9"/>
      <c r="EBK9"/>
      <c r="EBL9"/>
      <c r="EBM9"/>
      <c r="EBN9"/>
      <c r="EBO9"/>
      <c r="EBP9"/>
      <c r="EBQ9"/>
      <c r="EBR9"/>
      <c r="EBS9"/>
      <c r="EBT9"/>
      <c r="EBU9"/>
      <c r="EBV9"/>
      <c r="EBW9"/>
      <c r="EBX9"/>
      <c r="EBY9"/>
      <c r="EBZ9"/>
      <c r="ECA9"/>
      <c r="ECB9"/>
      <c r="ECC9"/>
      <c r="ECD9"/>
      <c r="ECE9"/>
      <c r="ECF9"/>
      <c r="ECG9"/>
      <c r="ECH9"/>
      <c r="ECI9"/>
      <c r="ECJ9"/>
      <c r="ECK9"/>
      <c r="ECL9"/>
      <c r="ECM9"/>
      <c r="ECN9"/>
      <c r="ECO9"/>
      <c r="ECP9"/>
      <c r="ECQ9"/>
      <c r="ECR9"/>
      <c r="ECS9"/>
      <c r="ECT9"/>
      <c r="ECU9"/>
      <c r="ECV9"/>
      <c r="ECW9"/>
      <c r="ECX9"/>
      <c r="ECY9"/>
      <c r="ECZ9"/>
      <c r="EDA9"/>
      <c r="EDB9"/>
      <c r="EDC9"/>
      <c r="EDD9"/>
      <c r="EDE9"/>
      <c r="EDF9"/>
      <c r="EDG9"/>
      <c r="EDH9"/>
      <c r="EDI9"/>
      <c r="EDJ9"/>
      <c r="EDK9"/>
      <c r="EDL9"/>
      <c r="EDM9"/>
      <c r="EDN9"/>
      <c r="EDO9"/>
      <c r="EDP9"/>
      <c r="EDQ9"/>
      <c r="EDR9"/>
      <c r="EDS9"/>
      <c r="EDT9"/>
      <c r="EDU9"/>
      <c r="EDV9"/>
      <c r="EDW9"/>
      <c r="EDX9"/>
      <c r="EDY9"/>
      <c r="EDZ9"/>
      <c r="EEA9"/>
      <c r="EEB9"/>
      <c r="EEC9"/>
      <c r="EED9"/>
      <c r="EEE9"/>
      <c r="EEF9"/>
      <c r="EEG9"/>
      <c r="EEH9"/>
      <c r="EEI9"/>
      <c r="EEJ9"/>
      <c r="EEK9"/>
      <c r="EEL9"/>
      <c r="EEM9"/>
      <c r="EEN9"/>
      <c r="EEO9"/>
      <c r="EEP9"/>
      <c r="EEQ9"/>
      <c r="EER9"/>
      <c r="EES9"/>
      <c r="EET9"/>
      <c r="EEU9"/>
      <c r="EEV9"/>
      <c r="EEW9"/>
      <c r="EEX9"/>
      <c r="EEY9"/>
      <c r="EEZ9"/>
      <c r="EFA9"/>
      <c r="EFB9"/>
      <c r="EFC9"/>
      <c r="EFD9"/>
      <c r="EFE9"/>
      <c r="EFF9"/>
      <c r="EFG9"/>
      <c r="EFH9"/>
      <c r="EFI9"/>
      <c r="EFJ9"/>
      <c r="EFK9"/>
      <c r="EFL9"/>
      <c r="EFM9"/>
      <c r="EFN9"/>
      <c r="EFO9"/>
      <c r="EFP9"/>
      <c r="EFQ9"/>
      <c r="EFR9"/>
      <c r="EFS9"/>
      <c r="EFT9"/>
      <c r="EFU9"/>
      <c r="EFV9"/>
      <c r="EFW9"/>
      <c r="EFX9"/>
      <c r="EFY9"/>
      <c r="EFZ9"/>
      <c r="EGA9"/>
      <c r="EGB9"/>
      <c r="EGC9"/>
      <c r="EGD9"/>
      <c r="EGE9"/>
      <c r="EGF9"/>
      <c r="EGG9"/>
      <c r="EGH9"/>
      <c r="EGI9"/>
      <c r="EGJ9"/>
      <c r="EGK9"/>
      <c r="EGL9"/>
      <c r="EGM9"/>
      <c r="EGN9"/>
      <c r="EGO9"/>
      <c r="EGP9"/>
      <c r="EGQ9"/>
      <c r="EGR9"/>
      <c r="EGS9"/>
      <c r="EGT9"/>
      <c r="EGU9"/>
      <c r="EGV9"/>
      <c r="EGW9"/>
      <c r="EGX9"/>
      <c r="EGY9"/>
      <c r="EGZ9"/>
      <c r="EHA9"/>
      <c r="EHB9"/>
      <c r="EHC9"/>
      <c r="EHD9"/>
      <c r="EHE9"/>
      <c r="EHF9"/>
      <c r="EHG9"/>
      <c r="EHH9"/>
      <c r="EHI9"/>
      <c r="EHJ9"/>
      <c r="EHK9"/>
      <c r="EHL9"/>
      <c r="EHM9"/>
      <c r="EHN9"/>
      <c r="EHO9"/>
      <c r="EHP9"/>
      <c r="EHQ9"/>
      <c r="EHR9"/>
      <c r="EHS9"/>
      <c r="EHT9"/>
      <c r="EHU9"/>
      <c r="EHV9"/>
      <c r="EHW9"/>
      <c r="EHX9"/>
      <c r="EHY9"/>
      <c r="EHZ9"/>
      <c r="EIA9"/>
      <c r="EIB9"/>
      <c r="EIC9"/>
      <c r="EID9"/>
      <c r="EIE9"/>
      <c r="EIF9"/>
      <c r="EIG9"/>
      <c r="EIH9"/>
      <c r="EII9"/>
      <c r="EIJ9"/>
      <c r="EIK9"/>
      <c r="EIL9"/>
      <c r="EIM9"/>
      <c r="EIN9"/>
      <c r="EIO9"/>
      <c r="EIP9"/>
      <c r="EIQ9"/>
      <c r="EIR9"/>
      <c r="EIS9"/>
      <c r="EIT9"/>
      <c r="EIU9"/>
      <c r="EIV9"/>
      <c r="EIW9"/>
      <c r="EIX9"/>
      <c r="EIY9"/>
      <c r="EIZ9"/>
      <c r="EJA9"/>
      <c r="EJB9"/>
      <c r="EJC9"/>
      <c r="EJD9"/>
      <c r="EJE9"/>
      <c r="EJF9"/>
      <c r="EJG9"/>
      <c r="EJH9"/>
      <c r="EJI9"/>
      <c r="EJJ9"/>
      <c r="EJK9"/>
      <c r="EJL9"/>
      <c r="EJM9"/>
      <c r="EJN9"/>
      <c r="EJO9"/>
      <c r="EJP9"/>
      <c r="EJQ9"/>
      <c r="EJR9"/>
      <c r="EJS9"/>
      <c r="EJT9"/>
      <c r="EJU9"/>
      <c r="EJV9"/>
      <c r="EJW9"/>
      <c r="EJX9"/>
      <c r="EJY9"/>
      <c r="EJZ9"/>
      <c r="EKA9"/>
      <c r="EKB9"/>
      <c r="EKC9"/>
      <c r="EKD9"/>
      <c r="EKE9"/>
      <c r="EKF9"/>
      <c r="EKG9"/>
      <c r="EKH9"/>
      <c r="EKI9"/>
      <c r="EKJ9"/>
      <c r="EKK9"/>
      <c r="EKL9"/>
      <c r="EKM9"/>
      <c r="EKN9"/>
      <c r="EKO9"/>
      <c r="EKP9"/>
      <c r="EKQ9"/>
      <c r="EKR9"/>
      <c r="EKS9"/>
      <c r="EKT9"/>
      <c r="EKU9"/>
      <c r="EKV9"/>
      <c r="EKW9"/>
      <c r="EKX9"/>
      <c r="EKY9"/>
      <c r="EKZ9"/>
      <c r="ELA9"/>
      <c r="ELB9"/>
      <c r="ELC9"/>
      <c r="ELD9"/>
      <c r="ELE9"/>
      <c r="ELF9"/>
      <c r="ELG9"/>
      <c r="ELH9"/>
      <c r="ELI9"/>
      <c r="ELJ9"/>
      <c r="ELK9"/>
      <c r="ELL9"/>
      <c r="ELM9"/>
      <c r="ELN9"/>
      <c r="ELO9"/>
      <c r="ELP9"/>
      <c r="ELQ9"/>
      <c r="ELR9"/>
      <c r="ELS9"/>
      <c r="ELT9"/>
      <c r="ELU9"/>
      <c r="ELV9"/>
      <c r="ELW9"/>
      <c r="ELX9"/>
      <c r="ELY9"/>
      <c r="ELZ9"/>
      <c r="EMA9"/>
      <c r="EMB9"/>
      <c r="EMC9"/>
      <c r="EMD9"/>
      <c r="EME9"/>
      <c r="EMF9"/>
      <c r="EMG9"/>
      <c r="EMH9"/>
      <c r="EMI9"/>
      <c r="EMJ9"/>
      <c r="EMK9"/>
      <c r="EML9"/>
      <c r="EMM9"/>
      <c r="EMN9"/>
      <c r="EMO9"/>
      <c r="EMP9"/>
      <c r="EMQ9"/>
      <c r="EMR9"/>
      <c r="EMS9"/>
      <c r="EMT9"/>
      <c r="EMU9"/>
      <c r="EMV9"/>
      <c r="EMW9"/>
      <c r="EMX9"/>
      <c r="EMY9"/>
      <c r="EMZ9"/>
      <c r="ENA9"/>
      <c r="ENB9"/>
      <c r="ENC9"/>
      <c r="END9"/>
      <c r="ENE9"/>
      <c r="ENF9"/>
      <c r="ENG9"/>
      <c r="ENH9"/>
      <c r="ENI9"/>
      <c r="ENJ9"/>
      <c r="ENK9"/>
      <c r="ENL9"/>
      <c r="ENM9"/>
      <c r="ENN9"/>
      <c r="ENO9"/>
      <c r="ENP9"/>
      <c r="ENQ9"/>
      <c r="ENR9"/>
      <c r="ENS9"/>
      <c r="ENT9"/>
      <c r="ENU9"/>
      <c r="ENV9"/>
      <c r="ENW9"/>
      <c r="ENX9"/>
      <c r="ENY9"/>
      <c r="ENZ9"/>
      <c r="EOA9"/>
      <c r="EOB9"/>
      <c r="EOC9"/>
      <c r="EOD9"/>
      <c r="EOE9"/>
      <c r="EOF9"/>
      <c r="EOG9"/>
      <c r="EOH9"/>
      <c r="EOI9"/>
      <c r="EOJ9"/>
      <c r="EOK9"/>
      <c r="EOL9"/>
      <c r="EOM9"/>
      <c r="EON9"/>
      <c r="EOO9"/>
      <c r="EOP9"/>
      <c r="EOQ9"/>
      <c r="EOR9"/>
      <c r="EOS9"/>
      <c r="EOT9"/>
      <c r="EOU9"/>
      <c r="EOV9"/>
      <c r="EOW9"/>
      <c r="EOX9"/>
      <c r="EOY9"/>
      <c r="EOZ9"/>
      <c r="EPA9"/>
      <c r="EPB9"/>
      <c r="EPC9"/>
      <c r="EPD9"/>
      <c r="EPE9"/>
      <c r="EPF9"/>
      <c r="EPG9"/>
      <c r="EPH9"/>
      <c r="EPI9"/>
      <c r="EPJ9"/>
      <c r="EPK9"/>
      <c r="EPL9"/>
      <c r="EPM9"/>
      <c r="EPN9"/>
      <c r="EPO9"/>
      <c r="EPP9"/>
      <c r="EPQ9"/>
      <c r="EPR9"/>
      <c r="EPS9"/>
      <c r="EPT9"/>
      <c r="EPU9"/>
      <c r="EPV9"/>
      <c r="EPW9"/>
      <c r="EPX9"/>
      <c r="EPY9"/>
      <c r="EPZ9"/>
      <c r="EQA9"/>
      <c r="EQB9"/>
      <c r="EQC9"/>
      <c r="EQD9"/>
      <c r="EQE9"/>
      <c r="EQF9"/>
      <c r="EQG9"/>
      <c r="EQH9"/>
      <c r="EQI9"/>
      <c r="EQJ9"/>
      <c r="EQK9"/>
      <c r="EQL9"/>
      <c r="EQM9"/>
      <c r="EQN9"/>
      <c r="EQO9"/>
      <c r="EQP9"/>
      <c r="EQQ9"/>
      <c r="EQR9"/>
      <c r="EQS9"/>
      <c r="EQT9"/>
      <c r="EQU9"/>
      <c r="EQV9"/>
      <c r="EQW9"/>
      <c r="EQX9"/>
      <c r="EQY9"/>
      <c r="EQZ9"/>
      <c r="ERA9"/>
      <c r="ERB9"/>
      <c r="ERC9"/>
      <c r="ERD9"/>
      <c r="ERE9"/>
      <c r="ERF9"/>
      <c r="ERG9"/>
      <c r="ERH9"/>
      <c r="ERI9"/>
      <c r="ERJ9"/>
      <c r="ERK9"/>
      <c r="ERL9"/>
      <c r="ERM9"/>
      <c r="ERN9"/>
      <c r="ERO9"/>
      <c r="ERP9"/>
      <c r="ERQ9"/>
      <c r="ERR9"/>
      <c r="ERS9"/>
      <c r="ERT9"/>
      <c r="ERU9"/>
      <c r="ERV9"/>
      <c r="ERW9"/>
      <c r="ERX9"/>
      <c r="ERY9"/>
      <c r="ERZ9"/>
      <c r="ESA9"/>
      <c r="ESB9"/>
      <c r="ESC9"/>
      <c r="ESD9"/>
      <c r="ESE9"/>
      <c r="ESF9"/>
      <c r="ESG9"/>
      <c r="ESH9"/>
      <c r="ESI9"/>
      <c r="ESJ9"/>
      <c r="ESK9"/>
      <c r="ESL9"/>
      <c r="ESM9"/>
      <c r="ESN9"/>
      <c r="ESO9"/>
      <c r="ESP9"/>
      <c r="ESQ9"/>
      <c r="ESR9"/>
      <c r="ESS9"/>
      <c r="EST9"/>
      <c r="ESU9"/>
      <c r="ESV9"/>
      <c r="ESW9"/>
      <c r="ESX9"/>
      <c r="ESY9"/>
      <c r="ESZ9"/>
      <c r="ETA9"/>
      <c r="ETB9"/>
      <c r="ETC9"/>
      <c r="ETD9"/>
      <c r="ETE9"/>
      <c r="ETF9"/>
      <c r="ETG9"/>
      <c r="ETH9"/>
      <c r="ETI9"/>
      <c r="ETJ9"/>
      <c r="ETK9"/>
      <c r="ETL9"/>
      <c r="ETM9"/>
      <c r="ETN9"/>
      <c r="ETO9"/>
      <c r="ETP9"/>
      <c r="ETQ9"/>
      <c r="ETR9"/>
      <c r="ETS9"/>
      <c r="ETT9"/>
      <c r="ETU9"/>
      <c r="ETV9"/>
      <c r="ETW9"/>
      <c r="ETX9"/>
      <c r="ETY9"/>
      <c r="ETZ9"/>
      <c r="EUA9"/>
      <c r="EUB9"/>
      <c r="EUC9"/>
      <c r="EUD9"/>
      <c r="EUE9"/>
      <c r="EUF9"/>
      <c r="EUG9"/>
      <c r="EUH9"/>
      <c r="EUI9"/>
      <c r="EUJ9"/>
      <c r="EUK9"/>
      <c r="EUL9"/>
      <c r="EUM9"/>
      <c r="EUN9"/>
      <c r="EUO9"/>
      <c r="EUP9"/>
      <c r="EUQ9"/>
      <c r="EUR9"/>
      <c r="EUS9"/>
      <c r="EUT9"/>
      <c r="EUU9"/>
      <c r="EUV9"/>
      <c r="EUW9"/>
      <c r="EUX9"/>
      <c r="EUY9"/>
      <c r="EUZ9"/>
      <c r="EVA9"/>
      <c r="EVB9"/>
      <c r="EVC9"/>
      <c r="EVD9"/>
      <c r="EVE9"/>
      <c r="EVF9"/>
      <c r="EVG9"/>
      <c r="EVH9"/>
      <c r="EVI9"/>
      <c r="EVJ9"/>
      <c r="EVK9"/>
      <c r="EVL9"/>
      <c r="EVM9"/>
      <c r="EVN9"/>
      <c r="EVO9"/>
      <c r="EVP9"/>
      <c r="EVQ9"/>
      <c r="EVR9"/>
      <c r="EVS9"/>
      <c r="EVT9"/>
      <c r="EVU9"/>
      <c r="EVV9"/>
      <c r="EVW9"/>
      <c r="EVX9"/>
      <c r="EVY9"/>
      <c r="EVZ9"/>
      <c r="EWA9"/>
      <c r="EWB9"/>
      <c r="EWC9"/>
      <c r="EWD9"/>
      <c r="EWE9"/>
      <c r="EWF9"/>
      <c r="EWG9"/>
      <c r="EWH9"/>
      <c r="EWI9"/>
      <c r="EWJ9"/>
      <c r="EWK9"/>
      <c r="EWL9"/>
      <c r="EWM9"/>
      <c r="EWN9"/>
      <c r="EWO9"/>
      <c r="EWP9"/>
      <c r="EWQ9"/>
      <c r="EWR9"/>
      <c r="EWS9"/>
      <c r="EWT9"/>
      <c r="EWU9"/>
      <c r="EWV9"/>
      <c r="EWW9"/>
      <c r="EWX9"/>
      <c r="EWY9"/>
      <c r="EWZ9"/>
      <c r="EXA9"/>
      <c r="EXB9"/>
      <c r="EXC9"/>
      <c r="EXD9"/>
      <c r="EXE9"/>
      <c r="EXF9"/>
      <c r="EXG9"/>
      <c r="EXH9"/>
      <c r="EXI9"/>
      <c r="EXJ9"/>
      <c r="EXK9"/>
      <c r="EXL9"/>
      <c r="EXM9"/>
      <c r="EXN9"/>
      <c r="EXO9"/>
      <c r="EXP9"/>
      <c r="EXQ9"/>
      <c r="EXR9"/>
      <c r="EXS9"/>
      <c r="EXT9"/>
      <c r="EXU9"/>
      <c r="EXV9"/>
      <c r="EXW9"/>
      <c r="EXX9"/>
      <c r="EXY9"/>
      <c r="EXZ9"/>
      <c r="EYA9"/>
      <c r="EYB9"/>
      <c r="EYC9"/>
      <c r="EYD9"/>
      <c r="EYE9"/>
      <c r="EYF9"/>
      <c r="EYG9"/>
      <c r="EYH9"/>
      <c r="EYI9"/>
      <c r="EYJ9"/>
      <c r="EYK9"/>
      <c r="EYL9"/>
      <c r="EYM9"/>
      <c r="EYN9"/>
      <c r="EYO9"/>
      <c r="EYP9"/>
      <c r="EYQ9"/>
      <c r="EYR9"/>
      <c r="EYS9"/>
      <c r="EYT9"/>
      <c r="EYU9"/>
      <c r="EYV9"/>
      <c r="EYW9"/>
      <c r="EYX9"/>
      <c r="EYY9"/>
      <c r="EYZ9"/>
      <c r="EZA9"/>
      <c r="EZB9"/>
      <c r="EZC9"/>
      <c r="EZD9"/>
      <c r="EZE9"/>
      <c r="EZF9"/>
      <c r="EZG9"/>
      <c r="EZH9"/>
      <c r="EZI9"/>
      <c r="EZJ9"/>
      <c r="EZK9"/>
      <c r="EZL9"/>
      <c r="EZM9"/>
      <c r="EZN9"/>
      <c r="EZO9"/>
      <c r="EZP9"/>
      <c r="EZQ9"/>
      <c r="EZR9"/>
      <c r="EZS9"/>
      <c r="EZT9"/>
      <c r="EZU9"/>
      <c r="EZV9"/>
      <c r="EZW9"/>
      <c r="EZX9"/>
      <c r="EZY9"/>
      <c r="EZZ9"/>
      <c r="FAA9"/>
      <c r="FAB9"/>
      <c r="FAC9"/>
      <c r="FAD9"/>
      <c r="FAE9"/>
      <c r="FAF9"/>
      <c r="FAG9"/>
      <c r="FAH9"/>
      <c r="FAI9"/>
      <c r="FAJ9"/>
      <c r="FAK9"/>
      <c r="FAL9"/>
      <c r="FAM9"/>
      <c r="FAN9"/>
      <c r="FAO9"/>
      <c r="FAP9"/>
      <c r="FAQ9"/>
      <c r="FAR9"/>
      <c r="FAS9"/>
      <c r="FAT9"/>
      <c r="FAU9"/>
      <c r="FAV9"/>
      <c r="FAW9"/>
      <c r="FAX9"/>
      <c r="FAY9"/>
      <c r="FAZ9"/>
      <c r="FBA9"/>
      <c r="FBB9"/>
      <c r="FBC9"/>
      <c r="FBD9"/>
      <c r="FBE9"/>
      <c r="FBF9"/>
      <c r="FBG9"/>
      <c r="FBH9"/>
      <c r="FBI9"/>
      <c r="FBJ9"/>
      <c r="FBK9"/>
      <c r="FBL9"/>
      <c r="FBM9"/>
      <c r="FBN9"/>
      <c r="FBO9"/>
      <c r="FBP9"/>
      <c r="FBQ9"/>
      <c r="FBR9"/>
      <c r="FBS9"/>
      <c r="FBT9"/>
      <c r="FBU9"/>
      <c r="FBV9"/>
      <c r="FBW9"/>
      <c r="FBX9"/>
      <c r="FBY9"/>
      <c r="FBZ9"/>
      <c r="FCA9"/>
      <c r="FCB9"/>
      <c r="FCC9"/>
      <c r="FCD9"/>
      <c r="FCE9"/>
      <c r="FCF9"/>
      <c r="FCG9"/>
    </row>
    <row r="10" spans="1:4141" s="80" customFormat="1" ht="12.75">
      <c r="A10" s="87" t="s">
        <v>385</v>
      </c>
      <c r="B10" s="85">
        <f>'$perShare'!F207</f>
        <v>68.751666666666651</v>
      </c>
      <c r="C10" s="86">
        <v>0.7</v>
      </c>
      <c r="D10"/>
      <c r="E10" s="88">
        <v>3.32</v>
      </c>
      <c r="F10" s="88">
        <v>6.2</v>
      </c>
      <c r="G10" s="88">
        <v>6.3</v>
      </c>
      <c r="H10" s="88">
        <v>6.66</v>
      </c>
      <c r="I10" s="88">
        <v>7.55</v>
      </c>
      <c r="J10" s="88">
        <v>6.02</v>
      </c>
      <c r="K10" s="88">
        <v>4.75</v>
      </c>
      <c r="L10" s="88">
        <v>4.75</v>
      </c>
      <c r="M10" s="88">
        <v>5.5</v>
      </c>
      <c r="N10" s="88">
        <v>3</v>
      </c>
      <c r="O10" s="88">
        <v>3</v>
      </c>
      <c r="P10" s="88">
        <v>3.24</v>
      </c>
      <c r="Q10" s="88">
        <v>3.32</v>
      </c>
      <c r="R10" s="88">
        <v>3.32</v>
      </c>
      <c r="S10" s="88">
        <v>3.32</v>
      </c>
      <c r="T10" s="88">
        <v>3.32</v>
      </c>
      <c r="U10" s="88">
        <v>3.4</v>
      </c>
      <c r="V10" s="88">
        <v>0.153</v>
      </c>
      <c r="W10" s="88">
        <v>0.14299999999999999</v>
      </c>
      <c r="X10" s="88">
        <v>0.14699999999999999</v>
      </c>
      <c r="Y10" s="88">
        <v>0.15</v>
      </c>
      <c r="Z10" s="88">
        <v>0.11600000000000001</v>
      </c>
      <c r="AA10" s="88">
        <v>0.09</v>
      </c>
      <c r="AB10" s="88">
        <v>0.09</v>
      </c>
      <c r="AC10" s="88">
        <v>9.5000000000000001E-2</v>
      </c>
      <c r="AD10" s="88">
        <v>42.07</v>
      </c>
      <c r="AE10" s="88">
        <v>45.54</v>
      </c>
      <c r="AF10" s="88">
        <v>47.53</v>
      </c>
      <c r="AG10" s="88">
        <v>50.81</v>
      </c>
      <c r="AH10" s="88">
        <v>51.73</v>
      </c>
      <c r="AI10" s="88">
        <v>53.1</v>
      </c>
      <c r="AJ10" s="88">
        <v>54.55</v>
      </c>
      <c r="AK10" s="88">
        <v>60.5</v>
      </c>
      <c r="AL10" s="88">
        <v>189.36</v>
      </c>
      <c r="AM10" s="88">
        <v>189.12</v>
      </c>
      <c r="AN10" s="88">
        <v>178.75</v>
      </c>
      <c r="AO10" s="88">
        <v>176.36</v>
      </c>
      <c r="AP10" s="88">
        <v>177.8</v>
      </c>
      <c r="AQ10" s="88">
        <v>178</v>
      </c>
      <c r="AR10" s="88">
        <v>178</v>
      </c>
      <c r="AS10" s="88">
        <v>172</v>
      </c>
      <c r="AT10" s="88">
        <v>5.5E-2</v>
      </c>
      <c r="AU10" s="88">
        <v>-3.5000000000000003E-2</v>
      </c>
      <c r="AV10" s="88">
        <v>7.4999999999999997E-2</v>
      </c>
      <c r="AW10" s="88">
        <v>5.0000000000000001E-3</v>
      </c>
      <c r="AX10" s="88">
        <v>0.05</v>
      </c>
      <c r="AY10" s="88">
        <v>0.03</v>
      </c>
      <c r="AZ10" s="91">
        <f>Earnings!E11</f>
        <v>5.04</v>
      </c>
      <c r="BA10" s="91">
        <f>[1]Earnings!F11</f>
        <v>0</v>
      </c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  <c r="AMM10"/>
      <c r="AMN10"/>
      <c r="AMO10"/>
      <c r="AMP10"/>
      <c r="AMQ10"/>
      <c r="AMR10"/>
      <c r="AMS10"/>
      <c r="AMT10"/>
      <c r="AMU10"/>
      <c r="AMV10"/>
      <c r="AMW10"/>
      <c r="AMX10"/>
      <c r="AMY10"/>
      <c r="AMZ10"/>
      <c r="ANA10"/>
      <c r="ANB10"/>
      <c r="ANC10"/>
      <c r="AND10"/>
      <c r="ANE10"/>
      <c r="ANF10"/>
      <c r="ANG10"/>
      <c r="ANH10"/>
      <c r="ANI10"/>
      <c r="ANJ10"/>
      <c r="ANK10"/>
      <c r="ANL10"/>
      <c r="ANM10"/>
      <c r="ANN10"/>
      <c r="ANO10"/>
      <c r="ANP10"/>
      <c r="ANQ10"/>
      <c r="ANR10"/>
      <c r="ANS10"/>
      <c r="ANT10"/>
      <c r="ANU10"/>
      <c r="ANV10"/>
      <c r="ANW10"/>
      <c r="ANX10"/>
      <c r="ANY10"/>
      <c r="ANZ10"/>
      <c r="AOA10"/>
      <c r="AOB10"/>
      <c r="AOC10"/>
      <c r="AOD10"/>
      <c r="AOE10"/>
      <c r="AOF10"/>
      <c r="AOG10"/>
      <c r="AOH10"/>
      <c r="AOI10"/>
      <c r="AOJ10"/>
      <c r="AOK10"/>
      <c r="AOL10"/>
      <c r="AOM10"/>
      <c r="AON10"/>
      <c r="AOO10"/>
      <c r="AOP10"/>
      <c r="AOQ10"/>
      <c r="AOR10"/>
      <c r="AOS10"/>
      <c r="AOT10"/>
      <c r="AOU10"/>
      <c r="AOV10"/>
      <c r="AOW10"/>
      <c r="AOX10"/>
      <c r="AOY10"/>
      <c r="AOZ10"/>
      <c r="APA10"/>
      <c r="APB10"/>
      <c r="APC10"/>
      <c r="APD10"/>
      <c r="APE10"/>
      <c r="APF10"/>
      <c r="APG10"/>
      <c r="APH10"/>
      <c r="API10"/>
      <c r="APJ10"/>
      <c r="APK10"/>
      <c r="APL10"/>
      <c r="APM10"/>
      <c r="APN10"/>
      <c r="APO10"/>
      <c r="APP10"/>
      <c r="APQ10"/>
      <c r="APR10"/>
      <c r="APS10"/>
      <c r="APT10"/>
      <c r="APU10"/>
      <c r="APV10"/>
      <c r="APW10"/>
      <c r="APX10"/>
      <c r="APY10"/>
      <c r="APZ10"/>
      <c r="AQA10"/>
      <c r="AQB10"/>
      <c r="AQC10"/>
      <c r="AQD10"/>
      <c r="AQE10"/>
      <c r="AQF10"/>
      <c r="AQG10"/>
      <c r="AQH10"/>
      <c r="AQI10"/>
      <c r="AQJ10"/>
      <c r="AQK10"/>
      <c r="AQL10"/>
      <c r="AQM10"/>
      <c r="AQN10"/>
      <c r="AQO10"/>
      <c r="AQP10"/>
      <c r="AQQ10"/>
      <c r="AQR10"/>
      <c r="AQS10"/>
      <c r="AQT10"/>
      <c r="AQU10"/>
      <c r="AQV10"/>
      <c r="AQW10"/>
      <c r="AQX10"/>
      <c r="AQY10"/>
      <c r="AQZ10"/>
      <c r="ARA10"/>
      <c r="ARB10"/>
      <c r="ARC10"/>
      <c r="ARD10"/>
      <c r="ARE10"/>
      <c r="ARF10"/>
      <c r="ARG10"/>
      <c r="ARH10"/>
      <c r="ARI10"/>
      <c r="ARJ10"/>
      <c r="ARK10"/>
      <c r="ARL10"/>
      <c r="ARM10"/>
      <c r="ARN10"/>
      <c r="ARO10"/>
      <c r="ARP10"/>
      <c r="ARQ10"/>
      <c r="ARR10"/>
      <c r="ARS10"/>
      <c r="ART10"/>
      <c r="ARU10"/>
      <c r="ARV10"/>
      <c r="ARW10"/>
      <c r="ARX10"/>
      <c r="ARY10"/>
      <c r="ARZ10"/>
      <c r="ASA10"/>
      <c r="ASB10"/>
      <c r="ASC10"/>
      <c r="ASD10"/>
      <c r="ASE10"/>
      <c r="ASF10"/>
      <c r="ASG10"/>
      <c r="ASH10"/>
      <c r="ASI10"/>
      <c r="ASJ10"/>
      <c r="ASK10"/>
      <c r="ASL10"/>
      <c r="ASM10"/>
      <c r="ASN10"/>
      <c r="ASO10"/>
      <c r="ASP10"/>
      <c r="ASQ10"/>
      <c r="ASR10"/>
      <c r="ASS10"/>
      <c r="AST10"/>
      <c r="ASU10"/>
      <c r="ASV10"/>
      <c r="ASW10"/>
      <c r="ASX10"/>
      <c r="ASY10"/>
      <c r="ASZ10"/>
      <c r="ATA10"/>
      <c r="ATB10"/>
      <c r="ATC10"/>
      <c r="ATD10"/>
      <c r="ATE10"/>
      <c r="ATF10"/>
      <c r="ATG10"/>
      <c r="ATH10"/>
      <c r="ATI10"/>
      <c r="ATJ10"/>
      <c r="ATK10"/>
      <c r="ATL10"/>
      <c r="ATM10"/>
      <c r="ATN10"/>
      <c r="ATO10"/>
      <c r="ATP10"/>
      <c r="ATQ10"/>
      <c r="ATR10"/>
      <c r="ATS10"/>
      <c r="ATT10"/>
      <c r="ATU10"/>
      <c r="ATV10"/>
      <c r="ATW10"/>
      <c r="ATX10"/>
      <c r="ATY10"/>
      <c r="ATZ10"/>
      <c r="AUA10"/>
      <c r="AUB10"/>
      <c r="AUC10"/>
      <c r="AUD10"/>
      <c r="AUE10"/>
      <c r="AUF10"/>
      <c r="AUG10"/>
      <c r="AUH10"/>
      <c r="AUI10"/>
      <c r="AUJ10"/>
      <c r="AUK10"/>
      <c r="AUL10"/>
      <c r="AUM10"/>
      <c r="AUN10"/>
      <c r="AUO10"/>
      <c r="AUP10"/>
      <c r="AUQ10"/>
      <c r="AUR10"/>
      <c r="AUS10"/>
      <c r="AUT10"/>
      <c r="AUU10"/>
      <c r="AUV10"/>
      <c r="AUW10"/>
      <c r="AUX10"/>
      <c r="AUY10"/>
      <c r="AUZ10"/>
      <c r="AVA10"/>
      <c r="AVB10"/>
      <c r="AVC10"/>
      <c r="AVD10"/>
      <c r="AVE10"/>
      <c r="AVF10"/>
      <c r="AVG10"/>
      <c r="AVH10"/>
      <c r="AVI10"/>
      <c r="AVJ10"/>
      <c r="AVK10"/>
      <c r="AVL10"/>
      <c r="AVM10"/>
      <c r="AVN10"/>
      <c r="AVO10"/>
      <c r="AVP10"/>
      <c r="AVQ10"/>
      <c r="AVR10"/>
      <c r="AVS10"/>
      <c r="AVT10"/>
      <c r="AVU10"/>
      <c r="AVV10"/>
      <c r="AVW10"/>
      <c r="AVX10"/>
      <c r="AVY10"/>
      <c r="AVZ10"/>
      <c r="AWA10"/>
      <c r="AWB10"/>
      <c r="AWC10"/>
      <c r="AWD10"/>
      <c r="AWE10"/>
      <c r="AWF10"/>
      <c r="AWG10"/>
      <c r="AWH10"/>
      <c r="AWI10"/>
      <c r="AWJ10"/>
      <c r="AWK10"/>
      <c r="AWL10"/>
      <c r="AWM10"/>
      <c r="AWN10"/>
      <c r="AWO10"/>
      <c r="AWP10"/>
      <c r="AWQ10"/>
      <c r="AWR10"/>
      <c r="AWS10"/>
      <c r="AWT10"/>
      <c r="AWU10"/>
      <c r="AWV10"/>
      <c r="AWW10"/>
      <c r="AWX10"/>
      <c r="AWY10"/>
      <c r="AWZ10"/>
      <c r="AXA10"/>
      <c r="AXB10"/>
      <c r="AXC10"/>
      <c r="AXD10"/>
      <c r="AXE10"/>
      <c r="AXF10"/>
      <c r="AXG10"/>
      <c r="AXH10"/>
      <c r="AXI10"/>
      <c r="AXJ10"/>
      <c r="AXK10"/>
      <c r="AXL10"/>
      <c r="AXM10"/>
      <c r="AXN10"/>
      <c r="AXO10"/>
      <c r="AXP10"/>
      <c r="AXQ10"/>
      <c r="AXR10"/>
      <c r="AXS10"/>
      <c r="AXT10"/>
      <c r="AXU10"/>
      <c r="AXV10"/>
      <c r="AXW10"/>
      <c r="AXX10"/>
      <c r="AXY10"/>
      <c r="AXZ10"/>
      <c r="AYA10"/>
      <c r="AYB10"/>
      <c r="AYC10"/>
      <c r="AYD10"/>
      <c r="AYE10"/>
      <c r="AYF10"/>
      <c r="AYG10"/>
      <c r="AYH10"/>
      <c r="AYI10"/>
      <c r="AYJ10"/>
      <c r="AYK10"/>
      <c r="AYL10"/>
      <c r="AYM10"/>
      <c r="AYN10"/>
      <c r="AYO10"/>
      <c r="AYP10"/>
      <c r="AYQ10"/>
      <c r="AYR10"/>
      <c r="AYS10"/>
      <c r="AYT10"/>
      <c r="AYU10"/>
      <c r="AYV10"/>
      <c r="AYW10"/>
      <c r="AYX10"/>
      <c r="AYY10"/>
      <c r="AYZ10"/>
      <c r="AZA10"/>
      <c r="AZB10"/>
      <c r="AZC10"/>
      <c r="AZD10"/>
      <c r="AZE10"/>
      <c r="AZF10"/>
      <c r="AZG10"/>
      <c r="AZH10"/>
      <c r="AZI10"/>
      <c r="AZJ10"/>
      <c r="AZK10"/>
      <c r="AZL10"/>
      <c r="AZM10"/>
      <c r="AZN10"/>
      <c r="AZO10"/>
      <c r="AZP10"/>
      <c r="AZQ10"/>
      <c r="AZR10"/>
      <c r="AZS10"/>
      <c r="AZT10"/>
      <c r="AZU10"/>
      <c r="AZV10"/>
      <c r="AZW10"/>
      <c r="AZX10"/>
      <c r="AZY10"/>
      <c r="AZZ10"/>
      <c r="BAA10"/>
      <c r="BAB10"/>
      <c r="BAC10"/>
      <c r="BAD10"/>
      <c r="BAE10"/>
      <c r="BAF10"/>
      <c r="BAG10"/>
      <c r="BAH10"/>
      <c r="BAI10"/>
      <c r="BAJ10"/>
      <c r="BAK10"/>
      <c r="BAL10"/>
      <c r="BAM10"/>
      <c r="BAN10"/>
      <c r="BAO10"/>
      <c r="BAP10"/>
      <c r="BAQ10"/>
      <c r="BAR10"/>
      <c r="BAS10"/>
      <c r="BAT10"/>
      <c r="BAU10"/>
      <c r="BAV10"/>
      <c r="BAW10"/>
      <c r="BAX10"/>
      <c r="BAY10"/>
      <c r="BAZ10"/>
      <c r="BBA10"/>
      <c r="BBB10"/>
      <c r="BBC10"/>
      <c r="BBD10"/>
      <c r="BBE10"/>
      <c r="BBF10"/>
      <c r="BBG10"/>
      <c r="BBH10"/>
      <c r="BBI10"/>
      <c r="BBJ10"/>
      <c r="BBK10"/>
      <c r="BBL10"/>
      <c r="BBM10"/>
      <c r="BBN10"/>
      <c r="BBO10"/>
      <c r="BBP10"/>
      <c r="BBQ10"/>
      <c r="BBR10"/>
      <c r="BBS10"/>
      <c r="BBT10"/>
      <c r="BBU10"/>
      <c r="BBV10"/>
      <c r="BBW10"/>
      <c r="BBX10"/>
      <c r="BBY10"/>
      <c r="BBZ10"/>
      <c r="BCA10"/>
      <c r="BCB10"/>
      <c r="BCC10"/>
      <c r="BCD10"/>
      <c r="BCE10"/>
      <c r="BCF10"/>
      <c r="BCG10"/>
      <c r="BCH10"/>
      <c r="BCI10"/>
      <c r="BCJ10"/>
      <c r="BCK10"/>
      <c r="BCL10"/>
      <c r="BCM10"/>
      <c r="BCN10"/>
      <c r="BCO10"/>
      <c r="BCP10"/>
      <c r="BCQ10"/>
      <c r="BCR10"/>
      <c r="BCS10"/>
      <c r="BCT10"/>
      <c r="BCU10"/>
      <c r="BCV10"/>
      <c r="BCW10"/>
      <c r="BCX10"/>
      <c r="BCY10"/>
      <c r="BCZ10"/>
      <c r="BDA10"/>
      <c r="BDB10"/>
      <c r="BDC10"/>
      <c r="BDD10"/>
      <c r="BDE10"/>
      <c r="BDF10"/>
      <c r="BDG10"/>
      <c r="BDH10"/>
      <c r="BDI10"/>
      <c r="BDJ10"/>
      <c r="BDK10"/>
      <c r="BDL10"/>
      <c r="BDM10"/>
      <c r="BDN10"/>
      <c r="BDO10"/>
      <c r="BDP10"/>
      <c r="BDQ10"/>
      <c r="BDR10"/>
      <c r="BDS10"/>
      <c r="BDT10"/>
      <c r="BDU10"/>
      <c r="BDV10"/>
      <c r="BDW10"/>
      <c r="BDX10"/>
      <c r="BDY10"/>
      <c r="BDZ10"/>
      <c r="BEA10"/>
      <c r="BEB10"/>
      <c r="BEC10"/>
      <c r="BED10"/>
      <c r="BEE10"/>
      <c r="BEF10"/>
      <c r="BEG10"/>
      <c r="BEH10"/>
      <c r="BEI10"/>
      <c r="BEJ10"/>
      <c r="BEK10"/>
      <c r="BEL10"/>
      <c r="BEM10"/>
      <c r="BEN10"/>
      <c r="BEO10"/>
      <c r="BEP10"/>
      <c r="BEQ10"/>
      <c r="BER10"/>
      <c r="BES10"/>
      <c r="BET10"/>
      <c r="BEU10"/>
      <c r="BEV10"/>
      <c r="BEW10"/>
      <c r="BEX10"/>
      <c r="BEY10"/>
      <c r="BEZ10"/>
      <c r="BFA10"/>
      <c r="BFB10"/>
      <c r="BFC10"/>
      <c r="BFD10"/>
      <c r="BFE10"/>
      <c r="BFF10"/>
      <c r="BFG10"/>
      <c r="BFH10"/>
      <c r="BFI10"/>
      <c r="BFJ10"/>
      <c r="BFK10"/>
      <c r="BFL10"/>
      <c r="BFM10"/>
      <c r="BFN10"/>
      <c r="BFO10"/>
      <c r="BFP10"/>
      <c r="BFQ10"/>
      <c r="BFR10"/>
      <c r="BFS10"/>
      <c r="BFT10"/>
      <c r="BFU10"/>
      <c r="BFV10"/>
      <c r="BFW10"/>
      <c r="BFX10"/>
      <c r="BFY10"/>
      <c r="BFZ10"/>
      <c r="BGA10"/>
      <c r="BGB10"/>
      <c r="BGC10"/>
      <c r="BGD10"/>
      <c r="BGE10"/>
      <c r="BGF10"/>
      <c r="BGG10"/>
      <c r="BGH10"/>
      <c r="BGI10"/>
      <c r="BGJ10"/>
      <c r="BGK10"/>
      <c r="BGL10"/>
      <c r="BGM10"/>
      <c r="BGN10"/>
      <c r="BGO10"/>
      <c r="BGP10"/>
      <c r="BGQ10"/>
      <c r="BGR10"/>
      <c r="BGS10"/>
      <c r="BGT10"/>
      <c r="BGU10"/>
      <c r="BGV10"/>
      <c r="BGW10"/>
      <c r="BGX10"/>
      <c r="BGY10"/>
      <c r="BGZ10"/>
      <c r="BHA10"/>
      <c r="BHB10"/>
      <c r="BHC10"/>
      <c r="BHD10"/>
      <c r="BHE10"/>
      <c r="BHF10"/>
      <c r="BHG10"/>
      <c r="BHH10"/>
      <c r="BHI10"/>
      <c r="BHJ10"/>
      <c r="BHK10"/>
      <c r="BHL10"/>
      <c r="BHM10"/>
      <c r="BHN10"/>
      <c r="BHO10"/>
      <c r="BHP10"/>
      <c r="BHQ10"/>
      <c r="BHR10"/>
      <c r="BHS10"/>
      <c r="BHT10"/>
      <c r="BHU10"/>
      <c r="BHV10"/>
      <c r="BHW10"/>
      <c r="BHX10"/>
      <c r="BHY10"/>
      <c r="BHZ10"/>
      <c r="BIA10"/>
      <c r="BIB10"/>
      <c r="BIC10"/>
      <c r="BID10"/>
      <c r="BIE10"/>
      <c r="BIF10"/>
      <c r="BIG10"/>
      <c r="BIH10"/>
      <c r="BII10"/>
      <c r="BIJ10"/>
      <c r="BIK10"/>
      <c r="BIL10"/>
      <c r="BIM10"/>
      <c r="BIN10"/>
      <c r="BIO10"/>
      <c r="BIP10"/>
      <c r="BIQ10"/>
      <c r="BIR10"/>
      <c r="BIS10"/>
      <c r="BIT10"/>
      <c r="BIU10"/>
      <c r="BIV10"/>
      <c r="BIW10"/>
      <c r="BIX10"/>
      <c r="BIY10"/>
      <c r="BIZ10"/>
      <c r="BJA10"/>
      <c r="BJB10"/>
      <c r="BJC10"/>
      <c r="BJD10"/>
      <c r="BJE10"/>
      <c r="BJF10"/>
      <c r="BJG10"/>
      <c r="BJH10"/>
      <c r="BJI10"/>
      <c r="BJJ10"/>
      <c r="BJK10"/>
      <c r="BJL10"/>
      <c r="BJM10"/>
      <c r="BJN10"/>
      <c r="BJO10"/>
      <c r="BJP10"/>
      <c r="BJQ10"/>
      <c r="BJR10"/>
      <c r="BJS10"/>
      <c r="BJT10"/>
      <c r="BJU10"/>
      <c r="BJV10"/>
      <c r="BJW10"/>
      <c r="BJX10"/>
      <c r="BJY10"/>
      <c r="BJZ10"/>
      <c r="BKA10"/>
      <c r="BKB10"/>
      <c r="BKC10"/>
      <c r="BKD10"/>
      <c r="BKE10"/>
      <c r="BKF10"/>
      <c r="BKG10"/>
      <c r="BKH10"/>
      <c r="BKI10"/>
      <c r="BKJ10"/>
      <c r="BKK10"/>
      <c r="BKL10"/>
      <c r="BKM10"/>
      <c r="BKN10"/>
      <c r="BKO10"/>
      <c r="BKP10"/>
      <c r="BKQ10"/>
      <c r="BKR10"/>
      <c r="BKS10"/>
      <c r="BKT10"/>
      <c r="BKU10"/>
      <c r="BKV10"/>
      <c r="BKW10"/>
      <c r="BKX10"/>
      <c r="BKY10"/>
      <c r="BKZ10"/>
      <c r="BLA10"/>
      <c r="BLB10"/>
      <c r="BLC10"/>
      <c r="BLD10"/>
      <c r="BLE10"/>
      <c r="BLF10"/>
      <c r="BLG10"/>
      <c r="BLH10"/>
      <c r="BLI10"/>
      <c r="BLJ10"/>
      <c r="BLK10"/>
      <c r="BLL10"/>
      <c r="BLM10"/>
      <c r="BLN10"/>
      <c r="BLO10"/>
      <c r="BLP10"/>
      <c r="BLQ10"/>
      <c r="BLR10"/>
      <c r="BLS10"/>
      <c r="BLT10"/>
      <c r="BLU10"/>
      <c r="BLV10"/>
      <c r="BLW10"/>
      <c r="BLX10"/>
      <c r="BLY10"/>
      <c r="BLZ10"/>
      <c r="BMA10"/>
      <c r="BMB10"/>
      <c r="BMC10"/>
      <c r="BMD10"/>
      <c r="BME10"/>
      <c r="BMF10"/>
      <c r="BMG10"/>
      <c r="BMH10"/>
      <c r="BMI10"/>
      <c r="BMJ10"/>
      <c r="BMK10"/>
      <c r="BML10"/>
      <c r="BMM10"/>
      <c r="BMN10"/>
      <c r="BMO10"/>
      <c r="BMP10"/>
      <c r="BMQ10"/>
      <c r="BMR10"/>
      <c r="BMS10"/>
      <c r="BMT10"/>
      <c r="BMU10"/>
      <c r="BMV10"/>
      <c r="BMW10"/>
      <c r="BMX10"/>
      <c r="BMY10"/>
      <c r="BMZ10"/>
      <c r="BNA10"/>
      <c r="BNB10"/>
      <c r="BNC10"/>
      <c r="BND10"/>
      <c r="BNE10"/>
      <c r="BNF10"/>
      <c r="BNG10"/>
      <c r="BNH10"/>
      <c r="BNI10"/>
      <c r="BNJ10"/>
      <c r="BNK10"/>
      <c r="BNL10"/>
      <c r="BNM10"/>
      <c r="BNN10"/>
      <c r="BNO10"/>
      <c r="BNP10"/>
      <c r="BNQ10"/>
      <c r="BNR10"/>
      <c r="BNS10"/>
      <c r="BNT10"/>
      <c r="BNU10"/>
      <c r="BNV10"/>
      <c r="BNW10"/>
      <c r="BNX10"/>
      <c r="BNY10"/>
      <c r="BNZ10"/>
      <c r="BOA10"/>
      <c r="BOB10"/>
      <c r="BOC10"/>
      <c r="BOD10"/>
      <c r="BOE10"/>
      <c r="BOF10"/>
      <c r="BOG10"/>
      <c r="BOH10"/>
      <c r="BOI10"/>
      <c r="BOJ10"/>
      <c r="BOK10"/>
      <c r="BOL10"/>
      <c r="BOM10"/>
      <c r="BON10"/>
      <c r="BOO10"/>
      <c r="BOP10"/>
      <c r="BOQ10"/>
      <c r="BOR10"/>
      <c r="BOS10"/>
      <c r="BOT10"/>
      <c r="BOU10"/>
      <c r="BOV10"/>
      <c r="BOW10"/>
      <c r="BOX10"/>
      <c r="BOY10"/>
      <c r="BOZ10"/>
      <c r="BPA10"/>
      <c r="BPB10"/>
      <c r="BPC10"/>
      <c r="BPD10"/>
      <c r="BPE10"/>
      <c r="BPF10"/>
      <c r="BPG10"/>
      <c r="BPH10"/>
      <c r="BPI10"/>
      <c r="BPJ10"/>
      <c r="BPK10"/>
      <c r="BPL10"/>
      <c r="BPM10"/>
      <c r="BPN10"/>
      <c r="BPO10"/>
      <c r="BPP10"/>
      <c r="BPQ10"/>
      <c r="BPR10"/>
      <c r="BPS10"/>
      <c r="BPT10"/>
      <c r="BPU10"/>
      <c r="BPV10"/>
      <c r="BPW10"/>
      <c r="BPX10"/>
      <c r="BPY10"/>
      <c r="BPZ10"/>
      <c r="BQA10"/>
      <c r="BQB10"/>
      <c r="BQC10"/>
      <c r="BQD10"/>
      <c r="BQE10"/>
      <c r="BQF10"/>
      <c r="BQG10"/>
      <c r="BQH10"/>
      <c r="BQI10"/>
      <c r="BQJ10"/>
      <c r="BQK10"/>
      <c r="BQL10"/>
      <c r="BQM10"/>
      <c r="BQN10"/>
      <c r="BQO10"/>
      <c r="BQP10"/>
      <c r="BQQ10"/>
      <c r="BQR10"/>
      <c r="BQS10"/>
      <c r="BQT10"/>
      <c r="BQU10"/>
      <c r="BQV10"/>
      <c r="BQW10"/>
      <c r="BQX10"/>
      <c r="BQY10"/>
      <c r="BQZ10"/>
      <c r="BRA10"/>
      <c r="BRB10"/>
      <c r="BRC10"/>
      <c r="BRD10"/>
      <c r="BRE10"/>
      <c r="BRF10"/>
      <c r="BRG10"/>
      <c r="BRH10"/>
      <c r="BRI10"/>
      <c r="BRJ10"/>
      <c r="BRK10"/>
      <c r="BRL10"/>
      <c r="BRM10"/>
      <c r="BRN10"/>
      <c r="BRO10"/>
      <c r="BRP10"/>
      <c r="BRQ10"/>
      <c r="BRR10"/>
      <c r="BRS10"/>
      <c r="BRT10"/>
      <c r="BRU10"/>
      <c r="BRV10"/>
      <c r="BRW10"/>
      <c r="BRX10"/>
      <c r="BRY10"/>
      <c r="BRZ10"/>
      <c r="BSA10"/>
      <c r="BSB10"/>
      <c r="BSC10"/>
      <c r="BSD10"/>
      <c r="BSE10"/>
      <c r="BSF10"/>
      <c r="BSG10"/>
      <c r="BSH10"/>
      <c r="BSI10"/>
      <c r="BSJ10"/>
      <c r="BSK10"/>
      <c r="BSL10"/>
      <c r="BSM10"/>
      <c r="BSN10"/>
      <c r="BSO10"/>
      <c r="BSP10"/>
      <c r="BSQ10"/>
      <c r="BSR10"/>
      <c r="BSS10"/>
      <c r="BST10"/>
      <c r="BSU10"/>
      <c r="BSV10"/>
      <c r="BSW10"/>
      <c r="BSX10"/>
      <c r="BSY10"/>
      <c r="BSZ10"/>
      <c r="BTA10"/>
      <c r="BTB10"/>
      <c r="BTC10"/>
      <c r="BTD10"/>
      <c r="BTE10"/>
      <c r="BTF10"/>
      <c r="BTG10"/>
      <c r="BTH10"/>
      <c r="BTI10"/>
      <c r="BTJ10"/>
      <c r="BTK10"/>
      <c r="BTL10"/>
      <c r="BTM10"/>
      <c r="BTN10"/>
      <c r="BTO10"/>
      <c r="BTP10"/>
      <c r="BTQ10"/>
      <c r="BTR10"/>
      <c r="BTS10"/>
      <c r="BTT10"/>
      <c r="BTU10"/>
      <c r="BTV10"/>
      <c r="BTW10"/>
      <c r="BTX10"/>
      <c r="BTY10"/>
      <c r="BTZ10"/>
      <c r="BUA10"/>
      <c r="BUB10"/>
      <c r="BUC10"/>
      <c r="BUD10"/>
      <c r="BUE10"/>
      <c r="BUF10"/>
      <c r="BUG10"/>
      <c r="BUH10"/>
      <c r="BUI10"/>
      <c r="BUJ10"/>
      <c r="BUK10"/>
      <c r="BUL10"/>
      <c r="BUM10"/>
      <c r="BUN10"/>
      <c r="BUO10"/>
      <c r="BUP10"/>
      <c r="BUQ10"/>
      <c r="BUR10"/>
      <c r="BUS10"/>
      <c r="BUT10"/>
      <c r="BUU10"/>
      <c r="BUV10"/>
      <c r="BUW10"/>
      <c r="BUX10"/>
      <c r="BUY10"/>
      <c r="BUZ10"/>
      <c r="BVA10"/>
      <c r="BVB10"/>
      <c r="BVC10"/>
      <c r="BVD10"/>
      <c r="BVE10"/>
      <c r="BVF10"/>
      <c r="BVG10"/>
      <c r="BVH10"/>
      <c r="BVI10"/>
      <c r="BVJ10"/>
      <c r="BVK10"/>
      <c r="BVL10"/>
      <c r="BVM10"/>
      <c r="BVN10"/>
      <c r="BVO10"/>
      <c r="BVP10"/>
      <c r="BVQ10"/>
      <c r="BVR10"/>
      <c r="BVS10"/>
      <c r="BVT10"/>
      <c r="BVU10"/>
      <c r="BVV10"/>
      <c r="BVW10"/>
      <c r="BVX10"/>
      <c r="BVY10"/>
      <c r="BVZ10"/>
      <c r="BWA10"/>
      <c r="BWB10"/>
      <c r="BWC10"/>
      <c r="BWD10"/>
      <c r="BWE10"/>
      <c r="BWF10"/>
      <c r="BWG10"/>
      <c r="BWH10"/>
      <c r="BWI10"/>
      <c r="BWJ10"/>
      <c r="BWK10"/>
      <c r="BWL10"/>
      <c r="BWM10"/>
      <c r="BWN10"/>
      <c r="BWO10"/>
      <c r="BWP10"/>
      <c r="BWQ10"/>
      <c r="BWR10"/>
      <c r="BWS10"/>
      <c r="BWT10"/>
      <c r="BWU10"/>
      <c r="BWV10"/>
      <c r="BWW10"/>
      <c r="BWX10"/>
      <c r="BWY10"/>
      <c r="BWZ10"/>
      <c r="BXA10"/>
      <c r="BXB10"/>
      <c r="BXC10"/>
      <c r="BXD10"/>
      <c r="BXE10"/>
      <c r="BXF10"/>
      <c r="BXG10"/>
      <c r="BXH10"/>
      <c r="BXI10"/>
      <c r="BXJ10"/>
      <c r="BXK10"/>
      <c r="BXL10"/>
      <c r="BXM10"/>
      <c r="BXN10"/>
      <c r="BXO10"/>
      <c r="BXP10"/>
      <c r="BXQ10"/>
      <c r="BXR10"/>
      <c r="BXS10"/>
      <c r="BXT10"/>
      <c r="BXU10"/>
      <c r="BXV10"/>
      <c r="BXW10"/>
      <c r="BXX10"/>
      <c r="BXY10"/>
      <c r="BXZ10"/>
      <c r="BYA10"/>
      <c r="BYB10"/>
      <c r="BYC10"/>
      <c r="BYD10"/>
      <c r="BYE10"/>
      <c r="BYF10"/>
      <c r="BYG10"/>
      <c r="BYH10"/>
      <c r="BYI10"/>
      <c r="BYJ10"/>
      <c r="BYK10"/>
      <c r="BYL10"/>
      <c r="BYM10"/>
      <c r="BYN10"/>
      <c r="BYO10"/>
      <c r="BYP10"/>
      <c r="BYQ10"/>
      <c r="BYR10"/>
      <c r="BYS10"/>
      <c r="BYT10"/>
      <c r="BYU10"/>
      <c r="BYV10"/>
      <c r="BYW10"/>
      <c r="BYX10"/>
      <c r="BYY10"/>
      <c r="BYZ10"/>
      <c r="BZA10"/>
      <c r="BZB10"/>
      <c r="BZC10"/>
      <c r="BZD10"/>
      <c r="BZE10"/>
      <c r="BZF10"/>
      <c r="BZG10"/>
      <c r="BZH10"/>
      <c r="BZI10"/>
      <c r="BZJ10"/>
      <c r="BZK10"/>
      <c r="BZL10"/>
      <c r="BZM10"/>
      <c r="BZN10"/>
      <c r="BZO10"/>
      <c r="BZP10"/>
      <c r="BZQ10"/>
      <c r="BZR10"/>
      <c r="BZS10"/>
      <c r="BZT10"/>
      <c r="BZU10"/>
      <c r="BZV10"/>
      <c r="BZW10"/>
      <c r="BZX10"/>
      <c r="BZY10"/>
      <c r="BZZ10"/>
      <c r="CAA10"/>
      <c r="CAB10"/>
      <c r="CAC10"/>
      <c r="CAD10"/>
      <c r="CAE10"/>
      <c r="CAF10"/>
      <c r="CAG10"/>
      <c r="CAH10"/>
      <c r="CAI10"/>
      <c r="CAJ10"/>
      <c r="CAK10"/>
      <c r="CAL10"/>
      <c r="CAM10"/>
      <c r="CAN10"/>
      <c r="CAO10"/>
      <c r="CAP10"/>
      <c r="CAQ10"/>
      <c r="CAR10"/>
      <c r="CAS10"/>
      <c r="CAT10"/>
      <c r="CAU10"/>
      <c r="CAV10"/>
      <c r="CAW10"/>
      <c r="CAX10"/>
      <c r="CAY10"/>
      <c r="CAZ10"/>
      <c r="CBA10"/>
      <c r="CBB10"/>
      <c r="CBC10"/>
      <c r="CBD10"/>
      <c r="CBE10"/>
      <c r="CBF10"/>
      <c r="CBG10"/>
      <c r="CBH10"/>
      <c r="CBI10"/>
      <c r="CBJ10"/>
      <c r="CBK10"/>
      <c r="CBL10"/>
      <c r="CBM10"/>
      <c r="CBN10"/>
      <c r="CBO10"/>
      <c r="CBP10"/>
      <c r="CBQ10"/>
      <c r="CBR10"/>
      <c r="CBS10"/>
      <c r="CBT10"/>
      <c r="CBU10"/>
      <c r="CBV10"/>
      <c r="CBW10"/>
      <c r="CBX10"/>
      <c r="CBY10"/>
      <c r="CBZ10"/>
      <c r="CCA10"/>
      <c r="CCB10"/>
      <c r="CCC10"/>
      <c r="CCD10"/>
      <c r="CCE10"/>
      <c r="CCF10"/>
      <c r="CCG10"/>
      <c r="CCH10"/>
      <c r="CCI10"/>
      <c r="CCJ10"/>
      <c r="CCK10"/>
      <c r="CCL10"/>
      <c r="CCM10"/>
      <c r="CCN10"/>
      <c r="CCO10"/>
      <c r="CCP10"/>
      <c r="CCQ10"/>
      <c r="CCR10"/>
      <c r="CCS10"/>
      <c r="CCT10"/>
      <c r="CCU10"/>
      <c r="CCV10"/>
      <c r="CCW10"/>
      <c r="CCX10"/>
      <c r="CCY10"/>
      <c r="CCZ10"/>
      <c r="CDA10"/>
      <c r="CDB10"/>
      <c r="CDC10"/>
      <c r="CDD10"/>
      <c r="CDE10"/>
      <c r="CDF10"/>
      <c r="CDG10"/>
      <c r="CDH10"/>
      <c r="CDI10"/>
      <c r="CDJ10"/>
      <c r="CDK10"/>
      <c r="CDL10"/>
      <c r="CDM10"/>
      <c r="CDN10"/>
      <c r="CDO10"/>
      <c r="CDP10"/>
      <c r="CDQ10"/>
      <c r="CDR10"/>
      <c r="CDS10"/>
      <c r="CDT10"/>
      <c r="CDU10"/>
      <c r="CDV10"/>
      <c r="CDW10"/>
      <c r="CDX10"/>
      <c r="CDY10"/>
      <c r="CDZ10"/>
      <c r="CEA10"/>
      <c r="CEB10"/>
      <c r="CEC10"/>
      <c r="CED10"/>
      <c r="CEE10"/>
      <c r="CEF10"/>
      <c r="CEG10"/>
      <c r="CEH10"/>
      <c r="CEI10"/>
      <c r="CEJ10"/>
      <c r="CEK10"/>
      <c r="CEL10"/>
      <c r="CEM10"/>
      <c r="CEN10"/>
      <c r="CEO10"/>
      <c r="CEP10"/>
      <c r="CEQ10"/>
      <c r="CER10"/>
      <c r="CES10"/>
      <c r="CET10"/>
      <c r="CEU10"/>
      <c r="CEV10"/>
      <c r="CEW10"/>
      <c r="CEX10"/>
      <c r="CEY10"/>
      <c r="CEZ10"/>
      <c r="CFA10"/>
      <c r="CFB10"/>
      <c r="CFC10"/>
      <c r="CFD10"/>
      <c r="CFE10"/>
      <c r="CFF10"/>
      <c r="CFG10"/>
      <c r="CFH10"/>
      <c r="CFI10"/>
      <c r="CFJ10"/>
      <c r="CFK10"/>
      <c r="CFL10"/>
      <c r="CFM10"/>
      <c r="CFN10"/>
      <c r="CFO10"/>
      <c r="CFP10"/>
      <c r="CFQ10"/>
      <c r="CFR10"/>
      <c r="CFS10"/>
      <c r="CFT10"/>
      <c r="CFU10"/>
      <c r="CFV10"/>
      <c r="CFW10"/>
      <c r="CFX10"/>
      <c r="CFY10"/>
      <c r="CFZ10"/>
      <c r="CGA10"/>
      <c r="CGB10"/>
      <c r="CGC10"/>
      <c r="CGD10"/>
      <c r="CGE10"/>
      <c r="CGF10"/>
      <c r="CGG10"/>
      <c r="CGH10"/>
      <c r="CGI10"/>
      <c r="CGJ10"/>
      <c r="CGK10"/>
      <c r="CGL10"/>
      <c r="CGM10"/>
      <c r="CGN10"/>
      <c r="CGO10"/>
      <c r="CGP10"/>
      <c r="CGQ10"/>
      <c r="CGR10"/>
      <c r="CGS10"/>
      <c r="CGT10"/>
      <c r="CGU10"/>
      <c r="CGV10"/>
      <c r="CGW10"/>
      <c r="CGX10"/>
      <c r="CGY10"/>
      <c r="CGZ10"/>
      <c r="CHA10"/>
      <c r="CHB10"/>
      <c r="CHC10"/>
      <c r="CHD10"/>
      <c r="CHE10"/>
      <c r="CHF10"/>
      <c r="CHG10"/>
      <c r="CHH10"/>
      <c r="CHI10"/>
      <c r="CHJ10"/>
      <c r="CHK10"/>
      <c r="CHL10"/>
      <c r="CHM10"/>
      <c r="CHN10"/>
      <c r="CHO10"/>
      <c r="CHP10"/>
      <c r="CHQ10"/>
      <c r="CHR10"/>
      <c r="CHS10"/>
      <c r="CHT10"/>
      <c r="CHU10"/>
      <c r="CHV10"/>
      <c r="CHW10"/>
      <c r="CHX10"/>
      <c r="CHY10"/>
      <c r="CHZ10"/>
      <c r="CIA10"/>
      <c r="CIB10"/>
      <c r="CIC10"/>
      <c r="CID10"/>
      <c r="CIE10"/>
      <c r="CIF10"/>
      <c r="CIG10"/>
      <c r="CIH10"/>
      <c r="CII10"/>
      <c r="CIJ10"/>
      <c r="CIK10"/>
      <c r="CIL10"/>
      <c r="CIM10"/>
      <c r="CIN10"/>
      <c r="CIO10"/>
      <c r="CIP10"/>
      <c r="CIQ10"/>
      <c r="CIR10"/>
      <c r="CIS10"/>
      <c r="CIT10"/>
      <c r="CIU10"/>
      <c r="CIV10"/>
      <c r="CIW10"/>
      <c r="CIX10"/>
      <c r="CIY10"/>
      <c r="CIZ10"/>
      <c r="CJA10"/>
      <c r="CJB10"/>
      <c r="CJC10"/>
      <c r="CJD10"/>
      <c r="CJE10"/>
      <c r="CJF10"/>
      <c r="CJG10"/>
      <c r="CJH10"/>
      <c r="CJI10"/>
      <c r="CJJ10"/>
      <c r="CJK10"/>
      <c r="CJL10"/>
      <c r="CJM10"/>
      <c r="CJN10"/>
      <c r="CJO10"/>
      <c r="CJP10"/>
      <c r="CJQ10"/>
      <c r="CJR10"/>
      <c r="CJS10"/>
      <c r="CJT10"/>
      <c r="CJU10"/>
      <c r="CJV10"/>
      <c r="CJW10"/>
      <c r="CJX10"/>
      <c r="CJY10"/>
      <c r="CJZ10"/>
      <c r="CKA10"/>
      <c r="CKB10"/>
      <c r="CKC10"/>
      <c r="CKD10"/>
      <c r="CKE10"/>
      <c r="CKF10"/>
      <c r="CKG10"/>
      <c r="CKH10"/>
      <c r="CKI10"/>
      <c r="CKJ10"/>
      <c r="CKK10"/>
      <c r="CKL10"/>
      <c r="CKM10"/>
      <c r="CKN10"/>
      <c r="CKO10"/>
      <c r="CKP10"/>
      <c r="CKQ10"/>
      <c r="CKR10"/>
      <c r="CKS10"/>
      <c r="CKT10"/>
      <c r="CKU10"/>
      <c r="CKV10"/>
      <c r="CKW10"/>
      <c r="CKX10"/>
      <c r="CKY10"/>
      <c r="CKZ10"/>
      <c r="CLA10"/>
      <c r="CLB10"/>
      <c r="CLC10"/>
      <c r="CLD10"/>
      <c r="CLE10"/>
      <c r="CLF10"/>
      <c r="CLG10"/>
      <c r="CLH10"/>
      <c r="CLI10"/>
      <c r="CLJ10"/>
      <c r="CLK10"/>
      <c r="CLL10"/>
      <c r="CLM10"/>
      <c r="CLN10"/>
      <c r="CLO10"/>
      <c r="CLP10"/>
      <c r="CLQ10"/>
      <c r="CLR10"/>
      <c r="CLS10"/>
      <c r="CLT10"/>
      <c r="CLU10"/>
      <c r="CLV10"/>
      <c r="CLW10"/>
      <c r="CLX10"/>
      <c r="CLY10"/>
      <c r="CLZ10"/>
      <c r="CMA10"/>
      <c r="CMB10"/>
      <c r="CMC10"/>
      <c r="CMD10"/>
      <c r="CME10"/>
      <c r="CMF10"/>
      <c r="CMG10"/>
      <c r="CMH10"/>
      <c r="CMI10"/>
      <c r="CMJ10"/>
      <c r="CMK10"/>
      <c r="CML10"/>
      <c r="CMM10"/>
      <c r="CMN10"/>
      <c r="CMO10"/>
      <c r="CMP10"/>
      <c r="CMQ10"/>
      <c r="CMR10"/>
      <c r="CMS10"/>
      <c r="CMT10"/>
      <c r="CMU10"/>
      <c r="CMV10"/>
      <c r="CMW10"/>
      <c r="CMX10"/>
      <c r="CMY10"/>
      <c r="CMZ10"/>
      <c r="CNA10"/>
      <c r="CNB10"/>
      <c r="CNC10"/>
      <c r="CND10"/>
      <c r="CNE10"/>
      <c r="CNF10"/>
      <c r="CNG10"/>
      <c r="CNH10"/>
      <c r="CNI10"/>
      <c r="CNJ10"/>
      <c r="CNK10"/>
      <c r="CNL10"/>
      <c r="CNM10"/>
      <c r="CNN10"/>
      <c r="CNO10"/>
      <c r="CNP10"/>
      <c r="CNQ10"/>
      <c r="CNR10"/>
      <c r="CNS10"/>
      <c r="CNT10"/>
      <c r="CNU10"/>
      <c r="CNV10"/>
      <c r="CNW10"/>
      <c r="CNX10"/>
      <c r="CNY10"/>
      <c r="CNZ10"/>
      <c r="COA10"/>
      <c r="COB10"/>
      <c r="COC10"/>
      <c r="COD10"/>
      <c r="COE10"/>
      <c r="COF10"/>
      <c r="COG10"/>
      <c r="COH10"/>
      <c r="COI10"/>
      <c r="COJ10"/>
      <c r="COK10"/>
      <c r="COL10"/>
      <c r="COM10"/>
      <c r="CON10"/>
      <c r="COO10"/>
      <c r="COP10"/>
      <c r="COQ10"/>
      <c r="COR10"/>
      <c r="COS10"/>
      <c r="COT10"/>
      <c r="COU10"/>
      <c r="COV10"/>
      <c r="COW10"/>
      <c r="COX10"/>
      <c r="COY10"/>
      <c r="COZ10"/>
      <c r="CPA10"/>
      <c r="CPB10"/>
      <c r="CPC10"/>
      <c r="CPD10"/>
      <c r="CPE10"/>
      <c r="CPF10"/>
      <c r="CPG10"/>
      <c r="CPH10"/>
      <c r="CPI10"/>
      <c r="CPJ10"/>
      <c r="CPK10"/>
      <c r="CPL10"/>
      <c r="CPM10"/>
      <c r="CPN10"/>
      <c r="CPO10"/>
      <c r="CPP10"/>
      <c r="CPQ10"/>
      <c r="CPR10"/>
      <c r="CPS10"/>
      <c r="CPT10"/>
      <c r="CPU10"/>
      <c r="CPV10"/>
      <c r="CPW10"/>
      <c r="CPX10"/>
      <c r="CPY10"/>
      <c r="CPZ10"/>
      <c r="CQA10"/>
      <c r="CQB10"/>
      <c r="CQC10"/>
      <c r="CQD10"/>
      <c r="CQE10"/>
      <c r="CQF10"/>
      <c r="CQG10"/>
      <c r="CQH10"/>
      <c r="CQI10"/>
      <c r="CQJ10"/>
      <c r="CQK10"/>
      <c r="CQL10"/>
      <c r="CQM10"/>
      <c r="CQN10"/>
      <c r="CQO10"/>
      <c r="CQP10"/>
      <c r="CQQ10"/>
      <c r="CQR10"/>
      <c r="CQS10"/>
      <c r="CQT10"/>
      <c r="CQU10"/>
      <c r="CQV10"/>
      <c r="CQW10"/>
      <c r="CQX10"/>
      <c r="CQY10"/>
      <c r="CQZ10"/>
      <c r="CRA10"/>
      <c r="CRB10"/>
      <c r="CRC10"/>
      <c r="CRD10"/>
      <c r="CRE10"/>
      <c r="CRF10"/>
      <c r="CRG10"/>
      <c r="CRH10"/>
      <c r="CRI10"/>
      <c r="CRJ10"/>
      <c r="CRK10"/>
      <c r="CRL10"/>
      <c r="CRM10"/>
      <c r="CRN10"/>
      <c r="CRO10"/>
      <c r="CRP10"/>
      <c r="CRQ10"/>
      <c r="CRR10"/>
      <c r="CRS10"/>
      <c r="CRT10"/>
      <c r="CRU10"/>
      <c r="CRV10"/>
      <c r="CRW10"/>
      <c r="CRX10"/>
      <c r="CRY10"/>
      <c r="CRZ10"/>
      <c r="CSA10"/>
      <c r="CSB10"/>
      <c r="CSC10"/>
      <c r="CSD10"/>
      <c r="CSE10"/>
      <c r="CSF10"/>
      <c r="CSG10"/>
      <c r="CSH10"/>
      <c r="CSI10"/>
      <c r="CSJ10"/>
      <c r="CSK10"/>
      <c r="CSL10"/>
      <c r="CSM10"/>
      <c r="CSN10"/>
      <c r="CSO10"/>
      <c r="CSP10"/>
      <c r="CSQ10"/>
      <c r="CSR10"/>
      <c r="CSS10"/>
      <c r="CST10"/>
      <c r="CSU10"/>
      <c r="CSV10"/>
      <c r="CSW10"/>
      <c r="CSX10"/>
      <c r="CSY10"/>
      <c r="CSZ10"/>
      <c r="CTA10"/>
      <c r="CTB10"/>
      <c r="CTC10"/>
      <c r="CTD10"/>
      <c r="CTE10"/>
      <c r="CTF10"/>
      <c r="CTG10"/>
      <c r="CTH10"/>
      <c r="CTI10"/>
      <c r="CTJ10"/>
      <c r="CTK10"/>
      <c r="CTL10"/>
      <c r="CTM10"/>
      <c r="CTN10"/>
      <c r="CTO10"/>
      <c r="CTP10"/>
      <c r="CTQ10"/>
      <c r="CTR10"/>
      <c r="CTS10"/>
      <c r="CTT10"/>
      <c r="CTU10"/>
      <c r="CTV10"/>
      <c r="CTW10"/>
      <c r="CTX10"/>
      <c r="CTY10"/>
      <c r="CTZ10"/>
      <c r="CUA10"/>
      <c r="CUB10"/>
      <c r="CUC10"/>
      <c r="CUD10"/>
      <c r="CUE10"/>
      <c r="CUF10"/>
      <c r="CUG10"/>
      <c r="CUH10"/>
      <c r="CUI10"/>
      <c r="CUJ10"/>
      <c r="CUK10"/>
      <c r="CUL10"/>
      <c r="CUM10"/>
      <c r="CUN10"/>
      <c r="CUO10"/>
      <c r="CUP10"/>
      <c r="CUQ10"/>
      <c r="CUR10"/>
      <c r="CUS10"/>
      <c r="CUT10"/>
      <c r="CUU10"/>
      <c r="CUV10"/>
      <c r="CUW10"/>
      <c r="CUX10"/>
      <c r="CUY10"/>
      <c r="CUZ10"/>
      <c r="CVA10"/>
      <c r="CVB10"/>
      <c r="CVC10"/>
      <c r="CVD10"/>
      <c r="CVE10"/>
      <c r="CVF10"/>
      <c r="CVG10"/>
      <c r="CVH10"/>
      <c r="CVI10"/>
      <c r="CVJ10"/>
      <c r="CVK10"/>
      <c r="CVL10"/>
      <c r="CVM10"/>
      <c r="CVN10"/>
      <c r="CVO10"/>
      <c r="CVP10"/>
      <c r="CVQ10"/>
      <c r="CVR10"/>
      <c r="CVS10"/>
      <c r="CVT10"/>
      <c r="CVU10"/>
      <c r="CVV10"/>
      <c r="CVW10"/>
      <c r="CVX10"/>
      <c r="CVY10"/>
      <c r="CVZ10"/>
      <c r="CWA10"/>
      <c r="CWB10"/>
      <c r="CWC10"/>
      <c r="CWD10"/>
      <c r="CWE10"/>
      <c r="CWF10"/>
      <c r="CWG10"/>
      <c r="CWH10"/>
      <c r="CWI10"/>
      <c r="CWJ10"/>
      <c r="CWK10"/>
      <c r="CWL10"/>
      <c r="CWM10"/>
      <c r="CWN10"/>
      <c r="CWO10"/>
      <c r="CWP10"/>
      <c r="CWQ10"/>
      <c r="CWR10"/>
      <c r="CWS10"/>
      <c r="CWT10"/>
      <c r="CWU10"/>
      <c r="CWV10"/>
      <c r="CWW10"/>
      <c r="CWX10"/>
      <c r="CWY10"/>
      <c r="CWZ10"/>
      <c r="CXA10"/>
      <c r="CXB10"/>
      <c r="CXC10"/>
      <c r="CXD10"/>
      <c r="CXE10"/>
      <c r="CXF10"/>
      <c r="CXG10"/>
      <c r="CXH10"/>
      <c r="CXI10"/>
      <c r="CXJ10"/>
      <c r="CXK10"/>
      <c r="CXL10"/>
      <c r="CXM10"/>
      <c r="CXN10"/>
      <c r="CXO10"/>
      <c r="CXP10"/>
      <c r="CXQ10"/>
      <c r="CXR10"/>
      <c r="CXS10"/>
      <c r="CXT10"/>
      <c r="CXU10"/>
      <c r="CXV10"/>
      <c r="CXW10"/>
      <c r="CXX10"/>
      <c r="CXY10"/>
      <c r="CXZ10"/>
      <c r="CYA10"/>
      <c r="CYB10"/>
      <c r="CYC10"/>
      <c r="CYD10"/>
      <c r="CYE10"/>
      <c r="CYF10"/>
      <c r="CYG10"/>
      <c r="CYH10"/>
      <c r="CYI10"/>
      <c r="CYJ10"/>
      <c r="CYK10"/>
      <c r="CYL10"/>
      <c r="CYM10"/>
      <c r="CYN10"/>
      <c r="CYO10"/>
      <c r="CYP10"/>
      <c r="CYQ10"/>
      <c r="CYR10"/>
      <c r="CYS10"/>
      <c r="CYT10"/>
      <c r="CYU10"/>
      <c r="CYV10"/>
      <c r="CYW10"/>
      <c r="CYX10"/>
      <c r="CYY10"/>
      <c r="CYZ10"/>
      <c r="CZA10"/>
      <c r="CZB10"/>
      <c r="CZC10"/>
      <c r="CZD10"/>
      <c r="CZE10"/>
      <c r="CZF10"/>
      <c r="CZG10"/>
      <c r="CZH10"/>
      <c r="CZI10"/>
      <c r="CZJ10"/>
      <c r="CZK10"/>
      <c r="CZL10"/>
      <c r="CZM10"/>
      <c r="CZN10"/>
      <c r="CZO10"/>
      <c r="CZP10"/>
      <c r="CZQ10"/>
      <c r="CZR10"/>
      <c r="CZS10"/>
      <c r="CZT10"/>
      <c r="CZU10"/>
      <c r="CZV10"/>
      <c r="CZW10"/>
      <c r="CZX10"/>
      <c r="CZY10"/>
      <c r="CZZ10"/>
      <c r="DAA10"/>
      <c r="DAB10"/>
      <c r="DAC10"/>
      <c r="DAD10"/>
      <c r="DAE10"/>
      <c r="DAF10"/>
      <c r="DAG10"/>
      <c r="DAH10"/>
      <c r="DAI10"/>
      <c r="DAJ10"/>
      <c r="DAK10"/>
      <c r="DAL10"/>
      <c r="DAM10"/>
      <c r="DAN10"/>
      <c r="DAO10"/>
      <c r="DAP10"/>
      <c r="DAQ10"/>
      <c r="DAR10"/>
      <c r="DAS10"/>
      <c r="DAT10"/>
      <c r="DAU10"/>
      <c r="DAV10"/>
      <c r="DAW10"/>
      <c r="DAX10"/>
      <c r="DAY10"/>
      <c r="DAZ10"/>
      <c r="DBA10"/>
      <c r="DBB10"/>
      <c r="DBC10"/>
      <c r="DBD10"/>
      <c r="DBE10"/>
      <c r="DBF10"/>
      <c r="DBG10"/>
      <c r="DBH10"/>
      <c r="DBI10"/>
      <c r="DBJ10"/>
      <c r="DBK10"/>
      <c r="DBL10"/>
      <c r="DBM10"/>
      <c r="DBN10"/>
      <c r="DBO10"/>
      <c r="DBP10"/>
      <c r="DBQ10"/>
      <c r="DBR10"/>
      <c r="DBS10"/>
      <c r="DBT10"/>
      <c r="DBU10"/>
      <c r="DBV10"/>
      <c r="DBW10"/>
      <c r="DBX10"/>
      <c r="DBY10"/>
      <c r="DBZ10"/>
      <c r="DCA10"/>
      <c r="DCB10"/>
      <c r="DCC10"/>
      <c r="DCD10"/>
      <c r="DCE10"/>
      <c r="DCF10"/>
      <c r="DCG10"/>
      <c r="DCH10"/>
      <c r="DCI10"/>
      <c r="DCJ10"/>
      <c r="DCK10"/>
      <c r="DCL10"/>
      <c r="DCM10"/>
      <c r="DCN10"/>
      <c r="DCO10"/>
      <c r="DCP10"/>
      <c r="DCQ10"/>
      <c r="DCR10"/>
      <c r="DCS10"/>
      <c r="DCT10"/>
      <c r="DCU10"/>
      <c r="DCV10"/>
      <c r="DCW10"/>
      <c r="DCX10"/>
      <c r="DCY10"/>
      <c r="DCZ10"/>
      <c r="DDA10"/>
      <c r="DDB10"/>
      <c r="DDC10"/>
      <c r="DDD10"/>
      <c r="DDE10"/>
      <c r="DDF10"/>
      <c r="DDG10"/>
      <c r="DDH10"/>
      <c r="DDI10"/>
      <c r="DDJ10"/>
      <c r="DDK10"/>
      <c r="DDL10"/>
      <c r="DDM10"/>
      <c r="DDN10"/>
      <c r="DDO10"/>
      <c r="DDP10"/>
      <c r="DDQ10"/>
      <c r="DDR10"/>
      <c r="DDS10"/>
      <c r="DDT10"/>
      <c r="DDU10"/>
      <c r="DDV10"/>
      <c r="DDW10"/>
      <c r="DDX10"/>
      <c r="DDY10"/>
      <c r="DDZ10"/>
      <c r="DEA10"/>
      <c r="DEB10"/>
      <c r="DEC10"/>
      <c r="DED10"/>
      <c r="DEE10"/>
      <c r="DEF10"/>
      <c r="DEG10"/>
      <c r="DEH10"/>
      <c r="DEI10"/>
      <c r="DEJ10"/>
      <c r="DEK10"/>
      <c r="DEL10"/>
      <c r="DEM10"/>
      <c r="DEN10"/>
      <c r="DEO10"/>
      <c r="DEP10"/>
      <c r="DEQ10"/>
      <c r="DER10"/>
      <c r="DES10"/>
      <c r="DET10"/>
      <c r="DEU10"/>
      <c r="DEV10"/>
      <c r="DEW10"/>
      <c r="DEX10"/>
      <c r="DEY10"/>
      <c r="DEZ10"/>
      <c r="DFA10"/>
      <c r="DFB10"/>
      <c r="DFC10"/>
      <c r="DFD10"/>
      <c r="DFE10"/>
      <c r="DFF10"/>
      <c r="DFG10"/>
      <c r="DFH10"/>
      <c r="DFI10"/>
      <c r="DFJ10"/>
      <c r="DFK10"/>
      <c r="DFL10"/>
      <c r="DFM10"/>
      <c r="DFN10"/>
      <c r="DFO10"/>
      <c r="DFP10"/>
      <c r="DFQ10"/>
      <c r="DFR10"/>
      <c r="DFS10"/>
      <c r="DFT10"/>
      <c r="DFU10"/>
      <c r="DFV10"/>
      <c r="DFW10"/>
      <c r="DFX10"/>
      <c r="DFY10"/>
      <c r="DFZ10"/>
      <c r="DGA10"/>
      <c r="DGB10"/>
      <c r="DGC10"/>
      <c r="DGD10"/>
      <c r="DGE10"/>
      <c r="DGF10"/>
      <c r="DGG10"/>
      <c r="DGH10"/>
      <c r="DGI10"/>
      <c r="DGJ10"/>
      <c r="DGK10"/>
      <c r="DGL10"/>
      <c r="DGM10"/>
      <c r="DGN10"/>
      <c r="DGO10"/>
      <c r="DGP10"/>
      <c r="DGQ10"/>
      <c r="DGR10"/>
      <c r="DGS10"/>
      <c r="DGT10"/>
      <c r="DGU10"/>
      <c r="DGV10"/>
      <c r="DGW10"/>
      <c r="DGX10"/>
      <c r="DGY10"/>
      <c r="DGZ10"/>
      <c r="DHA10"/>
      <c r="DHB10"/>
      <c r="DHC10"/>
      <c r="DHD10"/>
      <c r="DHE10"/>
      <c r="DHF10"/>
      <c r="DHG10"/>
      <c r="DHH10"/>
      <c r="DHI10"/>
      <c r="DHJ10"/>
      <c r="DHK10"/>
      <c r="DHL10"/>
      <c r="DHM10"/>
      <c r="DHN10"/>
      <c r="DHO10"/>
      <c r="DHP10"/>
      <c r="DHQ10"/>
      <c r="DHR10"/>
      <c r="DHS10"/>
      <c r="DHT10"/>
      <c r="DHU10"/>
      <c r="DHV10"/>
      <c r="DHW10"/>
      <c r="DHX10"/>
      <c r="DHY10"/>
      <c r="DHZ10"/>
      <c r="DIA10"/>
      <c r="DIB10"/>
      <c r="DIC10"/>
      <c r="DID10"/>
      <c r="DIE10"/>
      <c r="DIF10"/>
      <c r="DIG10"/>
      <c r="DIH10"/>
      <c r="DII10"/>
      <c r="DIJ10"/>
      <c r="DIK10"/>
      <c r="DIL10"/>
      <c r="DIM10"/>
      <c r="DIN10"/>
      <c r="DIO10"/>
      <c r="DIP10"/>
      <c r="DIQ10"/>
      <c r="DIR10"/>
      <c r="DIS10"/>
      <c r="DIT10"/>
      <c r="DIU10"/>
      <c r="DIV10"/>
      <c r="DIW10"/>
      <c r="DIX10"/>
      <c r="DIY10"/>
      <c r="DIZ10"/>
      <c r="DJA10"/>
      <c r="DJB10"/>
      <c r="DJC10"/>
      <c r="DJD10"/>
      <c r="DJE10"/>
      <c r="DJF10"/>
      <c r="DJG10"/>
      <c r="DJH10"/>
      <c r="DJI10"/>
      <c r="DJJ10"/>
      <c r="DJK10"/>
      <c r="DJL10"/>
      <c r="DJM10"/>
      <c r="DJN10"/>
      <c r="DJO10"/>
      <c r="DJP10"/>
      <c r="DJQ10"/>
      <c r="DJR10"/>
      <c r="DJS10"/>
      <c r="DJT10"/>
      <c r="DJU10"/>
      <c r="DJV10"/>
      <c r="DJW10"/>
      <c r="DJX10"/>
      <c r="DJY10"/>
      <c r="DJZ10"/>
      <c r="DKA10"/>
      <c r="DKB10"/>
      <c r="DKC10"/>
      <c r="DKD10"/>
      <c r="DKE10"/>
      <c r="DKF10"/>
      <c r="DKG10"/>
      <c r="DKH10"/>
      <c r="DKI10"/>
      <c r="DKJ10"/>
      <c r="DKK10"/>
      <c r="DKL10"/>
      <c r="DKM10"/>
      <c r="DKN10"/>
      <c r="DKO10"/>
      <c r="DKP10"/>
      <c r="DKQ10"/>
      <c r="DKR10"/>
      <c r="DKS10"/>
      <c r="DKT10"/>
      <c r="DKU10"/>
      <c r="DKV10"/>
      <c r="DKW10"/>
      <c r="DKX10"/>
      <c r="DKY10"/>
      <c r="DKZ10"/>
      <c r="DLA10"/>
      <c r="DLB10"/>
      <c r="DLC10"/>
      <c r="DLD10"/>
      <c r="DLE10"/>
      <c r="DLF10"/>
      <c r="DLG10"/>
      <c r="DLH10"/>
      <c r="DLI10"/>
      <c r="DLJ10"/>
      <c r="DLK10"/>
      <c r="DLL10"/>
      <c r="DLM10"/>
      <c r="DLN10"/>
      <c r="DLO10"/>
      <c r="DLP10"/>
      <c r="DLQ10"/>
      <c r="DLR10"/>
      <c r="DLS10"/>
      <c r="DLT10"/>
      <c r="DLU10"/>
      <c r="DLV10"/>
      <c r="DLW10"/>
      <c r="DLX10"/>
      <c r="DLY10"/>
      <c r="DLZ10"/>
      <c r="DMA10"/>
      <c r="DMB10"/>
      <c r="DMC10"/>
      <c r="DMD10"/>
      <c r="DME10"/>
      <c r="DMF10"/>
      <c r="DMG10"/>
      <c r="DMH10"/>
      <c r="DMI10"/>
      <c r="DMJ10"/>
      <c r="DMK10"/>
      <c r="DML10"/>
      <c r="DMM10"/>
      <c r="DMN10"/>
      <c r="DMO10"/>
      <c r="DMP10"/>
      <c r="DMQ10"/>
      <c r="DMR10"/>
      <c r="DMS10"/>
      <c r="DMT10"/>
      <c r="DMU10"/>
      <c r="DMV10"/>
      <c r="DMW10"/>
      <c r="DMX10"/>
      <c r="DMY10"/>
      <c r="DMZ10"/>
      <c r="DNA10"/>
      <c r="DNB10"/>
      <c r="DNC10"/>
      <c r="DND10"/>
      <c r="DNE10"/>
      <c r="DNF10"/>
      <c r="DNG10"/>
      <c r="DNH10"/>
      <c r="DNI10"/>
      <c r="DNJ10"/>
      <c r="DNK10"/>
      <c r="DNL10"/>
      <c r="DNM10"/>
      <c r="DNN10"/>
      <c r="DNO10"/>
      <c r="DNP10"/>
      <c r="DNQ10"/>
      <c r="DNR10"/>
      <c r="DNS10"/>
      <c r="DNT10"/>
      <c r="DNU10"/>
      <c r="DNV10"/>
      <c r="DNW10"/>
      <c r="DNX10"/>
      <c r="DNY10"/>
      <c r="DNZ10"/>
      <c r="DOA10"/>
      <c r="DOB10"/>
      <c r="DOC10"/>
      <c r="DOD10"/>
      <c r="DOE10"/>
      <c r="DOF10"/>
      <c r="DOG10"/>
      <c r="DOH10"/>
      <c r="DOI10"/>
      <c r="DOJ10"/>
      <c r="DOK10"/>
      <c r="DOL10"/>
      <c r="DOM10"/>
      <c r="DON10"/>
      <c r="DOO10"/>
      <c r="DOP10"/>
      <c r="DOQ10"/>
      <c r="DOR10"/>
      <c r="DOS10"/>
      <c r="DOT10"/>
      <c r="DOU10"/>
      <c r="DOV10"/>
      <c r="DOW10"/>
      <c r="DOX10"/>
      <c r="DOY10"/>
      <c r="DOZ10"/>
      <c r="DPA10"/>
      <c r="DPB10"/>
      <c r="DPC10"/>
      <c r="DPD10"/>
      <c r="DPE10"/>
      <c r="DPF10"/>
      <c r="DPG10"/>
      <c r="DPH10"/>
      <c r="DPI10"/>
      <c r="DPJ10"/>
      <c r="DPK10"/>
      <c r="DPL10"/>
      <c r="DPM10"/>
      <c r="DPN10"/>
      <c r="DPO10"/>
      <c r="DPP10"/>
      <c r="DPQ10"/>
      <c r="DPR10"/>
      <c r="DPS10"/>
      <c r="DPT10"/>
      <c r="DPU10"/>
      <c r="DPV10"/>
      <c r="DPW10"/>
      <c r="DPX10"/>
      <c r="DPY10"/>
      <c r="DPZ10"/>
      <c r="DQA10"/>
      <c r="DQB10"/>
      <c r="DQC10"/>
      <c r="DQD10"/>
      <c r="DQE10"/>
      <c r="DQF10"/>
      <c r="DQG10"/>
      <c r="DQH10"/>
      <c r="DQI10"/>
      <c r="DQJ10"/>
      <c r="DQK10"/>
      <c r="DQL10"/>
      <c r="DQM10"/>
      <c r="DQN10"/>
      <c r="DQO10"/>
      <c r="DQP10"/>
      <c r="DQQ10"/>
      <c r="DQR10"/>
      <c r="DQS10"/>
      <c r="DQT10"/>
      <c r="DQU10"/>
      <c r="DQV10"/>
      <c r="DQW10"/>
      <c r="DQX10"/>
      <c r="DQY10"/>
      <c r="DQZ10"/>
      <c r="DRA10"/>
      <c r="DRB10"/>
      <c r="DRC10"/>
      <c r="DRD10"/>
      <c r="DRE10"/>
      <c r="DRF10"/>
      <c r="DRG10"/>
      <c r="DRH10"/>
      <c r="DRI10"/>
      <c r="DRJ10"/>
      <c r="DRK10"/>
      <c r="DRL10"/>
      <c r="DRM10"/>
      <c r="DRN10"/>
      <c r="DRO10"/>
      <c r="DRP10"/>
      <c r="DRQ10"/>
      <c r="DRR10"/>
      <c r="DRS10"/>
      <c r="DRT10"/>
      <c r="DRU10"/>
      <c r="DRV10"/>
      <c r="DRW10"/>
      <c r="DRX10"/>
      <c r="DRY10"/>
      <c r="DRZ10"/>
      <c r="DSA10"/>
      <c r="DSB10"/>
      <c r="DSC10"/>
      <c r="DSD10"/>
      <c r="DSE10"/>
      <c r="DSF10"/>
      <c r="DSG10"/>
      <c r="DSH10"/>
      <c r="DSI10"/>
      <c r="DSJ10"/>
      <c r="DSK10"/>
      <c r="DSL10"/>
      <c r="DSM10"/>
      <c r="DSN10"/>
      <c r="DSO10"/>
      <c r="DSP10"/>
      <c r="DSQ10"/>
      <c r="DSR10"/>
      <c r="DSS10"/>
      <c r="DST10"/>
      <c r="DSU10"/>
      <c r="DSV10"/>
      <c r="DSW10"/>
      <c r="DSX10"/>
      <c r="DSY10"/>
      <c r="DSZ10"/>
      <c r="DTA10"/>
      <c r="DTB10"/>
      <c r="DTC10"/>
      <c r="DTD10"/>
      <c r="DTE10"/>
      <c r="DTF10"/>
      <c r="DTG10"/>
      <c r="DTH10"/>
      <c r="DTI10"/>
      <c r="DTJ10"/>
      <c r="DTK10"/>
      <c r="DTL10"/>
      <c r="DTM10"/>
      <c r="DTN10"/>
      <c r="DTO10"/>
      <c r="DTP10"/>
      <c r="DTQ10"/>
      <c r="DTR10"/>
      <c r="DTS10"/>
      <c r="DTT10"/>
      <c r="DTU10"/>
      <c r="DTV10"/>
      <c r="DTW10"/>
      <c r="DTX10"/>
      <c r="DTY10"/>
      <c r="DTZ10"/>
      <c r="DUA10"/>
      <c r="DUB10"/>
      <c r="DUC10"/>
      <c r="DUD10"/>
      <c r="DUE10"/>
      <c r="DUF10"/>
      <c r="DUG10"/>
      <c r="DUH10"/>
      <c r="DUI10"/>
      <c r="DUJ10"/>
      <c r="DUK10"/>
      <c r="DUL10"/>
      <c r="DUM10"/>
      <c r="DUN10"/>
      <c r="DUO10"/>
      <c r="DUP10"/>
      <c r="DUQ10"/>
      <c r="DUR10"/>
      <c r="DUS10"/>
      <c r="DUT10"/>
      <c r="DUU10"/>
      <c r="DUV10"/>
      <c r="DUW10"/>
      <c r="DUX10"/>
      <c r="DUY10"/>
      <c r="DUZ10"/>
      <c r="DVA10"/>
      <c r="DVB10"/>
      <c r="DVC10"/>
      <c r="DVD10"/>
      <c r="DVE10"/>
      <c r="DVF10"/>
      <c r="DVG10"/>
      <c r="DVH10"/>
      <c r="DVI10"/>
      <c r="DVJ10"/>
      <c r="DVK10"/>
      <c r="DVL10"/>
      <c r="DVM10"/>
      <c r="DVN10"/>
      <c r="DVO10"/>
      <c r="DVP10"/>
      <c r="DVQ10"/>
      <c r="DVR10"/>
      <c r="DVS10"/>
      <c r="DVT10"/>
      <c r="DVU10"/>
      <c r="DVV10"/>
      <c r="DVW10"/>
      <c r="DVX10"/>
      <c r="DVY10"/>
      <c r="DVZ10"/>
      <c r="DWA10"/>
      <c r="DWB10"/>
      <c r="DWC10"/>
      <c r="DWD10"/>
      <c r="DWE10"/>
      <c r="DWF10"/>
      <c r="DWG10"/>
      <c r="DWH10"/>
      <c r="DWI10"/>
      <c r="DWJ10"/>
      <c r="DWK10"/>
      <c r="DWL10"/>
      <c r="DWM10"/>
      <c r="DWN10"/>
      <c r="DWO10"/>
      <c r="DWP10"/>
      <c r="DWQ10"/>
      <c r="DWR10"/>
      <c r="DWS10"/>
      <c r="DWT10"/>
      <c r="DWU10"/>
      <c r="DWV10"/>
      <c r="DWW10"/>
      <c r="DWX10"/>
      <c r="DWY10"/>
      <c r="DWZ10"/>
      <c r="DXA10"/>
      <c r="DXB10"/>
      <c r="DXC10"/>
      <c r="DXD10"/>
      <c r="DXE10"/>
      <c r="DXF10"/>
      <c r="DXG10"/>
      <c r="DXH10"/>
      <c r="DXI10"/>
      <c r="DXJ10"/>
      <c r="DXK10"/>
      <c r="DXL10"/>
      <c r="DXM10"/>
      <c r="DXN10"/>
      <c r="DXO10"/>
      <c r="DXP10"/>
      <c r="DXQ10"/>
      <c r="DXR10"/>
      <c r="DXS10"/>
      <c r="DXT10"/>
      <c r="DXU10"/>
      <c r="DXV10"/>
      <c r="DXW10"/>
      <c r="DXX10"/>
      <c r="DXY10"/>
      <c r="DXZ10"/>
      <c r="DYA10"/>
      <c r="DYB10"/>
      <c r="DYC10"/>
      <c r="DYD10"/>
      <c r="DYE10"/>
      <c r="DYF10"/>
      <c r="DYG10"/>
      <c r="DYH10"/>
      <c r="DYI10"/>
      <c r="DYJ10"/>
      <c r="DYK10"/>
      <c r="DYL10"/>
      <c r="DYM10"/>
      <c r="DYN10"/>
      <c r="DYO10"/>
      <c r="DYP10"/>
      <c r="DYQ10"/>
      <c r="DYR10"/>
      <c r="DYS10"/>
      <c r="DYT10"/>
      <c r="DYU10"/>
      <c r="DYV10"/>
      <c r="DYW10"/>
      <c r="DYX10"/>
      <c r="DYY10"/>
      <c r="DYZ10"/>
      <c r="DZA10"/>
      <c r="DZB10"/>
      <c r="DZC10"/>
      <c r="DZD10"/>
      <c r="DZE10"/>
      <c r="DZF10"/>
      <c r="DZG10"/>
      <c r="DZH10"/>
      <c r="DZI10"/>
      <c r="DZJ10"/>
      <c r="DZK10"/>
      <c r="DZL10"/>
      <c r="DZM10"/>
      <c r="DZN10"/>
      <c r="DZO10"/>
      <c r="DZP10"/>
      <c r="DZQ10"/>
      <c r="DZR10"/>
      <c r="DZS10"/>
      <c r="DZT10"/>
      <c r="DZU10"/>
      <c r="DZV10"/>
      <c r="DZW10"/>
      <c r="DZX10"/>
      <c r="DZY10"/>
      <c r="DZZ10"/>
      <c r="EAA10"/>
      <c r="EAB10"/>
      <c r="EAC10"/>
      <c r="EAD10"/>
      <c r="EAE10"/>
      <c r="EAF10"/>
      <c r="EAG10"/>
      <c r="EAH10"/>
      <c r="EAI10"/>
      <c r="EAJ10"/>
      <c r="EAK10"/>
      <c r="EAL10"/>
      <c r="EAM10"/>
      <c r="EAN10"/>
      <c r="EAO10"/>
      <c r="EAP10"/>
      <c r="EAQ10"/>
      <c r="EAR10"/>
      <c r="EAS10"/>
      <c r="EAT10"/>
      <c r="EAU10"/>
      <c r="EAV10"/>
      <c r="EAW10"/>
      <c r="EAX10"/>
      <c r="EAY10"/>
      <c r="EAZ10"/>
      <c r="EBA10"/>
      <c r="EBB10"/>
      <c r="EBC10"/>
      <c r="EBD10"/>
      <c r="EBE10"/>
      <c r="EBF10"/>
      <c r="EBG10"/>
      <c r="EBH10"/>
      <c r="EBI10"/>
      <c r="EBJ10"/>
      <c r="EBK10"/>
      <c r="EBL10"/>
      <c r="EBM10"/>
      <c r="EBN10"/>
      <c r="EBO10"/>
      <c r="EBP10"/>
      <c r="EBQ10"/>
      <c r="EBR10"/>
      <c r="EBS10"/>
      <c r="EBT10"/>
      <c r="EBU10"/>
      <c r="EBV10"/>
      <c r="EBW10"/>
      <c r="EBX10"/>
      <c r="EBY10"/>
      <c r="EBZ10"/>
      <c r="ECA10"/>
      <c r="ECB10"/>
      <c r="ECC10"/>
      <c r="ECD10"/>
      <c r="ECE10"/>
      <c r="ECF10"/>
      <c r="ECG10"/>
      <c r="ECH10"/>
      <c r="ECI10"/>
      <c r="ECJ10"/>
      <c r="ECK10"/>
      <c r="ECL10"/>
      <c r="ECM10"/>
      <c r="ECN10"/>
      <c r="ECO10"/>
      <c r="ECP10"/>
      <c r="ECQ10"/>
      <c r="ECR10"/>
      <c r="ECS10"/>
      <c r="ECT10"/>
      <c r="ECU10"/>
      <c r="ECV10"/>
      <c r="ECW10"/>
      <c r="ECX10"/>
      <c r="ECY10"/>
      <c r="ECZ10"/>
      <c r="EDA10"/>
      <c r="EDB10"/>
      <c r="EDC10"/>
      <c r="EDD10"/>
      <c r="EDE10"/>
      <c r="EDF10"/>
      <c r="EDG10"/>
      <c r="EDH10"/>
      <c r="EDI10"/>
      <c r="EDJ10"/>
      <c r="EDK10"/>
      <c r="EDL10"/>
      <c r="EDM10"/>
      <c r="EDN10"/>
      <c r="EDO10"/>
      <c r="EDP10"/>
      <c r="EDQ10"/>
      <c r="EDR10"/>
      <c r="EDS10"/>
      <c r="EDT10"/>
      <c r="EDU10"/>
      <c r="EDV10"/>
      <c r="EDW10"/>
      <c r="EDX10"/>
      <c r="EDY10"/>
      <c r="EDZ10"/>
      <c r="EEA10"/>
      <c r="EEB10"/>
      <c r="EEC10"/>
      <c r="EED10"/>
      <c r="EEE10"/>
      <c r="EEF10"/>
      <c r="EEG10"/>
      <c r="EEH10"/>
      <c r="EEI10"/>
      <c r="EEJ10"/>
      <c r="EEK10"/>
      <c r="EEL10"/>
      <c r="EEM10"/>
      <c r="EEN10"/>
      <c r="EEO10"/>
      <c r="EEP10"/>
      <c r="EEQ10"/>
      <c r="EER10"/>
      <c r="EES10"/>
      <c r="EET10"/>
      <c r="EEU10"/>
      <c r="EEV10"/>
      <c r="EEW10"/>
      <c r="EEX10"/>
      <c r="EEY10"/>
      <c r="EEZ10"/>
      <c r="EFA10"/>
      <c r="EFB10"/>
      <c r="EFC10"/>
      <c r="EFD10"/>
      <c r="EFE10"/>
      <c r="EFF10"/>
      <c r="EFG10"/>
      <c r="EFH10"/>
      <c r="EFI10"/>
      <c r="EFJ10"/>
      <c r="EFK10"/>
      <c r="EFL10"/>
      <c r="EFM10"/>
      <c r="EFN10"/>
      <c r="EFO10"/>
      <c r="EFP10"/>
      <c r="EFQ10"/>
      <c r="EFR10"/>
      <c r="EFS10"/>
      <c r="EFT10"/>
      <c r="EFU10"/>
      <c r="EFV10"/>
      <c r="EFW10"/>
      <c r="EFX10"/>
      <c r="EFY10"/>
      <c r="EFZ10"/>
      <c r="EGA10"/>
      <c r="EGB10"/>
      <c r="EGC10"/>
      <c r="EGD10"/>
      <c r="EGE10"/>
      <c r="EGF10"/>
      <c r="EGG10"/>
      <c r="EGH10"/>
      <c r="EGI10"/>
      <c r="EGJ10"/>
      <c r="EGK10"/>
      <c r="EGL10"/>
      <c r="EGM10"/>
      <c r="EGN10"/>
      <c r="EGO10"/>
      <c r="EGP10"/>
      <c r="EGQ10"/>
      <c r="EGR10"/>
      <c r="EGS10"/>
      <c r="EGT10"/>
      <c r="EGU10"/>
      <c r="EGV10"/>
      <c r="EGW10"/>
      <c r="EGX10"/>
      <c r="EGY10"/>
      <c r="EGZ10"/>
      <c r="EHA10"/>
      <c r="EHB10"/>
      <c r="EHC10"/>
      <c r="EHD10"/>
      <c r="EHE10"/>
      <c r="EHF10"/>
      <c r="EHG10"/>
      <c r="EHH10"/>
      <c r="EHI10"/>
      <c r="EHJ10"/>
      <c r="EHK10"/>
      <c r="EHL10"/>
      <c r="EHM10"/>
      <c r="EHN10"/>
      <c r="EHO10"/>
      <c r="EHP10"/>
      <c r="EHQ10"/>
      <c r="EHR10"/>
      <c r="EHS10"/>
      <c r="EHT10"/>
      <c r="EHU10"/>
      <c r="EHV10"/>
      <c r="EHW10"/>
      <c r="EHX10"/>
      <c r="EHY10"/>
      <c r="EHZ10"/>
      <c r="EIA10"/>
      <c r="EIB10"/>
      <c r="EIC10"/>
      <c r="EID10"/>
      <c r="EIE10"/>
      <c r="EIF10"/>
      <c r="EIG10"/>
      <c r="EIH10"/>
      <c r="EII10"/>
      <c r="EIJ10"/>
      <c r="EIK10"/>
      <c r="EIL10"/>
      <c r="EIM10"/>
      <c r="EIN10"/>
      <c r="EIO10"/>
      <c r="EIP10"/>
      <c r="EIQ10"/>
      <c r="EIR10"/>
      <c r="EIS10"/>
      <c r="EIT10"/>
      <c r="EIU10"/>
      <c r="EIV10"/>
      <c r="EIW10"/>
      <c r="EIX10"/>
      <c r="EIY10"/>
      <c r="EIZ10"/>
      <c r="EJA10"/>
      <c r="EJB10"/>
      <c r="EJC10"/>
      <c r="EJD10"/>
      <c r="EJE10"/>
      <c r="EJF10"/>
      <c r="EJG10"/>
      <c r="EJH10"/>
      <c r="EJI10"/>
      <c r="EJJ10"/>
      <c r="EJK10"/>
      <c r="EJL10"/>
      <c r="EJM10"/>
      <c r="EJN10"/>
      <c r="EJO10"/>
      <c r="EJP10"/>
      <c r="EJQ10"/>
      <c r="EJR10"/>
      <c r="EJS10"/>
      <c r="EJT10"/>
      <c r="EJU10"/>
      <c r="EJV10"/>
      <c r="EJW10"/>
      <c r="EJX10"/>
      <c r="EJY10"/>
      <c r="EJZ10"/>
      <c r="EKA10"/>
      <c r="EKB10"/>
      <c r="EKC10"/>
      <c r="EKD10"/>
      <c r="EKE10"/>
      <c r="EKF10"/>
      <c r="EKG10"/>
      <c r="EKH10"/>
      <c r="EKI10"/>
      <c r="EKJ10"/>
      <c r="EKK10"/>
      <c r="EKL10"/>
      <c r="EKM10"/>
      <c r="EKN10"/>
      <c r="EKO10"/>
      <c r="EKP10"/>
      <c r="EKQ10"/>
      <c r="EKR10"/>
      <c r="EKS10"/>
      <c r="EKT10"/>
      <c r="EKU10"/>
      <c r="EKV10"/>
      <c r="EKW10"/>
      <c r="EKX10"/>
      <c r="EKY10"/>
      <c r="EKZ10"/>
      <c r="ELA10"/>
      <c r="ELB10"/>
      <c r="ELC10"/>
      <c r="ELD10"/>
      <c r="ELE10"/>
      <c r="ELF10"/>
      <c r="ELG10"/>
      <c r="ELH10"/>
      <c r="ELI10"/>
      <c r="ELJ10"/>
      <c r="ELK10"/>
      <c r="ELL10"/>
      <c r="ELM10"/>
      <c r="ELN10"/>
      <c r="ELO10"/>
      <c r="ELP10"/>
      <c r="ELQ10"/>
      <c r="ELR10"/>
      <c r="ELS10"/>
      <c r="ELT10"/>
      <c r="ELU10"/>
      <c r="ELV10"/>
      <c r="ELW10"/>
      <c r="ELX10"/>
      <c r="ELY10"/>
      <c r="ELZ10"/>
      <c r="EMA10"/>
      <c r="EMB10"/>
      <c r="EMC10"/>
      <c r="EMD10"/>
      <c r="EME10"/>
      <c r="EMF10"/>
      <c r="EMG10"/>
      <c r="EMH10"/>
      <c r="EMI10"/>
      <c r="EMJ10"/>
      <c r="EMK10"/>
      <c r="EML10"/>
      <c r="EMM10"/>
      <c r="EMN10"/>
      <c r="EMO10"/>
      <c r="EMP10"/>
      <c r="EMQ10"/>
      <c r="EMR10"/>
      <c r="EMS10"/>
      <c r="EMT10"/>
      <c r="EMU10"/>
      <c r="EMV10"/>
      <c r="EMW10"/>
      <c r="EMX10"/>
      <c r="EMY10"/>
      <c r="EMZ10"/>
      <c r="ENA10"/>
      <c r="ENB10"/>
      <c r="ENC10"/>
      <c r="END10"/>
      <c r="ENE10"/>
      <c r="ENF10"/>
      <c r="ENG10"/>
      <c r="ENH10"/>
      <c r="ENI10"/>
      <c r="ENJ10"/>
      <c r="ENK10"/>
      <c r="ENL10"/>
      <c r="ENM10"/>
      <c r="ENN10"/>
      <c r="ENO10"/>
      <c r="ENP10"/>
      <c r="ENQ10"/>
      <c r="ENR10"/>
      <c r="ENS10"/>
      <c r="ENT10"/>
      <c r="ENU10"/>
      <c r="ENV10"/>
      <c r="ENW10"/>
      <c r="ENX10"/>
      <c r="ENY10"/>
      <c r="ENZ10"/>
      <c r="EOA10"/>
      <c r="EOB10"/>
      <c r="EOC10"/>
      <c r="EOD10"/>
      <c r="EOE10"/>
      <c r="EOF10"/>
      <c r="EOG10"/>
      <c r="EOH10"/>
      <c r="EOI10"/>
      <c r="EOJ10"/>
      <c r="EOK10"/>
      <c r="EOL10"/>
      <c r="EOM10"/>
      <c r="EON10"/>
      <c r="EOO10"/>
      <c r="EOP10"/>
      <c r="EOQ10"/>
      <c r="EOR10"/>
      <c r="EOS10"/>
      <c r="EOT10"/>
      <c r="EOU10"/>
      <c r="EOV10"/>
      <c r="EOW10"/>
      <c r="EOX10"/>
      <c r="EOY10"/>
      <c r="EOZ10"/>
      <c r="EPA10"/>
      <c r="EPB10"/>
      <c r="EPC10"/>
      <c r="EPD10"/>
      <c r="EPE10"/>
      <c r="EPF10"/>
      <c r="EPG10"/>
      <c r="EPH10"/>
      <c r="EPI10"/>
      <c r="EPJ10"/>
      <c r="EPK10"/>
      <c r="EPL10"/>
      <c r="EPM10"/>
      <c r="EPN10"/>
      <c r="EPO10"/>
      <c r="EPP10"/>
      <c r="EPQ10"/>
      <c r="EPR10"/>
      <c r="EPS10"/>
      <c r="EPT10"/>
      <c r="EPU10"/>
      <c r="EPV10"/>
      <c r="EPW10"/>
      <c r="EPX10"/>
      <c r="EPY10"/>
      <c r="EPZ10"/>
      <c r="EQA10"/>
      <c r="EQB10"/>
      <c r="EQC10"/>
      <c r="EQD10"/>
      <c r="EQE10"/>
      <c r="EQF10"/>
      <c r="EQG10"/>
      <c r="EQH10"/>
      <c r="EQI10"/>
      <c r="EQJ10"/>
      <c r="EQK10"/>
      <c r="EQL10"/>
      <c r="EQM10"/>
      <c r="EQN10"/>
      <c r="EQO10"/>
      <c r="EQP10"/>
      <c r="EQQ10"/>
      <c r="EQR10"/>
      <c r="EQS10"/>
      <c r="EQT10"/>
      <c r="EQU10"/>
      <c r="EQV10"/>
      <c r="EQW10"/>
      <c r="EQX10"/>
      <c r="EQY10"/>
      <c r="EQZ10"/>
      <c r="ERA10"/>
      <c r="ERB10"/>
      <c r="ERC10"/>
      <c r="ERD10"/>
      <c r="ERE10"/>
      <c r="ERF10"/>
      <c r="ERG10"/>
      <c r="ERH10"/>
      <c r="ERI10"/>
      <c r="ERJ10"/>
      <c r="ERK10"/>
      <c r="ERL10"/>
      <c r="ERM10"/>
      <c r="ERN10"/>
      <c r="ERO10"/>
      <c r="ERP10"/>
      <c r="ERQ10"/>
      <c r="ERR10"/>
      <c r="ERS10"/>
      <c r="ERT10"/>
      <c r="ERU10"/>
      <c r="ERV10"/>
      <c r="ERW10"/>
      <c r="ERX10"/>
      <c r="ERY10"/>
      <c r="ERZ10"/>
      <c r="ESA10"/>
      <c r="ESB10"/>
      <c r="ESC10"/>
      <c r="ESD10"/>
      <c r="ESE10"/>
      <c r="ESF10"/>
      <c r="ESG10"/>
      <c r="ESH10"/>
      <c r="ESI10"/>
      <c r="ESJ10"/>
      <c r="ESK10"/>
      <c r="ESL10"/>
      <c r="ESM10"/>
      <c r="ESN10"/>
      <c r="ESO10"/>
      <c r="ESP10"/>
      <c r="ESQ10"/>
      <c r="ESR10"/>
      <c r="ESS10"/>
      <c r="EST10"/>
      <c r="ESU10"/>
      <c r="ESV10"/>
      <c r="ESW10"/>
      <c r="ESX10"/>
      <c r="ESY10"/>
      <c r="ESZ10"/>
      <c r="ETA10"/>
      <c r="ETB10"/>
      <c r="ETC10"/>
      <c r="ETD10"/>
      <c r="ETE10"/>
      <c r="ETF10"/>
      <c r="ETG10"/>
      <c r="ETH10"/>
      <c r="ETI10"/>
      <c r="ETJ10"/>
      <c r="ETK10"/>
      <c r="ETL10"/>
      <c r="ETM10"/>
      <c r="ETN10"/>
      <c r="ETO10"/>
      <c r="ETP10"/>
      <c r="ETQ10"/>
      <c r="ETR10"/>
      <c r="ETS10"/>
      <c r="ETT10"/>
      <c r="ETU10"/>
      <c r="ETV10"/>
      <c r="ETW10"/>
      <c r="ETX10"/>
      <c r="ETY10"/>
      <c r="ETZ10"/>
      <c r="EUA10"/>
      <c r="EUB10"/>
      <c r="EUC10"/>
      <c r="EUD10"/>
      <c r="EUE10"/>
      <c r="EUF10"/>
      <c r="EUG10"/>
      <c r="EUH10"/>
      <c r="EUI10"/>
      <c r="EUJ10"/>
      <c r="EUK10"/>
      <c r="EUL10"/>
      <c r="EUM10"/>
      <c r="EUN10"/>
      <c r="EUO10"/>
      <c r="EUP10"/>
      <c r="EUQ10"/>
      <c r="EUR10"/>
      <c r="EUS10"/>
      <c r="EUT10"/>
      <c r="EUU10"/>
      <c r="EUV10"/>
      <c r="EUW10"/>
      <c r="EUX10"/>
      <c r="EUY10"/>
      <c r="EUZ10"/>
      <c r="EVA10"/>
      <c r="EVB10"/>
      <c r="EVC10"/>
      <c r="EVD10"/>
      <c r="EVE10"/>
      <c r="EVF10"/>
      <c r="EVG10"/>
      <c r="EVH10"/>
      <c r="EVI10"/>
      <c r="EVJ10"/>
      <c r="EVK10"/>
      <c r="EVL10"/>
      <c r="EVM10"/>
      <c r="EVN10"/>
      <c r="EVO10"/>
      <c r="EVP10"/>
      <c r="EVQ10"/>
      <c r="EVR10"/>
      <c r="EVS10"/>
      <c r="EVT10"/>
      <c r="EVU10"/>
      <c r="EVV10"/>
      <c r="EVW10"/>
      <c r="EVX10"/>
      <c r="EVY10"/>
      <c r="EVZ10"/>
      <c r="EWA10"/>
      <c r="EWB10"/>
      <c r="EWC10"/>
      <c r="EWD10"/>
      <c r="EWE10"/>
      <c r="EWF10"/>
      <c r="EWG10"/>
      <c r="EWH10"/>
      <c r="EWI10"/>
      <c r="EWJ10"/>
      <c r="EWK10"/>
      <c r="EWL10"/>
      <c r="EWM10"/>
      <c r="EWN10"/>
      <c r="EWO10"/>
      <c r="EWP10"/>
      <c r="EWQ10"/>
      <c r="EWR10"/>
      <c r="EWS10"/>
      <c r="EWT10"/>
      <c r="EWU10"/>
      <c r="EWV10"/>
      <c r="EWW10"/>
      <c r="EWX10"/>
      <c r="EWY10"/>
      <c r="EWZ10"/>
      <c r="EXA10"/>
      <c r="EXB10"/>
      <c r="EXC10"/>
      <c r="EXD10"/>
      <c r="EXE10"/>
      <c r="EXF10"/>
      <c r="EXG10"/>
      <c r="EXH10"/>
      <c r="EXI10"/>
      <c r="EXJ10"/>
      <c r="EXK10"/>
      <c r="EXL10"/>
      <c r="EXM10"/>
      <c r="EXN10"/>
      <c r="EXO10"/>
      <c r="EXP10"/>
      <c r="EXQ10"/>
      <c r="EXR10"/>
      <c r="EXS10"/>
      <c r="EXT10"/>
      <c r="EXU10"/>
      <c r="EXV10"/>
      <c r="EXW10"/>
      <c r="EXX10"/>
      <c r="EXY10"/>
      <c r="EXZ10"/>
      <c r="EYA10"/>
      <c r="EYB10"/>
      <c r="EYC10"/>
      <c r="EYD10"/>
      <c r="EYE10"/>
      <c r="EYF10"/>
      <c r="EYG10"/>
      <c r="EYH10"/>
      <c r="EYI10"/>
      <c r="EYJ10"/>
      <c r="EYK10"/>
      <c r="EYL10"/>
      <c r="EYM10"/>
      <c r="EYN10"/>
      <c r="EYO10"/>
      <c r="EYP10"/>
      <c r="EYQ10"/>
      <c r="EYR10"/>
      <c r="EYS10"/>
      <c r="EYT10"/>
      <c r="EYU10"/>
      <c r="EYV10"/>
      <c r="EYW10"/>
      <c r="EYX10"/>
      <c r="EYY10"/>
      <c r="EYZ10"/>
      <c r="EZA10"/>
      <c r="EZB10"/>
      <c r="EZC10"/>
      <c r="EZD10"/>
      <c r="EZE10"/>
      <c r="EZF10"/>
      <c r="EZG10"/>
      <c r="EZH10"/>
      <c r="EZI10"/>
      <c r="EZJ10"/>
      <c r="EZK10"/>
      <c r="EZL10"/>
      <c r="EZM10"/>
      <c r="EZN10"/>
      <c r="EZO10"/>
      <c r="EZP10"/>
      <c r="EZQ10"/>
      <c r="EZR10"/>
      <c r="EZS10"/>
      <c r="EZT10"/>
      <c r="EZU10"/>
      <c r="EZV10"/>
      <c r="EZW10"/>
      <c r="EZX10"/>
      <c r="EZY10"/>
      <c r="EZZ10"/>
      <c r="FAA10"/>
      <c r="FAB10"/>
      <c r="FAC10"/>
      <c r="FAD10"/>
      <c r="FAE10"/>
      <c r="FAF10"/>
      <c r="FAG10"/>
      <c r="FAH10"/>
      <c r="FAI10"/>
      <c r="FAJ10"/>
      <c r="FAK10"/>
      <c r="FAL10"/>
      <c r="FAM10"/>
      <c r="FAN10"/>
      <c r="FAO10"/>
      <c r="FAP10"/>
      <c r="FAQ10"/>
      <c r="FAR10"/>
      <c r="FAS10"/>
      <c r="FAT10"/>
      <c r="FAU10"/>
      <c r="FAV10"/>
      <c r="FAW10"/>
      <c r="FAX10"/>
      <c r="FAY10"/>
      <c r="FAZ10"/>
      <c r="FBA10"/>
      <c r="FBB10"/>
      <c r="FBC10"/>
      <c r="FBD10"/>
      <c r="FBE10"/>
      <c r="FBF10"/>
      <c r="FBG10"/>
      <c r="FBH10"/>
      <c r="FBI10"/>
      <c r="FBJ10"/>
      <c r="FBK10"/>
      <c r="FBL10"/>
      <c r="FBM10"/>
      <c r="FBN10"/>
      <c r="FBO10"/>
      <c r="FBP10"/>
      <c r="FBQ10"/>
      <c r="FBR10"/>
      <c r="FBS10"/>
      <c r="FBT10"/>
      <c r="FBU10"/>
      <c r="FBV10"/>
      <c r="FBW10"/>
      <c r="FBX10"/>
      <c r="FBY10"/>
      <c r="FBZ10"/>
      <c r="FCA10"/>
      <c r="FCB10"/>
      <c r="FCC10"/>
      <c r="FCD10"/>
      <c r="FCE10"/>
      <c r="FCF10"/>
      <c r="FCG10"/>
    </row>
    <row r="11" spans="1:4141" s="90" customFormat="1" ht="12.75">
      <c r="A11" s="90" t="s">
        <v>386</v>
      </c>
      <c r="B11" s="85">
        <f>'$perShare'!F242</f>
        <v>32.131999999999998</v>
      </c>
      <c r="C11" s="178">
        <v>0.75</v>
      </c>
      <c r="D11"/>
      <c r="E11" s="88">
        <v>1.37</v>
      </c>
      <c r="F11" s="88">
        <v>1.31</v>
      </c>
      <c r="G11" s="88">
        <v>1.28</v>
      </c>
      <c r="H11" s="88">
        <v>1.8</v>
      </c>
      <c r="I11" s="88">
        <v>1.79</v>
      </c>
      <c r="J11" s="88">
        <v>2.15</v>
      </c>
      <c r="K11" s="88">
        <v>2.25</v>
      </c>
      <c r="L11" s="88">
        <v>2.35</v>
      </c>
      <c r="M11" s="88">
        <v>2.75</v>
      </c>
      <c r="N11" s="88">
        <v>1.1599999999999999</v>
      </c>
      <c r="O11" s="88">
        <v>1.2</v>
      </c>
      <c r="P11" s="88">
        <v>1.24</v>
      </c>
      <c r="Q11" s="88">
        <v>1.28</v>
      </c>
      <c r="R11" s="88">
        <v>1.32</v>
      </c>
      <c r="S11" s="88">
        <v>1.36</v>
      </c>
      <c r="T11" s="88">
        <v>1.4</v>
      </c>
      <c r="U11" s="88">
        <v>1.52</v>
      </c>
      <c r="V11" s="88">
        <v>6.2E-2</v>
      </c>
      <c r="W11" s="88">
        <v>6.3E-2</v>
      </c>
      <c r="X11" s="88">
        <v>8.5000000000000006E-2</v>
      </c>
      <c r="Y11" s="88">
        <v>7.6999999999999999E-2</v>
      </c>
      <c r="Z11" s="88">
        <v>9.4E-2</v>
      </c>
      <c r="AA11" s="88">
        <v>0.09</v>
      </c>
      <c r="AB11" s="88">
        <v>0.09</v>
      </c>
      <c r="AC11" s="88">
        <v>9.5000000000000001E-2</v>
      </c>
      <c r="AD11" s="88">
        <v>20.18</v>
      </c>
      <c r="AE11" s="88">
        <v>20.59</v>
      </c>
      <c r="AF11" s="88">
        <v>21.25</v>
      </c>
      <c r="AG11" s="88">
        <v>22.03</v>
      </c>
      <c r="AH11" s="88">
        <v>22.89</v>
      </c>
      <c r="AI11" s="88">
        <v>25</v>
      </c>
      <c r="AJ11" s="88">
        <v>26.15</v>
      </c>
      <c r="AK11" s="88">
        <v>29.65</v>
      </c>
      <c r="AL11" s="88">
        <v>108.31</v>
      </c>
      <c r="AM11" s="88">
        <v>109.07</v>
      </c>
      <c r="AN11" s="88">
        <v>112.13</v>
      </c>
      <c r="AO11" s="88">
        <v>125.7</v>
      </c>
      <c r="AP11" s="88">
        <v>126.5</v>
      </c>
      <c r="AQ11" s="88">
        <v>128</v>
      </c>
      <c r="AR11" s="88">
        <v>130</v>
      </c>
      <c r="AS11" s="88">
        <v>135</v>
      </c>
      <c r="AT11" s="88">
        <v>1.4999999999999999E-2</v>
      </c>
      <c r="AU11" s="88">
        <v>0.06</v>
      </c>
      <c r="AV11" s="88">
        <v>0.05</v>
      </c>
      <c r="AW11" s="88">
        <v>0.03</v>
      </c>
      <c r="AX11" s="88">
        <v>4.4999999999999998E-2</v>
      </c>
      <c r="AY11" s="88">
        <v>0.05</v>
      </c>
      <c r="AZ11" s="91">
        <f>Earnings!E12</f>
        <v>2.2200000000000002</v>
      </c>
      <c r="BA11" s="91">
        <f>[1]Earnings!F12</f>
        <v>4.8000000000000001E-2</v>
      </c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  <c r="AMM11"/>
      <c r="AMN11"/>
      <c r="AMO11"/>
      <c r="AMP11"/>
      <c r="AMQ11"/>
      <c r="AMR11"/>
      <c r="AMS11"/>
      <c r="AMT11"/>
      <c r="AMU11"/>
      <c r="AMV11"/>
      <c r="AMW11"/>
      <c r="AMX11"/>
      <c r="AMY11"/>
      <c r="AMZ11"/>
      <c r="ANA11"/>
      <c r="ANB11"/>
      <c r="ANC11"/>
      <c r="AND11"/>
      <c r="ANE11"/>
      <c r="ANF11"/>
      <c r="ANG11"/>
      <c r="ANH11"/>
      <c r="ANI11"/>
      <c r="ANJ11"/>
      <c r="ANK11"/>
      <c r="ANL11"/>
      <c r="ANM11"/>
      <c r="ANN11"/>
      <c r="ANO11"/>
      <c r="ANP11"/>
      <c r="ANQ11"/>
      <c r="ANR11"/>
      <c r="ANS11"/>
      <c r="ANT11"/>
      <c r="ANU11"/>
      <c r="ANV11"/>
      <c r="ANW11"/>
      <c r="ANX11"/>
      <c r="ANY11"/>
      <c r="ANZ11"/>
      <c r="AOA11"/>
      <c r="AOB11"/>
      <c r="AOC11"/>
      <c r="AOD11"/>
      <c r="AOE11"/>
      <c r="AOF11"/>
      <c r="AOG11"/>
      <c r="AOH11"/>
      <c r="AOI11"/>
      <c r="AOJ11"/>
      <c r="AOK11"/>
      <c r="AOL11"/>
      <c r="AOM11"/>
      <c r="AON11"/>
      <c r="AOO11"/>
      <c r="AOP11"/>
      <c r="AOQ11"/>
      <c r="AOR11"/>
      <c r="AOS11"/>
      <c r="AOT11"/>
      <c r="AOU11"/>
      <c r="AOV11"/>
      <c r="AOW11"/>
      <c r="AOX11"/>
      <c r="AOY11"/>
      <c r="AOZ11"/>
      <c r="APA11"/>
      <c r="APB11"/>
      <c r="APC11"/>
      <c r="APD11"/>
      <c r="APE11"/>
      <c r="APF11"/>
      <c r="APG11"/>
      <c r="APH11"/>
      <c r="API11"/>
      <c r="APJ11"/>
      <c r="APK11"/>
      <c r="APL11"/>
      <c r="APM11"/>
      <c r="APN11"/>
      <c r="APO11"/>
      <c r="APP11"/>
      <c r="APQ11"/>
      <c r="APR11"/>
      <c r="APS11"/>
      <c r="APT11"/>
      <c r="APU11"/>
      <c r="APV11"/>
      <c r="APW11"/>
      <c r="APX11"/>
      <c r="APY11"/>
      <c r="APZ11"/>
      <c r="AQA11"/>
      <c r="AQB11"/>
      <c r="AQC11"/>
      <c r="AQD11"/>
      <c r="AQE11"/>
      <c r="AQF11"/>
      <c r="AQG11"/>
      <c r="AQH11"/>
      <c r="AQI11"/>
      <c r="AQJ11"/>
      <c r="AQK11"/>
      <c r="AQL11"/>
      <c r="AQM11"/>
      <c r="AQN11"/>
      <c r="AQO11"/>
      <c r="AQP11"/>
      <c r="AQQ11"/>
      <c r="AQR11"/>
      <c r="AQS11"/>
      <c r="AQT11"/>
      <c r="AQU11"/>
      <c r="AQV11"/>
      <c r="AQW11"/>
      <c r="AQX11"/>
      <c r="AQY11"/>
      <c r="AQZ11"/>
      <c r="ARA11"/>
      <c r="ARB11"/>
      <c r="ARC11"/>
      <c r="ARD11"/>
      <c r="ARE11"/>
      <c r="ARF11"/>
      <c r="ARG11"/>
      <c r="ARH11"/>
      <c r="ARI11"/>
      <c r="ARJ11"/>
      <c r="ARK11"/>
      <c r="ARL11"/>
      <c r="ARM11"/>
      <c r="ARN11"/>
      <c r="ARO11"/>
      <c r="ARP11"/>
      <c r="ARQ11"/>
      <c r="ARR11"/>
      <c r="ARS11"/>
      <c r="ART11"/>
      <c r="ARU11"/>
      <c r="ARV11"/>
      <c r="ARW11"/>
      <c r="ARX11"/>
      <c r="ARY11"/>
      <c r="ARZ11"/>
      <c r="ASA11"/>
      <c r="ASB11"/>
      <c r="ASC11"/>
      <c r="ASD11"/>
      <c r="ASE11"/>
      <c r="ASF11"/>
      <c r="ASG11"/>
      <c r="ASH11"/>
      <c r="ASI11"/>
      <c r="ASJ11"/>
      <c r="ASK11"/>
      <c r="ASL11"/>
      <c r="ASM11"/>
      <c r="ASN11"/>
      <c r="ASO11"/>
      <c r="ASP11"/>
      <c r="ASQ11"/>
      <c r="ASR11"/>
      <c r="ASS11"/>
      <c r="AST11"/>
      <c r="ASU11"/>
      <c r="ASV11"/>
      <c r="ASW11"/>
      <c r="ASX11"/>
      <c r="ASY11"/>
      <c r="ASZ11"/>
      <c r="ATA11"/>
      <c r="ATB11"/>
      <c r="ATC11"/>
      <c r="ATD11"/>
      <c r="ATE11"/>
      <c r="ATF11"/>
      <c r="ATG11"/>
      <c r="ATH11"/>
      <c r="ATI11"/>
      <c r="ATJ11"/>
      <c r="ATK11"/>
      <c r="ATL11"/>
      <c r="ATM11"/>
      <c r="ATN11"/>
      <c r="ATO11"/>
      <c r="ATP11"/>
      <c r="ATQ11"/>
      <c r="ATR11"/>
      <c r="ATS11"/>
      <c r="ATT11"/>
      <c r="ATU11"/>
      <c r="ATV11"/>
      <c r="ATW11"/>
      <c r="ATX11"/>
      <c r="ATY11"/>
      <c r="ATZ11"/>
      <c r="AUA11"/>
      <c r="AUB11"/>
      <c r="AUC11"/>
      <c r="AUD11"/>
      <c r="AUE11"/>
      <c r="AUF11"/>
      <c r="AUG11"/>
      <c r="AUH11"/>
      <c r="AUI11"/>
      <c r="AUJ11"/>
      <c r="AUK11"/>
      <c r="AUL11"/>
      <c r="AUM11"/>
      <c r="AUN11"/>
      <c r="AUO11"/>
      <c r="AUP11"/>
      <c r="AUQ11"/>
      <c r="AUR11"/>
      <c r="AUS11"/>
      <c r="AUT11"/>
      <c r="AUU11"/>
      <c r="AUV11"/>
      <c r="AUW11"/>
      <c r="AUX11"/>
      <c r="AUY11"/>
      <c r="AUZ11"/>
      <c r="AVA11"/>
      <c r="AVB11"/>
      <c r="AVC11"/>
      <c r="AVD11"/>
      <c r="AVE11"/>
      <c r="AVF11"/>
      <c r="AVG11"/>
      <c r="AVH11"/>
      <c r="AVI11"/>
      <c r="AVJ11"/>
      <c r="AVK11"/>
      <c r="AVL11"/>
      <c r="AVM11"/>
      <c r="AVN11"/>
      <c r="AVO11"/>
      <c r="AVP11"/>
      <c r="AVQ11"/>
      <c r="AVR11"/>
      <c r="AVS11"/>
      <c r="AVT11"/>
      <c r="AVU11"/>
      <c r="AVV11"/>
      <c r="AVW11"/>
      <c r="AVX11"/>
      <c r="AVY11"/>
      <c r="AVZ11"/>
      <c r="AWA11"/>
      <c r="AWB11"/>
      <c r="AWC11"/>
      <c r="AWD11"/>
      <c r="AWE11"/>
      <c r="AWF11"/>
      <c r="AWG11"/>
      <c r="AWH11"/>
      <c r="AWI11"/>
      <c r="AWJ11"/>
      <c r="AWK11"/>
      <c r="AWL11"/>
      <c r="AWM11"/>
      <c r="AWN11"/>
      <c r="AWO11"/>
      <c r="AWP11"/>
      <c r="AWQ11"/>
      <c r="AWR11"/>
      <c r="AWS11"/>
      <c r="AWT11"/>
      <c r="AWU11"/>
      <c r="AWV11"/>
      <c r="AWW11"/>
      <c r="AWX11"/>
      <c r="AWY11"/>
      <c r="AWZ11"/>
      <c r="AXA11"/>
      <c r="AXB11"/>
      <c r="AXC11"/>
      <c r="AXD11"/>
      <c r="AXE11"/>
      <c r="AXF11"/>
      <c r="AXG11"/>
      <c r="AXH11"/>
      <c r="AXI11"/>
      <c r="AXJ11"/>
      <c r="AXK11"/>
      <c r="AXL11"/>
      <c r="AXM11"/>
      <c r="AXN11"/>
      <c r="AXO11"/>
      <c r="AXP11"/>
      <c r="AXQ11"/>
      <c r="AXR11"/>
      <c r="AXS11"/>
      <c r="AXT11"/>
      <c r="AXU11"/>
      <c r="AXV11"/>
      <c r="AXW11"/>
      <c r="AXX11"/>
      <c r="AXY11"/>
      <c r="AXZ11"/>
      <c r="AYA11"/>
      <c r="AYB11"/>
      <c r="AYC11"/>
      <c r="AYD11"/>
      <c r="AYE11"/>
      <c r="AYF11"/>
      <c r="AYG11"/>
      <c r="AYH11"/>
      <c r="AYI11"/>
      <c r="AYJ11"/>
      <c r="AYK11"/>
      <c r="AYL11"/>
      <c r="AYM11"/>
      <c r="AYN11"/>
      <c r="AYO11"/>
      <c r="AYP11"/>
      <c r="AYQ11"/>
      <c r="AYR11"/>
      <c r="AYS11"/>
      <c r="AYT11"/>
      <c r="AYU11"/>
      <c r="AYV11"/>
      <c r="AYW11"/>
      <c r="AYX11"/>
      <c r="AYY11"/>
      <c r="AYZ11"/>
      <c r="AZA11"/>
      <c r="AZB11"/>
      <c r="AZC11"/>
      <c r="AZD11"/>
      <c r="AZE11"/>
      <c r="AZF11"/>
      <c r="AZG11"/>
      <c r="AZH11"/>
      <c r="AZI11"/>
      <c r="AZJ11"/>
      <c r="AZK11"/>
      <c r="AZL11"/>
      <c r="AZM11"/>
      <c r="AZN11"/>
      <c r="AZO11"/>
      <c r="AZP11"/>
      <c r="AZQ11"/>
      <c r="AZR11"/>
      <c r="AZS11"/>
      <c r="AZT11"/>
      <c r="AZU11"/>
      <c r="AZV11"/>
      <c r="AZW11"/>
      <c r="AZX11"/>
      <c r="AZY11"/>
      <c r="AZZ11"/>
      <c r="BAA11"/>
      <c r="BAB11"/>
      <c r="BAC11"/>
      <c r="BAD11"/>
      <c r="BAE11"/>
      <c r="BAF11"/>
      <c r="BAG11"/>
      <c r="BAH11"/>
      <c r="BAI11"/>
      <c r="BAJ11"/>
      <c r="BAK11"/>
      <c r="BAL11"/>
      <c r="BAM11"/>
      <c r="BAN11"/>
      <c r="BAO11"/>
      <c r="BAP11"/>
      <c r="BAQ11"/>
      <c r="BAR11"/>
      <c r="BAS11"/>
      <c r="BAT11"/>
      <c r="BAU11"/>
      <c r="BAV11"/>
      <c r="BAW11"/>
      <c r="BAX11"/>
      <c r="BAY11"/>
      <c r="BAZ11"/>
      <c r="BBA11"/>
      <c r="BBB11"/>
      <c r="BBC11"/>
      <c r="BBD11"/>
      <c r="BBE11"/>
      <c r="BBF11"/>
      <c r="BBG11"/>
      <c r="BBH11"/>
      <c r="BBI11"/>
      <c r="BBJ11"/>
      <c r="BBK11"/>
      <c r="BBL11"/>
      <c r="BBM11"/>
      <c r="BBN11"/>
      <c r="BBO11"/>
      <c r="BBP11"/>
      <c r="BBQ11"/>
      <c r="BBR11"/>
      <c r="BBS11"/>
      <c r="BBT11"/>
      <c r="BBU11"/>
      <c r="BBV11"/>
      <c r="BBW11"/>
      <c r="BBX11"/>
      <c r="BBY11"/>
      <c r="BBZ11"/>
      <c r="BCA11"/>
      <c r="BCB11"/>
      <c r="BCC11"/>
      <c r="BCD11"/>
      <c r="BCE11"/>
      <c r="BCF11"/>
      <c r="BCG11"/>
      <c r="BCH11"/>
      <c r="BCI11"/>
      <c r="BCJ11"/>
      <c r="BCK11"/>
      <c r="BCL11"/>
      <c r="BCM11"/>
      <c r="BCN11"/>
      <c r="BCO11"/>
      <c r="BCP11"/>
      <c r="BCQ11"/>
      <c r="BCR11"/>
      <c r="BCS11"/>
      <c r="BCT11"/>
      <c r="BCU11"/>
      <c r="BCV11"/>
      <c r="BCW11"/>
      <c r="BCX11"/>
      <c r="BCY11"/>
      <c r="BCZ11"/>
      <c r="BDA11"/>
      <c r="BDB11"/>
      <c r="BDC11"/>
      <c r="BDD11"/>
      <c r="BDE11"/>
      <c r="BDF11"/>
      <c r="BDG11"/>
      <c r="BDH11"/>
      <c r="BDI11"/>
      <c r="BDJ11"/>
      <c r="BDK11"/>
      <c r="BDL11"/>
      <c r="BDM11"/>
      <c r="BDN11"/>
      <c r="BDO11"/>
      <c r="BDP11"/>
      <c r="BDQ11"/>
      <c r="BDR11"/>
      <c r="BDS11"/>
      <c r="BDT11"/>
      <c r="BDU11"/>
      <c r="BDV11"/>
      <c r="BDW11"/>
      <c r="BDX11"/>
      <c r="BDY11"/>
      <c r="BDZ11"/>
      <c r="BEA11"/>
      <c r="BEB11"/>
      <c r="BEC11"/>
      <c r="BED11"/>
      <c r="BEE11"/>
      <c r="BEF11"/>
      <c r="BEG11"/>
      <c r="BEH11"/>
      <c r="BEI11"/>
      <c r="BEJ11"/>
      <c r="BEK11"/>
      <c r="BEL11"/>
      <c r="BEM11"/>
      <c r="BEN11"/>
      <c r="BEO11"/>
      <c r="BEP11"/>
      <c r="BEQ11"/>
      <c r="BER11"/>
      <c r="BES11"/>
      <c r="BET11"/>
      <c r="BEU11"/>
      <c r="BEV11"/>
      <c r="BEW11"/>
      <c r="BEX11"/>
      <c r="BEY11"/>
      <c r="BEZ11"/>
      <c r="BFA11"/>
      <c r="BFB11"/>
      <c r="BFC11"/>
      <c r="BFD11"/>
      <c r="BFE11"/>
      <c r="BFF11"/>
      <c r="BFG11"/>
      <c r="BFH11"/>
      <c r="BFI11"/>
      <c r="BFJ11"/>
      <c r="BFK11"/>
      <c r="BFL11"/>
      <c r="BFM11"/>
      <c r="BFN11"/>
      <c r="BFO11"/>
      <c r="BFP11"/>
      <c r="BFQ11"/>
      <c r="BFR11"/>
      <c r="BFS11"/>
      <c r="BFT11"/>
      <c r="BFU11"/>
      <c r="BFV11"/>
      <c r="BFW11"/>
      <c r="BFX11"/>
      <c r="BFY11"/>
      <c r="BFZ11"/>
      <c r="BGA11"/>
      <c r="BGB11"/>
      <c r="BGC11"/>
      <c r="BGD11"/>
      <c r="BGE11"/>
      <c r="BGF11"/>
      <c r="BGG11"/>
      <c r="BGH11"/>
      <c r="BGI11"/>
      <c r="BGJ11"/>
      <c r="BGK11"/>
      <c r="BGL11"/>
      <c r="BGM11"/>
      <c r="BGN11"/>
      <c r="BGO11"/>
      <c r="BGP11"/>
      <c r="BGQ11"/>
      <c r="BGR11"/>
      <c r="BGS11"/>
      <c r="BGT11"/>
      <c r="BGU11"/>
      <c r="BGV11"/>
      <c r="BGW11"/>
      <c r="BGX11"/>
      <c r="BGY11"/>
      <c r="BGZ11"/>
      <c r="BHA11"/>
      <c r="BHB11"/>
      <c r="BHC11"/>
      <c r="BHD11"/>
      <c r="BHE11"/>
      <c r="BHF11"/>
      <c r="BHG11"/>
      <c r="BHH11"/>
      <c r="BHI11"/>
      <c r="BHJ11"/>
      <c r="BHK11"/>
      <c r="BHL11"/>
      <c r="BHM11"/>
      <c r="BHN11"/>
      <c r="BHO11"/>
      <c r="BHP11"/>
      <c r="BHQ11"/>
      <c r="BHR11"/>
      <c r="BHS11"/>
      <c r="BHT11"/>
      <c r="BHU11"/>
      <c r="BHV11"/>
      <c r="BHW11"/>
      <c r="BHX11"/>
      <c r="BHY11"/>
      <c r="BHZ11"/>
      <c r="BIA11"/>
      <c r="BIB11"/>
      <c r="BIC11"/>
      <c r="BID11"/>
      <c r="BIE11"/>
      <c r="BIF11"/>
      <c r="BIG11"/>
      <c r="BIH11"/>
      <c r="BII11"/>
      <c r="BIJ11"/>
      <c r="BIK11"/>
      <c r="BIL11"/>
      <c r="BIM11"/>
      <c r="BIN11"/>
      <c r="BIO11"/>
      <c r="BIP11"/>
      <c r="BIQ11"/>
      <c r="BIR11"/>
      <c r="BIS11"/>
      <c r="BIT11"/>
      <c r="BIU11"/>
      <c r="BIV11"/>
      <c r="BIW11"/>
      <c r="BIX11"/>
      <c r="BIY11"/>
      <c r="BIZ11"/>
      <c r="BJA11"/>
      <c r="BJB11"/>
      <c r="BJC11"/>
      <c r="BJD11"/>
      <c r="BJE11"/>
      <c r="BJF11"/>
      <c r="BJG11"/>
      <c r="BJH11"/>
      <c r="BJI11"/>
      <c r="BJJ11"/>
      <c r="BJK11"/>
      <c r="BJL11"/>
      <c r="BJM11"/>
      <c r="BJN11"/>
      <c r="BJO11"/>
      <c r="BJP11"/>
      <c r="BJQ11"/>
      <c r="BJR11"/>
      <c r="BJS11"/>
      <c r="BJT11"/>
      <c r="BJU11"/>
      <c r="BJV11"/>
      <c r="BJW11"/>
      <c r="BJX11"/>
      <c r="BJY11"/>
      <c r="BJZ11"/>
      <c r="BKA11"/>
      <c r="BKB11"/>
      <c r="BKC11"/>
      <c r="BKD11"/>
      <c r="BKE11"/>
      <c r="BKF11"/>
      <c r="BKG11"/>
      <c r="BKH11"/>
      <c r="BKI11"/>
      <c r="BKJ11"/>
      <c r="BKK11"/>
      <c r="BKL11"/>
      <c r="BKM11"/>
      <c r="BKN11"/>
      <c r="BKO11"/>
      <c r="BKP11"/>
      <c r="BKQ11"/>
      <c r="BKR11"/>
      <c r="BKS11"/>
      <c r="BKT11"/>
      <c r="BKU11"/>
      <c r="BKV11"/>
      <c r="BKW11"/>
      <c r="BKX11"/>
      <c r="BKY11"/>
      <c r="BKZ11"/>
      <c r="BLA11"/>
      <c r="BLB11"/>
      <c r="BLC11"/>
      <c r="BLD11"/>
      <c r="BLE11"/>
      <c r="BLF11"/>
      <c r="BLG11"/>
      <c r="BLH11"/>
      <c r="BLI11"/>
      <c r="BLJ11"/>
      <c r="BLK11"/>
      <c r="BLL11"/>
      <c r="BLM11"/>
      <c r="BLN11"/>
      <c r="BLO11"/>
      <c r="BLP11"/>
      <c r="BLQ11"/>
      <c r="BLR11"/>
      <c r="BLS11"/>
      <c r="BLT11"/>
      <c r="BLU11"/>
      <c r="BLV11"/>
      <c r="BLW11"/>
      <c r="BLX11"/>
      <c r="BLY11"/>
      <c r="BLZ11"/>
      <c r="BMA11"/>
      <c r="BMB11"/>
      <c r="BMC11"/>
      <c r="BMD11"/>
      <c r="BME11"/>
      <c r="BMF11"/>
      <c r="BMG11"/>
      <c r="BMH11"/>
      <c r="BMI11"/>
      <c r="BMJ11"/>
      <c r="BMK11"/>
      <c r="BML11"/>
      <c r="BMM11"/>
      <c r="BMN11"/>
      <c r="BMO11"/>
      <c r="BMP11"/>
      <c r="BMQ11"/>
      <c r="BMR11"/>
      <c r="BMS11"/>
      <c r="BMT11"/>
      <c r="BMU11"/>
      <c r="BMV11"/>
      <c r="BMW11"/>
      <c r="BMX11"/>
      <c r="BMY11"/>
      <c r="BMZ11"/>
      <c r="BNA11"/>
      <c r="BNB11"/>
      <c r="BNC11"/>
      <c r="BND11"/>
      <c r="BNE11"/>
      <c r="BNF11"/>
      <c r="BNG11"/>
      <c r="BNH11"/>
      <c r="BNI11"/>
      <c r="BNJ11"/>
      <c r="BNK11"/>
      <c r="BNL11"/>
      <c r="BNM11"/>
      <c r="BNN11"/>
      <c r="BNO11"/>
      <c r="BNP11"/>
      <c r="BNQ11"/>
      <c r="BNR11"/>
      <c r="BNS11"/>
      <c r="BNT11"/>
      <c r="BNU11"/>
      <c r="BNV11"/>
      <c r="BNW11"/>
      <c r="BNX11"/>
      <c r="BNY11"/>
      <c r="BNZ11"/>
      <c r="BOA11"/>
      <c r="BOB11"/>
      <c r="BOC11"/>
      <c r="BOD11"/>
      <c r="BOE11"/>
      <c r="BOF11"/>
      <c r="BOG11"/>
      <c r="BOH11"/>
      <c r="BOI11"/>
      <c r="BOJ11"/>
      <c r="BOK11"/>
      <c r="BOL11"/>
      <c r="BOM11"/>
      <c r="BON11"/>
      <c r="BOO11"/>
      <c r="BOP11"/>
      <c r="BOQ11"/>
      <c r="BOR11"/>
      <c r="BOS11"/>
      <c r="BOT11"/>
      <c r="BOU11"/>
      <c r="BOV11"/>
      <c r="BOW11"/>
      <c r="BOX11"/>
      <c r="BOY11"/>
      <c r="BOZ11"/>
      <c r="BPA11"/>
      <c r="BPB11"/>
      <c r="BPC11"/>
      <c r="BPD11"/>
      <c r="BPE11"/>
      <c r="BPF11"/>
      <c r="BPG11"/>
      <c r="BPH11"/>
      <c r="BPI11"/>
      <c r="BPJ11"/>
      <c r="BPK11"/>
      <c r="BPL11"/>
      <c r="BPM11"/>
      <c r="BPN11"/>
      <c r="BPO11"/>
      <c r="BPP11"/>
      <c r="BPQ11"/>
      <c r="BPR11"/>
      <c r="BPS11"/>
      <c r="BPT11"/>
      <c r="BPU11"/>
      <c r="BPV11"/>
      <c r="BPW11"/>
      <c r="BPX11"/>
      <c r="BPY11"/>
      <c r="BPZ11"/>
      <c r="BQA11"/>
      <c r="BQB11"/>
      <c r="BQC11"/>
      <c r="BQD11"/>
      <c r="BQE11"/>
      <c r="BQF11"/>
      <c r="BQG11"/>
      <c r="BQH11"/>
      <c r="BQI11"/>
      <c r="BQJ11"/>
      <c r="BQK11"/>
      <c r="BQL11"/>
      <c r="BQM11"/>
      <c r="BQN11"/>
      <c r="BQO11"/>
      <c r="BQP11"/>
      <c r="BQQ11"/>
      <c r="BQR11"/>
      <c r="BQS11"/>
      <c r="BQT11"/>
      <c r="BQU11"/>
      <c r="BQV11"/>
      <c r="BQW11"/>
      <c r="BQX11"/>
      <c r="BQY11"/>
      <c r="BQZ11"/>
      <c r="BRA11"/>
      <c r="BRB11"/>
      <c r="BRC11"/>
      <c r="BRD11"/>
      <c r="BRE11"/>
      <c r="BRF11"/>
      <c r="BRG11"/>
      <c r="BRH11"/>
      <c r="BRI11"/>
      <c r="BRJ11"/>
      <c r="BRK11"/>
      <c r="BRL11"/>
      <c r="BRM11"/>
      <c r="BRN11"/>
      <c r="BRO11"/>
      <c r="BRP11"/>
      <c r="BRQ11"/>
      <c r="BRR11"/>
      <c r="BRS11"/>
      <c r="BRT11"/>
      <c r="BRU11"/>
      <c r="BRV11"/>
      <c r="BRW11"/>
      <c r="BRX11"/>
      <c r="BRY11"/>
      <c r="BRZ11"/>
      <c r="BSA11"/>
      <c r="BSB11"/>
      <c r="BSC11"/>
      <c r="BSD11"/>
      <c r="BSE11"/>
      <c r="BSF11"/>
      <c r="BSG11"/>
      <c r="BSH11"/>
      <c r="BSI11"/>
      <c r="BSJ11"/>
      <c r="BSK11"/>
      <c r="BSL11"/>
      <c r="BSM11"/>
      <c r="BSN11"/>
      <c r="BSO11"/>
      <c r="BSP11"/>
      <c r="BSQ11"/>
      <c r="BSR11"/>
      <c r="BSS11"/>
      <c r="BST11"/>
      <c r="BSU11"/>
      <c r="BSV11"/>
      <c r="BSW11"/>
      <c r="BSX11"/>
      <c r="BSY11"/>
      <c r="BSZ11"/>
      <c r="BTA11"/>
      <c r="BTB11"/>
      <c r="BTC11"/>
      <c r="BTD11"/>
      <c r="BTE11"/>
      <c r="BTF11"/>
      <c r="BTG11"/>
      <c r="BTH11"/>
      <c r="BTI11"/>
      <c r="BTJ11"/>
      <c r="BTK11"/>
      <c r="BTL11"/>
      <c r="BTM11"/>
      <c r="BTN11"/>
      <c r="BTO11"/>
      <c r="BTP11"/>
      <c r="BTQ11"/>
      <c r="BTR11"/>
      <c r="BTS11"/>
      <c r="BTT11"/>
      <c r="BTU11"/>
      <c r="BTV11"/>
      <c r="BTW11"/>
      <c r="BTX11"/>
      <c r="BTY11"/>
      <c r="BTZ11"/>
      <c r="BUA11"/>
      <c r="BUB11"/>
      <c r="BUC11"/>
      <c r="BUD11"/>
      <c r="BUE11"/>
      <c r="BUF11"/>
      <c r="BUG11"/>
      <c r="BUH11"/>
      <c r="BUI11"/>
      <c r="BUJ11"/>
      <c r="BUK11"/>
      <c r="BUL11"/>
      <c r="BUM11"/>
      <c r="BUN11"/>
      <c r="BUO11"/>
      <c r="BUP11"/>
      <c r="BUQ11"/>
      <c r="BUR11"/>
      <c r="BUS11"/>
      <c r="BUT11"/>
      <c r="BUU11"/>
      <c r="BUV11"/>
      <c r="BUW11"/>
      <c r="BUX11"/>
      <c r="BUY11"/>
      <c r="BUZ11"/>
      <c r="BVA11"/>
      <c r="BVB11"/>
      <c r="BVC11"/>
      <c r="BVD11"/>
      <c r="BVE11"/>
      <c r="BVF11"/>
      <c r="BVG11"/>
      <c r="BVH11"/>
      <c r="BVI11"/>
      <c r="BVJ11"/>
      <c r="BVK11"/>
      <c r="BVL11"/>
      <c r="BVM11"/>
      <c r="BVN11"/>
      <c r="BVO11"/>
      <c r="BVP11"/>
      <c r="BVQ11"/>
      <c r="BVR11"/>
      <c r="BVS11"/>
      <c r="BVT11"/>
      <c r="BVU11"/>
      <c r="BVV11"/>
      <c r="BVW11"/>
      <c r="BVX11"/>
      <c r="BVY11"/>
      <c r="BVZ11"/>
      <c r="BWA11"/>
      <c r="BWB11"/>
      <c r="BWC11"/>
      <c r="BWD11"/>
      <c r="BWE11"/>
      <c r="BWF11"/>
      <c r="BWG11"/>
      <c r="BWH11"/>
      <c r="BWI11"/>
      <c r="BWJ11"/>
      <c r="BWK11"/>
      <c r="BWL11"/>
      <c r="BWM11"/>
      <c r="BWN11"/>
      <c r="BWO11"/>
      <c r="BWP11"/>
      <c r="BWQ11"/>
      <c r="BWR11"/>
      <c r="BWS11"/>
      <c r="BWT11"/>
      <c r="BWU11"/>
      <c r="BWV11"/>
      <c r="BWW11"/>
      <c r="BWX11"/>
      <c r="BWY11"/>
      <c r="BWZ11"/>
      <c r="BXA11"/>
      <c r="BXB11"/>
      <c r="BXC11"/>
      <c r="BXD11"/>
      <c r="BXE11"/>
      <c r="BXF11"/>
      <c r="BXG11"/>
      <c r="BXH11"/>
      <c r="BXI11"/>
      <c r="BXJ11"/>
      <c r="BXK11"/>
      <c r="BXL11"/>
      <c r="BXM11"/>
      <c r="BXN11"/>
      <c r="BXO11"/>
      <c r="BXP11"/>
      <c r="BXQ11"/>
      <c r="BXR11"/>
      <c r="BXS11"/>
      <c r="BXT11"/>
      <c r="BXU11"/>
      <c r="BXV11"/>
      <c r="BXW11"/>
      <c r="BXX11"/>
      <c r="BXY11"/>
      <c r="BXZ11"/>
      <c r="BYA11"/>
      <c r="BYB11"/>
      <c r="BYC11"/>
      <c r="BYD11"/>
      <c r="BYE11"/>
      <c r="BYF11"/>
      <c r="BYG11"/>
      <c r="BYH11"/>
      <c r="BYI11"/>
      <c r="BYJ11"/>
      <c r="BYK11"/>
      <c r="BYL11"/>
      <c r="BYM11"/>
      <c r="BYN11"/>
      <c r="BYO11"/>
      <c r="BYP11"/>
      <c r="BYQ11"/>
      <c r="BYR11"/>
      <c r="BYS11"/>
      <c r="BYT11"/>
      <c r="BYU11"/>
      <c r="BYV11"/>
      <c r="BYW11"/>
      <c r="BYX11"/>
      <c r="BYY11"/>
      <c r="BYZ11"/>
      <c r="BZA11"/>
      <c r="BZB11"/>
      <c r="BZC11"/>
      <c r="BZD11"/>
      <c r="BZE11"/>
      <c r="BZF11"/>
      <c r="BZG11"/>
      <c r="BZH11"/>
      <c r="BZI11"/>
      <c r="BZJ11"/>
      <c r="BZK11"/>
      <c r="BZL11"/>
      <c r="BZM11"/>
      <c r="BZN11"/>
      <c r="BZO11"/>
      <c r="BZP11"/>
      <c r="BZQ11"/>
      <c r="BZR11"/>
      <c r="BZS11"/>
      <c r="BZT11"/>
      <c r="BZU11"/>
      <c r="BZV11"/>
      <c r="BZW11"/>
      <c r="BZX11"/>
      <c r="BZY11"/>
      <c r="BZZ11"/>
      <c r="CAA11"/>
      <c r="CAB11"/>
      <c r="CAC11"/>
      <c r="CAD11"/>
      <c r="CAE11"/>
      <c r="CAF11"/>
      <c r="CAG11"/>
      <c r="CAH11"/>
      <c r="CAI11"/>
      <c r="CAJ11"/>
      <c r="CAK11"/>
      <c r="CAL11"/>
      <c r="CAM11"/>
      <c r="CAN11"/>
      <c r="CAO11"/>
      <c r="CAP11"/>
      <c r="CAQ11"/>
      <c r="CAR11"/>
      <c r="CAS11"/>
      <c r="CAT11"/>
      <c r="CAU11"/>
      <c r="CAV11"/>
      <c r="CAW11"/>
      <c r="CAX11"/>
      <c r="CAY11"/>
      <c r="CAZ11"/>
      <c r="CBA11"/>
      <c r="CBB11"/>
      <c r="CBC11"/>
      <c r="CBD11"/>
      <c r="CBE11"/>
      <c r="CBF11"/>
      <c r="CBG11"/>
      <c r="CBH11"/>
      <c r="CBI11"/>
      <c r="CBJ11"/>
      <c r="CBK11"/>
      <c r="CBL11"/>
      <c r="CBM11"/>
      <c r="CBN11"/>
      <c r="CBO11"/>
      <c r="CBP11"/>
      <c r="CBQ11"/>
      <c r="CBR11"/>
      <c r="CBS11"/>
      <c r="CBT11"/>
      <c r="CBU11"/>
      <c r="CBV11"/>
      <c r="CBW11"/>
      <c r="CBX11"/>
      <c r="CBY11"/>
      <c r="CBZ11"/>
      <c r="CCA11"/>
      <c r="CCB11"/>
      <c r="CCC11"/>
      <c r="CCD11"/>
      <c r="CCE11"/>
      <c r="CCF11"/>
      <c r="CCG11"/>
      <c r="CCH11"/>
      <c r="CCI11"/>
      <c r="CCJ11"/>
      <c r="CCK11"/>
      <c r="CCL11"/>
      <c r="CCM11"/>
      <c r="CCN11"/>
      <c r="CCO11"/>
      <c r="CCP11"/>
      <c r="CCQ11"/>
      <c r="CCR11"/>
      <c r="CCS11"/>
      <c r="CCT11"/>
      <c r="CCU11"/>
      <c r="CCV11"/>
      <c r="CCW11"/>
      <c r="CCX11"/>
      <c r="CCY11"/>
      <c r="CCZ11"/>
      <c r="CDA11"/>
      <c r="CDB11"/>
      <c r="CDC11"/>
      <c r="CDD11"/>
      <c r="CDE11"/>
      <c r="CDF11"/>
      <c r="CDG11"/>
      <c r="CDH11"/>
      <c r="CDI11"/>
      <c r="CDJ11"/>
      <c r="CDK11"/>
      <c r="CDL11"/>
      <c r="CDM11"/>
      <c r="CDN11"/>
      <c r="CDO11"/>
      <c r="CDP11"/>
      <c r="CDQ11"/>
      <c r="CDR11"/>
      <c r="CDS11"/>
      <c r="CDT11"/>
      <c r="CDU11"/>
      <c r="CDV11"/>
      <c r="CDW11"/>
      <c r="CDX11"/>
      <c r="CDY11"/>
      <c r="CDZ11"/>
      <c r="CEA11"/>
      <c r="CEB11"/>
      <c r="CEC11"/>
      <c r="CED11"/>
      <c r="CEE11"/>
      <c r="CEF11"/>
      <c r="CEG11"/>
      <c r="CEH11"/>
      <c r="CEI11"/>
      <c r="CEJ11"/>
      <c r="CEK11"/>
      <c r="CEL11"/>
      <c r="CEM11"/>
      <c r="CEN11"/>
      <c r="CEO11"/>
      <c r="CEP11"/>
      <c r="CEQ11"/>
      <c r="CER11"/>
      <c r="CES11"/>
      <c r="CET11"/>
      <c r="CEU11"/>
      <c r="CEV11"/>
      <c r="CEW11"/>
      <c r="CEX11"/>
      <c r="CEY11"/>
      <c r="CEZ11"/>
      <c r="CFA11"/>
      <c r="CFB11"/>
      <c r="CFC11"/>
      <c r="CFD11"/>
      <c r="CFE11"/>
      <c r="CFF11"/>
      <c r="CFG11"/>
      <c r="CFH11"/>
      <c r="CFI11"/>
      <c r="CFJ11"/>
      <c r="CFK11"/>
      <c r="CFL11"/>
      <c r="CFM11"/>
      <c r="CFN11"/>
      <c r="CFO11"/>
      <c r="CFP11"/>
      <c r="CFQ11"/>
      <c r="CFR11"/>
      <c r="CFS11"/>
      <c r="CFT11"/>
      <c r="CFU11"/>
      <c r="CFV11"/>
      <c r="CFW11"/>
      <c r="CFX11"/>
      <c r="CFY11"/>
      <c r="CFZ11"/>
      <c r="CGA11"/>
      <c r="CGB11"/>
      <c r="CGC11"/>
      <c r="CGD11"/>
      <c r="CGE11"/>
      <c r="CGF11"/>
      <c r="CGG11"/>
      <c r="CGH11"/>
      <c r="CGI11"/>
      <c r="CGJ11"/>
      <c r="CGK11"/>
      <c r="CGL11"/>
      <c r="CGM11"/>
      <c r="CGN11"/>
      <c r="CGO11"/>
      <c r="CGP11"/>
      <c r="CGQ11"/>
      <c r="CGR11"/>
      <c r="CGS11"/>
      <c r="CGT11"/>
      <c r="CGU11"/>
      <c r="CGV11"/>
      <c r="CGW11"/>
      <c r="CGX11"/>
      <c r="CGY11"/>
      <c r="CGZ11"/>
      <c r="CHA11"/>
      <c r="CHB11"/>
      <c r="CHC11"/>
      <c r="CHD11"/>
      <c r="CHE11"/>
      <c r="CHF11"/>
      <c r="CHG11"/>
      <c r="CHH11"/>
      <c r="CHI11"/>
      <c r="CHJ11"/>
      <c r="CHK11"/>
      <c r="CHL11"/>
      <c r="CHM11"/>
      <c r="CHN11"/>
      <c r="CHO11"/>
      <c r="CHP11"/>
      <c r="CHQ11"/>
      <c r="CHR11"/>
      <c r="CHS11"/>
      <c r="CHT11"/>
      <c r="CHU11"/>
      <c r="CHV11"/>
      <c r="CHW11"/>
      <c r="CHX11"/>
      <c r="CHY11"/>
      <c r="CHZ11"/>
      <c r="CIA11"/>
      <c r="CIB11"/>
      <c r="CIC11"/>
      <c r="CID11"/>
      <c r="CIE11"/>
      <c r="CIF11"/>
      <c r="CIG11"/>
      <c r="CIH11"/>
      <c r="CII11"/>
      <c r="CIJ11"/>
      <c r="CIK11"/>
      <c r="CIL11"/>
      <c r="CIM11"/>
      <c r="CIN11"/>
      <c r="CIO11"/>
      <c r="CIP11"/>
      <c r="CIQ11"/>
      <c r="CIR11"/>
      <c r="CIS11"/>
      <c r="CIT11"/>
      <c r="CIU11"/>
      <c r="CIV11"/>
      <c r="CIW11"/>
      <c r="CIX11"/>
      <c r="CIY11"/>
      <c r="CIZ11"/>
      <c r="CJA11"/>
      <c r="CJB11"/>
      <c r="CJC11"/>
      <c r="CJD11"/>
      <c r="CJE11"/>
      <c r="CJF11"/>
      <c r="CJG11"/>
      <c r="CJH11"/>
      <c r="CJI11"/>
      <c r="CJJ11"/>
      <c r="CJK11"/>
      <c r="CJL11"/>
      <c r="CJM11"/>
      <c r="CJN11"/>
      <c r="CJO11"/>
      <c r="CJP11"/>
      <c r="CJQ11"/>
      <c r="CJR11"/>
      <c r="CJS11"/>
      <c r="CJT11"/>
      <c r="CJU11"/>
      <c r="CJV11"/>
      <c r="CJW11"/>
      <c r="CJX11"/>
      <c r="CJY11"/>
      <c r="CJZ11"/>
      <c r="CKA11"/>
      <c r="CKB11"/>
      <c r="CKC11"/>
      <c r="CKD11"/>
      <c r="CKE11"/>
      <c r="CKF11"/>
      <c r="CKG11"/>
      <c r="CKH11"/>
      <c r="CKI11"/>
      <c r="CKJ11"/>
      <c r="CKK11"/>
      <c r="CKL11"/>
      <c r="CKM11"/>
      <c r="CKN11"/>
      <c r="CKO11"/>
      <c r="CKP11"/>
      <c r="CKQ11"/>
      <c r="CKR11"/>
      <c r="CKS11"/>
      <c r="CKT11"/>
      <c r="CKU11"/>
      <c r="CKV11"/>
      <c r="CKW11"/>
      <c r="CKX11"/>
      <c r="CKY11"/>
      <c r="CKZ11"/>
      <c r="CLA11"/>
      <c r="CLB11"/>
      <c r="CLC11"/>
      <c r="CLD11"/>
      <c r="CLE11"/>
      <c r="CLF11"/>
      <c r="CLG11"/>
      <c r="CLH11"/>
      <c r="CLI11"/>
      <c r="CLJ11"/>
      <c r="CLK11"/>
      <c r="CLL11"/>
      <c r="CLM11"/>
      <c r="CLN11"/>
      <c r="CLO11"/>
      <c r="CLP11"/>
      <c r="CLQ11"/>
      <c r="CLR11"/>
      <c r="CLS11"/>
      <c r="CLT11"/>
      <c r="CLU11"/>
      <c r="CLV11"/>
      <c r="CLW11"/>
      <c r="CLX11"/>
      <c r="CLY11"/>
      <c r="CLZ11"/>
      <c r="CMA11"/>
      <c r="CMB11"/>
      <c r="CMC11"/>
      <c r="CMD11"/>
      <c r="CME11"/>
      <c r="CMF11"/>
      <c r="CMG11"/>
      <c r="CMH11"/>
      <c r="CMI11"/>
      <c r="CMJ11"/>
      <c r="CMK11"/>
      <c r="CML11"/>
      <c r="CMM11"/>
      <c r="CMN11"/>
      <c r="CMO11"/>
      <c r="CMP11"/>
      <c r="CMQ11"/>
      <c r="CMR11"/>
      <c r="CMS11"/>
      <c r="CMT11"/>
      <c r="CMU11"/>
      <c r="CMV11"/>
      <c r="CMW11"/>
      <c r="CMX11"/>
      <c r="CMY11"/>
      <c r="CMZ11"/>
      <c r="CNA11"/>
      <c r="CNB11"/>
      <c r="CNC11"/>
      <c r="CND11"/>
      <c r="CNE11"/>
      <c r="CNF11"/>
      <c r="CNG11"/>
      <c r="CNH11"/>
      <c r="CNI11"/>
      <c r="CNJ11"/>
      <c r="CNK11"/>
      <c r="CNL11"/>
      <c r="CNM11"/>
      <c r="CNN11"/>
      <c r="CNO11"/>
      <c r="CNP11"/>
      <c r="CNQ11"/>
      <c r="CNR11"/>
      <c r="CNS11"/>
      <c r="CNT11"/>
      <c r="CNU11"/>
      <c r="CNV11"/>
      <c r="CNW11"/>
      <c r="CNX11"/>
      <c r="CNY11"/>
      <c r="CNZ11"/>
      <c r="COA11"/>
      <c r="COB11"/>
      <c r="COC11"/>
      <c r="COD11"/>
      <c r="COE11"/>
      <c r="COF11"/>
      <c r="COG11"/>
      <c r="COH11"/>
      <c r="COI11"/>
      <c r="COJ11"/>
      <c r="COK11"/>
      <c r="COL11"/>
      <c r="COM11"/>
      <c r="CON11"/>
      <c r="COO11"/>
      <c r="COP11"/>
      <c r="COQ11"/>
      <c r="COR11"/>
      <c r="COS11"/>
      <c r="COT11"/>
      <c r="COU11"/>
      <c r="COV11"/>
      <c r="COW11"/>
      <c r="COX11"/>
      <c r="COY11"/>
      <c r="COZ11"/>
      <c r="CPA11"/>
      <c r="CPB11"/>
      <c r="CPC11"/>
      <c r="CPD11"/>
      <c r="CPE11"/>
      <c r="CPF11"/>
      <c r="CPG11"/>
      <c r="CPH11"/>
      <c r="CPI11"/>
      <c r="CPJ11"/>
      <c r="CPK11"/>
      <c r="CPL11"/>
      <c r="CPM11"/>
      <c r="CPN11"/>
      <c r="CPO11"/>
      <c r="CPP11"/>
      <c r="CPQ11"/>
      <c r="CPR11"/>
      <c r="CPS11"/>
      <c r="CPT11"/>
      <c r="CPU11"/>
      <c r="CPV11"/>
      <c r="CPW11"/>
      <c r="CPX11"/>
      <c r="CPY11"/>
      <c r="CPZ11"/>
      <c r="CQA11"/>
      <c r="CQB11"/>
      <c r="CQC11"/>
      <c r="CQD11"/>
      <c r="CQE11"/>
      <c r="CQF11"/>
      <c r="CQG11"/>
      <c r="CQH11"/>
      <c r="CQI11"/>
      <c r="CQJ11"/>
      <c r="CQK11"/>
      <c r="CQL11"/>
      <c r="CQM11"/>
      <c r="CQN11"/>
      <c r="CQO11"/>
      <c r="CQP11"/>
      <c r="CQQ11"/>
      <c r="CQR11"/>
      <c r="CQS11"/>
      <c r="CQT11"/>
      <c r="CQU11"/>
      <c r="CQV11"/>
      <c r="CQW11"/>
      <c r="CQX11"/>
      <c r="CQY11"/>
      <c r="CQZ11"/>
      <c r="CRA11"/>
      <c r="CRB11"/>
      <c r="CRC11"/>
      <c r="CRD11"/>
      <c r="CRE11"/>
      <c r="CRF11"/>
      <c r="CRG11"/>
      <c r="CRH11"/>
      <c r="CRI11"/>
      <c r="CRJ11"/>
      <c r="CRK11"/>
      <c r="CRL11"/>
      <c r="CRM11"/>
      <c r="CRN11"/>
      <c r="CRO11"/>
      <c r="CRP11"/>
      <c r="CRQ11"/>
      <c r="CRR11"/>
      <c r="CRS11"/>
      <c r="CRT11"/>
      <c r="CRU11"/>
      <c r="CRV11"/>
      <c r="CRW11"/>
      <c r="CRX11"/>
      <c r="CRY11"/>
      <c r="CRZ11"/>
      <c r="CSA11"/>
      <c r="CSB11"/>
      <c r="CSC11"/>
      <c r="CSD11"/>
      <c r="CSE11"/>
      <c r="CSF11"/>
      <c r="CSG11"/>
      <c r="CSH11"/>
      <c r="CSI11"/>
      <c r="CSJ11"/>
      <c r="CSK11"/>
      <c r="CSL11"/>
      <c r="CSM11"/>
      <c r="CSN11"/>
      <c r="CSO11"/>
      <c r="CSP11"/>
      <c r="CSQ11"/>
      <c r="CSR11"/>
      <c r="CSS11"/>
      <c r="CST11"/>
      <c r="CSU11"/>
      <c r="CSV11"/>
      <c r="CSW11"/>
      <c r="CSX11"/>
      <c r="CSY11"/>
      <c r="CSZ11"/>
      <c r="CTA11"/>
      <c r="CTB11"/>
      <c r="CTC11"/>
      <c r="CTD11"/>
      <c r="CTE11"/>
      <c r="CTF11"/>
      <c r="CTG11"/>
      <c r="CTH11"/>
      <c r="CTI11"/>
      <c r="CTJ11"/>
      <c r="CTK11"/>
      <c r="CTL11"/>
      <c r="CTM11"/>
      <c r="CTN11"/>
      <c r="CTO11"/>
      <c r="CTP11"/>
      <c r="CTQ11"/>
      <c r="CTR11"/>
      <c r="CTS11"/>
      <c r="CTT11"/>
      <c r="CTU11"/>
      <c r="CTV11"/>
      <c r="CTW11"/>
      <c r="CTX11"/>
      <c r="CTY11"/>
      <c r="CTZ11"/>
      <c r="CUA11"/>
      <c r="CUB11"/>
      <c r="CUC11"/>
      <c r="CUD11"/>
      <c r="CUE11"/>
      <c r="CUF11"/>
      <c r="CUG11"/>
      <c r="CUH11"/>
      <c r="CUI11"/>
      <c r="CUJ11"/>
      <c r="CUK11"/>
      <c r="CUL11"/>
      <c r="CUM11"/>
      <c r="CUN11"/>
      <c r="CUO11"/>
      <c r="CUP11"/>
      <c r="CUQ11"/>
      <c r="CUR11"/>
      <c r="CUS11"/>
      <c r="CUT11"/>
      <c r="CUU11"/>
      <c r="CUV11"/>
      <c r="CUW11"/>
      <c r="CUX11"/>
      <c r="CUY11"/>
      <c r="CUZ11"/>
      <c r="CVA11"/>
      <c r="CVB11"/>
      <c r="CVC11"/>
      <c r="CVD11"/>
      <c r="CVE11"/>
      <c r="CVF11"/>
      <c r="CVG11"/>
      <c r="CVH11"/>
      <c r="CVI11"/>
      <c r="CVJ11"/>
      <c r="CVK11"/>
      <c r="CVL11"/>
      <c r="CVM11"/>
      <c r="CVN11"/>
      <c r="CVO11"/>
      <c r="CVP11"/>
      <c r="CVQ11"/>
      <c r="CVR11"/>
      <c r="CVS11"/>
      <c r="CVT11"/>
      <c r="CVU11"/>
      <c r="CVV11"/>
      <c r="CVW11"/>
      <c r="CVX11"/>
      <c r="CVY11"/>
      <c r="CVZ11"/>
      <c r="CWA11"/>
      <c r="CWB11"/>
      <c r="CWC11"/>
      <c r="CWD11"/>
      <c r="CWE11"/>
      <c r="CWF11"/>
      <c r="CWG11"/>
      <c r="CWH11"/>
      <c r="CWI11"/>
      <c r="CWJ11"/>
      <c r="CWK11"/>
      <c r="CWL11"/>
      <c r="CWM11"/>
      <c r="CWN11"/>
      <c r="CWO11"/>
      <c r="CWP11"/>
      <c r="CWQ11"/>
      <c r="CWR11"/>
      <c r="CWS11"/>
      <c r="CWT11"/>
      <c r="CWU11"/>
      <c r="CWV11"/>
      <c r="CWW11"/>
      <c r="CWX11"/>
      <c r="CWY11"/>
      <c r="CWZ11"/>
      <c r="CXA11"/>
      <c r="CXB11"/>
      <c r="CXC11"/>
      <c r="CXD11"/>
      <c r="CXE11"/>
      <c r="CXF11"/>
      <c r="CXG11"/>
      <c r="CXH11"/>
      <c r="CXI11"/>
      <c r="CXJ11"/>
      <c r="CXK11"/>
      <c r="CXL11"/>
      <c r="CXM11"/>
      <c r="CXN11"/>
      <c r="CXO11"/>
      <c r="CXP11"/>
      <c r="CXQ11"/>
      <c r="CXR11"/>
      <c r="CXS11"/>
      <c r="CXT11"/>
      <c r="CXU11"/>
      <c r="CXV11"/>
      <c r="CXW11"/>
      <c r="CXX11"/>
      <c r="CXY11"/>
      <c r="CXZ11"/>
      <c r="CYA11"/>
      <c r="CYB11"/>
      <c r="CYC11"/>
      <c r="CYD11"/>
      <c r="CYE11"/>
      <c r="CYF11"/>
      <c r="CYG11"/>
      <c r="CYH11"/>
      <c r="CYI11"/>
      <c r="CYJ11"/>
      <c r="CYK11"/>
      <c r="CYL11"/>
      <c r="CYM11"/>
      <c r="CYN11"/>
      <c r="CYO11"/>
      <c r="CYP11"/>
      <c r="CYQ11"/>
      <c r="CYR11"/>
      <c r="CYS11"/>
      <c r="CYT11"/>
      <c r="CYU11"/>
      <c r="CYV11"/>
      <c r="CYW11"/>
      <c r="CYX11"/>
      <c r="CYY11"/>
      <c r="CYZ11"/>
      <c r="CZA11"/>
      <c r="CZB11"/>
      <c r="CZC11"/>
      <c r="CZD11"/>
      <c r="CZE11"/>
      <c r="CZF11"/>
      <c r="CZG11"/>
      <c r="CZH11"/>
      <c r="CZI11"/>
      <c r="CZJ11"/>
      <c r="CZK11"/>
      <c r="CZL11"/>
      <c r="CZM11"/>
      <c r="CZN11"/>
      <c r="CZO11"/>
      <c r="CZP11"/>
      <c r="CZQ11"/>
      <c r="CZR11"/>
      <c r="CZS11"/>
      <c r="CZT11"/>
      <c r="CZU11"/>
      <c r="CZV11"/>
      <c r="CZW11"/>
      <c r="CZX11"/>
      <c r="CZY11"/>
      <c r="CZZ11"/>
      <c r="DAA11"/>
      <c r="DAB11"/>
      <c r="DAC11"/>
      <c r="DAD11"/>
      <c r="DAE11"/>
      <c r="DAF11"/>
      <c r="DAG11"/>
      <c r="DAH11"/>
      <c r="DAI11"/>
      <c r="DAJ11"/>
      <c r="DAK11"/>
      <c r="DAL11"/>
      <c r="DAM11"/>
      <c r="DAN11"/>
      <c r="DAO11"/>
      <c r="DAP11"/>
      <c r="DAQ11"/>
      <c r="DAR11"/>
      <c r="DAS11"/>
      <c r="DAT11"/>
      <c r="DAU11"/>
      <c r="DAV11"/>
      <c r="DAW11"/>
      <c r="DAX11"/>
      <c r="DAY11"/>
      <c r="DAZ11"/>
      <c r="DBA11"/>
      <c r="DBB11"/>
      <c r="DBC11"/>
      <c r="DBD11"/>
      <c r="DBE11"/>
      <c r="DBF11"/>
      <c r="DBG11"/>
      <c r="DBH11"/>
      <c r="DBI11"/>
      <c r="DBJ11"/>
      <c r="DBK11"/>
      <c r="DBL11"/>
      <c r="DBM11"/>
      <c r="DBN11"/>
      <c r="DBO11"/>
      <c r="DBP11"/>
      <c r="DBQ11"/>
      <c r="DBR11"/>
      <c r="DBS11"/>
      <c r="DBT11"/>
      <c r="DBU11"/>
      <c r="DBV11"/>
      <c r="DBW11"/>
      <c r="DBX11"/>
      <c r="DBY11"/>
      <c r="DBZ11"/>
      <c r="DCA11"/>
      <c r="DCB11"/>
      <c r="DCC11"/>
      <c r="DCD11"/>
      <c r="DCE11"/>
      <c r="DCF11"/>
      <c r="DCG11"/>
      <c r="DCH11"/>
      <c r="DCI11"/>
      <c r="DCJ11"/>
      <c r="DCK11"/>
      <c r="DCL11"/>
      <c r="DCM11"/>
      <c r="DCN11"/>
      <c r="DCO11"/>
      <c r="DCP11"/>
      <c r="DCQ11"/>
      <c r="DCR11"/>
      <c r="DCS11"/>
      <c r="DCT11"/>
      <c r="DCU11"/>
      <c r="DCV11"/>
      <c r="DCW11"/>
      <c r="DCX11"/>
      <c r="DCY11"/>
      <c r="DCZ11"/>
      <c r="DDA11"/>
      <c r="DDB11"/>
      <c r="DDC11"/>
      <c r="DDD11"/>
      <c r="DDE11"/>
      <c r="DDF11"/>
      <c r="DDG11"/>
      <c r="DDH11"/>
      <c r="DDI11"/>
      <c r="DDJ11"/>
      <c r="DDK11"/>
      <c r="DDL11"/>
      <c r="DDM11"/>
      <c r="DDN11"/>
      <c r="DDO11"/>
      <c r="DDP11"/>
      <c r="DDQ11"/>
      <c r="DDR11"/>
      <c r="DDS11"/>
      <c r="DDT11"/>
      <c r="DDU11"/>
      <c r="DDV11"/>
      <c r="DDW11"/>
      <c r="DDX11"/>
      <c r="DDY11"/>
      <c r="DDZ11"/>
      <c r="DEA11"/>
      <c r="DEB11"/>
      <c r="DEC11"/>
      <c r="DED11"/>
      <c r="DEE11"/>
      <c r="DEF11"/>
      <c r="DEG11"/>
      <c r="DEH11"/>
      <c r="DEI11"/>
      <c r="DEJ11"/>
      <c r="DEK11"/>
      <c r="DEL11"/>
      <c r="DEM11"/>
      <c r="DEN11"/>
      <c r="DEO11"/>
      <c r="DEP11"/>
      <c r="DEQ11"/>
      <c r="DER11"/>
      <c r="DES11"/>
      <c r="DET11"/>
      <c r="DEU11"/>
      <c r="DEV11"/>
      <c r="DEW11"/>
      <c r="DEX11"/>
      <c r="DEY11"/>
      <c r="DEZ11"/>
      <c r="DFA11"/>
      <c r="DFB11"/>
      <c r="DFC11"/>
      <c r="DFD11"/>
      <c r="DFE11"/>
      <c r="DFF11"/>
      <c r="DFG11"/>
      <c r="DFH11"/>
      <c r="DFI11"/>
      <c r="DFJ11"/>
      <c r="DFK11"/>
      <c r="DFL11"/>
      <c r="DFM11"/>
      <c r="DFN11"/>
      <c r="DFO11"/>
      <c r="DFP11"/>
      <c r="DFQ11"/>
      <c r="DFR11"/>
      <c r="DFS11"/>
      <c r="DFT11"/>
      <c r="DFU11"/>
      <c r="DFV11"/>
      <c r="DFW11"/>
      <c r="DFX11"/>
      <c r="DFY11"/>
      <c r="DFZ11"/>
      <c r="DGA11"/>
      <c r="DGB11"/>
      <c r="DGC11"/>
      <c r="DGD11"/>
      <c r="DGE11"/>
      <c r="DGF11"/>
      <c r="DGG11"/>
      <c r="DGH11"/>
      <c r="DGI11"/>
      <c r="DGJ11"/>
      <c r="DGK11"/>
      <c r="DGL11"/>
      <c r="DGM11"/>
      <c r="DGN11"/>
      <c r="DGO11"/>
      <c r="DGP11"/>
      <c r="DGQ11"/>
      <c r="DGR11"/>
      <c r="DGS11"/>
      <c r="DGT11"/>
      <c r="DGU11"/>
      <c r="DGV11"/>
      <c r="DGW11"/>
      <c r="DGX11"/>
      <c r="DGY11"/>
      <c r="DGZ11"/>
      <c r="DHA11"/>
      <c r="DHB11"/>
      <c r="DHC11"/>
      <c r="DHD11"/>
      <c r="DHE11"/>
      <c r="DHF11"/>
      <c r="DHG11"/>
      <c r="DHH11"/>
      <c r="DHI11"/>
      <c r="DHJ11"/>
      <c r="DHK11"/>
      <c r="DHL11"/>
      <c r="DHM11"/>
      <c r="DHN11"/>
      <c r="DHO11"/>
      <c r="DHP11"/>
      <c r="DHQ11"/>
      <c r="DHR11"/>
      <c r="DHS11"/>
      <c r="DHT11"/>
      <c r="DHU11"/>
      <c r="DHV11"/>
      <c r="DHW11"/>
      <c r="DHX11"/>
      <c r="DHY11"/>
      <c r="DHZ11"/>
      <c r="DIA11"/>
      <c r="DIB11"/>
      <c r="DIC11"/>
      <c r="DID11"/>
      <c r="DIE11"/>
      <c r="DIF11"/>
      <c r="DIG11"/>
      <c r="DIH11"/>
      <c r="DII11"/>
      <c r="DIJ11"/>
      <c r="DIK11"/>
      <c r="DIL11"/>
      <c r="DIM11"/>
      <c r="DIN11"/>
      <c r="DIO11"/>
      <c r="DIP11"/>
      <c r="DIQ11"/>
      <c r="DIR11"/>
      <c r="DIS11"/>
      <c r="DIT11"/>
      <c r="DIU11"/>
      <c r="DIV11"/>
      <c r="DIW11"/>
      <c r="DIX11"/>
      <c r="DIY11"/>
      <c r="DIZ11"/>
      <c r="DJA11"/>
      <c r="DJB11"/>
      <c r="DJC11"/>
      <c r="DJD11"/>
      <c r="DJE11"/>
      <c r="DJF11"/>
      <c r="DJG11"/>
      <c r="DJH11"/>
      <c r="DJI11"/>
      <c r="DJJ11"/>
      <c r="DJK11"/>
      <c r="DJL11"/>
      <c r="DJM11"/>
      <c r="DJN11"/>
      <c r="DJO11"/>
      <c r="DJP11"/>
      <c r="DJQ11"/>
      <c r="DJR11"/>
      <c r="DJS11"/>
      <c r="DJT11"/>
      <c r="DJU11"/>
      <c r="DJV11"/>
      <c r="DJW11"/>
      <c r="DJX11"/>
      <c r="DJY11"/>
      <c r="DJZ11"/>
      <c r="DKA11"/>
      <c r="DKB11"/>
      <c r="DKC11"/>
      <c r="DKD11"/>
      <c r="DKE11"/>
      <c r="DKF11"/>
      <c r="DKG11"/>
      <c r="DKH11"/>
      <c r="DKI11"/>
      <c r="DKJ11"/>
      <c r="DKK11"/>
      <c r="DKL11"/>
      <c r="DKM11"/>
      <c r="DKN11"/>
      <c r="DKO11"/>
      <c r="DKP11"/>
      <c r="DKQ11"/>
      <c r="DKR11"/>
      <c r="DKS11"/>
      <c r="DKT11"/>
      <c r="DKU11"/>
      <c r="DKV11"/>
      <c r="DKW11"/>
      <c r="DKX11"/>
      <c r="DKY11"/>
      <c r="DKZ11"/>
      <c r="DLA11"/>
      <c r="DLB11"/>
      <c r="DLC11"/>
      <c r="DLD11"/>
      <c r="DLE11"/>
      <c r="DLF11"/>
      <c r="DLG11"/>
      <c r="DLH11"/>
      <c r="DLI11"/>
      <c r="DLJ11"/>
      <c r="DLK11"/>
      <c r="DLL11"/>
      <c r="DLM11"/>
      <c r="DLN11"/>
      <c r="DLO11"/>
      <c r="DLP11"/>
      <c r="DLQ11"/>
      <c r="DLR11"/>
      <c r="DLS11"/>
      <c r="DLT11"/>
      <c r="DLU11"/>
      <c r="DLV11"/>
      <c r="DLW11"/>
      <c r="DLX11"/>
      <c r="DLY11"/>
      <c r="DLZ11"/>
      <c r="DMA11"/>
      <c r="DMB11"/>
      <c r="DMC11"/>
      <c r="DMD11"/>
      <c r="DME11"/>
      <c r="DMF11"/>
      <c r="DMG11"/>
      <c r="DMH11"/>
      <c r="DMI11"/>
      <c r="DMJ11"/>
      <c r="DMK11"/>
      <c r="DML11"/>
      <c r="DMM11"/>
      <c r="DMN11"/>
      <c r="DMO11"/>
      <c r="DMP11"/>
      <c r="DMQ11"/>
      <c r="DMR11"/>
      <c r="DMS11"/>
      <c r="DMT11"/>
      <c r="DMU11"/>
      <c r="DMV11"/>
      <c r="DMW11"/>
      <c r="DMX11"/>
      <c r="DMY11"/>
      <c r="DMZ11"/>
      <c r="DNA11"/>
      <c r="DNB11"/>
      <c r="DNC11"/>
      <c r="DND11"/>
      <c r="DNE11"/>
      <c r="DNF11"/>
      <c r="DNG11"/>
      <c r="DNH11"/>
      <c r="DNI11"/>
      <c r="DNJ11"/>
      <c r="DNK11"/>
      <c r="DNL11"/>
      <c r="DNM11"/>
      <c r="DNN11"/>
      <c r="DNO11"/>
      <c r="DNP11"/>
      <c r="DNQ11"/>
      <c r="DNR11"/>
      <c r="DNS11"/>
      <c r="DNT11"/>
      <c r="DNU11"/>
      <c r="DNV11"/>
      <c r="DNW11"/>
      <c r="DNX11"/>
      <c r="DNY11"/>
      <c r="DNZ11"/>
      <c r="DOA11"/>
      <c r="DOB11"/>
      <c r="DOC11"/>
      <c r="DOD11"/>
      <c r="DOE11"/>
      <c r="DOF11"/>
      <c r="DOG11"/>
      <c r="DOH11"/>
      <c r="DOI11"/>
      <c r="DOJ11"/>
      <c r="DOK11"/>
      <c r="DOL11"/>
      <c r="DOM11"/>
      <c r="DON11"/>
      <c r="DOO11"/>
      <c r="DOP11"/>
      <c r="DOQ11"/>
      <c r="DOR11"/>
      <c r="DOS11"/>
      <c r="DOT11"/>
      <c r="DOU11"/>
      <c r="DOV11"/>
      <c r="DOW11"/>
      <c r="DOX11"/>
      <c r="DOY11"/>
      <c r="DOZ11"/>
      <c r="DPA11"/>
      <c r="DPB11"/>
      <c r="DPC11"/>
      <c r="DPD11"/>
      <c r="DPE11"/>
      <c r="DPF11"/>
      <c r="DPG11"/>
      <c r="DPH11"/>
      <c r="DPI11"/>
      <c r="DPJ11"/>
      <c r="DPK11"/>
      <c r="DPL11"/>
      <c r="DPM11"/>
      <c r="DPN11"/>
      <c r="DPO11"/>
      <c r="DPP11"/>
      <c r="DPQ11"/>
      <c r="DPR11"/>
      <c r="DPS11"/>
      <c r="DPT11"/>
      <c r="DPU11"/>
      <c r="DPV11"/>
      <c r="DPW11"/>
      <c r="DPX11"/>
      <c r="DPY11"/>
      <c r="DPZ11"/>
      <c r="DQA11"/>
      <c r="DQB11"/>
      <c r="DQC11"/>
      <c r="DQD11"/>
      <c r="DQE11"/>
      <c r="DQF11"/>
      <c r="DQG11"/>
      <c r="DQH11"/>
      <c r="DQI11"/>
      <c r="DQJ11"/>
      <c r="DQK11"/>
      <c r="DQL11"/>
      <c r="DQM11"/>
      <c r="DQN11"/>
      <c r="DQO11"/>
      <c r="DQP11"/>
      <c r="DQQ11"/>
      <c r="DQR11"/>
      <c r="DQS11"/>
      <c r="DQT11"/>
      <c r="DQU11"/>
      <c r="DQV11"/>
      <c r="DQW11"/>
      <c r="DQX11"/>
      <c r="DQY11"/>
      <c r="DQZ11"/>
      <c r="DRA11"/>
      <c r="DRB11"/>
      <c r="DRC11"/>
      <c r="DRD11"/>
      <c r="DRE11"/>
      <c r="DRF11"/>
      <c r="DRG11"/>
      <c r="DRH11"/>
      <c r="DRI11"/>
      <c r="DRJ11"/>
      <c r="DRK11"/>
      <c r="DRL11"/>
      <c r="DRM11"/>
      <c r="DRN11"/>
      <c r="DRO11"/>
      <c r="DRP11"/>
      <c r="DRQ11"/>
      <c r="DRR11"/>
      <c r="DRS11"/>
      <c r="DRT11"/>
      <c r="DRU11"/>
      <c r="DRV11"/>
      <c r="DRW11"/>
      <c r="DRX11"/>
      <c r="DRY11"/>
      <c r="DRZ11"/>
      <c r="DSA11"/>
      <c r="DSB11"/>
      <c r="DSC11"/>
      <c r="DSD11"/>
      <c r="DSE11"/>
      <c r="DSF11"/>
      <c r="DSG11"/>
      <c r="DSH11"/>
      <c r="DSI11"/>
      <c r="DSJ11"/>
      <c r="DSK11"/>
      <c r="DSL11"/>
      <c r="DSM11"/>
      <c r="DSN11"/>
      <c r="DSO11"/>
      <c r="DSP11"/>
      <c r="DSQ11"/>
      <c r="DSR11"/>
      <c r="DSS11"/>
      <c r="DST11"/>
      <c r="DSU11"/>
      <c r="DSV11"/>
      <c r="DSW11"/>
      <c r="DSX11"/>
      <c r="DSY11"/>
      <c r="DSZ11"/>
      <c r="DTA11"/>
      <c r="DTB11"/>
      <c r="DTC11"/>
      <c r="DTD11"/>
      <c r="DTE11"/>
      <c r="DTF11"/>
      <c r="DTG11"/>
      <c r="DTH11"/>
      <c r="DTI11"/>
      <c r="DTJ11"/>
      <c r="DTK11"/>
      <c r="DTL11"/>
      <c r="DTM11"/>
      <c r="DTN11"/>
      <c r="DTO11"/>
      <c r="DTP11"/>
      <c r="DTQ11"/>
      <c r="DTR11"/>
      <c r="DTS11"/>
      <c r="DTT11"/>
      <c r="DTU11"/>
      <c r="DTV11"/>
      <c r="DTW11"/>
      <c r="DTX11"/>
      <c r="DTY11"/>
      <c r="DTZ11"/>
      <c r="DUA11"/>
      <c r="DUB11"/>
      <c r="DUC11"/>
      <c r="DUD11"/>
      <c r="DUE11"/>
      <c r="DUF11"/>
      <c r="DUG11"/>
      <c r="DUH11"/>
      <c r="DUI11"/>
      <c r="DUJ11"/>
      <c r="DUK11"/>
      <c r="DUL11"/>
      <c r="DUM11"/>
      <c r="DUN11"/>
      <c r="DUO11"/>
      <c r="DUP11"/>
      <c r="DUQ11"/>
      <c r="DUR11"/>
      <c r="DUS11"/>
      <c r="DUT11"/>
      <c r="DUU11"/>
      <c r="DUV11"/>
      <c r="DUW11"/>
      <c r="DUX11"/>
      <c r="DUY11"/>
      <c r="DUZ11"/>
      <c r="DVA11"/>
      <c r="DVB11"/>
      <c r="DVC11"/>
      <c r="DVD11"/>
      <c r="DVE11"/>
      <c r="DVF11"/>
      <c r="DVG11"/>
      <c r="DVH11"/>
      <c r="DVI11"/>
      <c r="DVJ11"/>
      <c r="DVK11"/>
      <c r="DVL11"/>
      <c r="DVM11"/>
      <c r="DVN11"/>
      <c r="DVO11"/>
      <c r="DVP11"/>
      <c r="DVQ11"/>
      <c r="DVR11"/>
      <c r="DVS11"/>
      <c r="DVT11"/>
      <c r="DVU11"/>
      <c r="DVV11"/>
      <c r="DVW11"/>
      <c r="DVX11"/>
      <c r="DVY11"/>
      <c r="DVZ11"/>
      <c r="DWA11"/>
      <c r="DWB11"/>
      <c r="DWC11"/>
      <c r="DWD11"/>
      <c r="DWE11"/>
      <c r="DWF11"/>
      <c r="DWG11"/>
      <c r="DWH11"/>
      <c r="DWI11"/>
      <c r="DWJ11"/>
      <c r="DWK11"/>
      <c r="DWL11"/>
      <c r="DWM11"/>
      <c r="DWN11"/>
      <c r="DWO11"/>
      <c r="DWP11"/>
      <c r="DWQ11"/>
      <c r="DWR11"/>
      <c r="DWS11"/>
      <c r="DWT11"/>
      <c r="DWU11"/>
      <c r="DWV11"/>
      <c r="DWW11"/>
      <c r="DWX11"/>
      <c r="DWY11"/>
      <c r="DWZ11"/>
      <c r="DXA11"/>
      <c r="DXB11"/>
      <c r="DXC11"/>
      <c r="DXD11"/>
      <c r="DXE11"/>
      <c r="DXF11"/>
      <c r="DXG11"/>
      <c r="DXH11"/>
      <c r="DXI11"/>
      <c r="DXJ11"/>
      <c r="DXK11"/>
      <c r="DXL11"/>
      <c r="DXM11"/>
      <c r="DXN11"/>
      <c r="DXO11"/>
      <c r="DXP11"/>
      <c r="DXQ11"/>
      <c r="DXR11"/>
      <c r="DXS11"/>
      <c r="DXT11"/>
      <c r="DXU11"/>
      <c r="DXV11"/>
      <c r="DXW11"/>
      <c r="DXX11"/>
      <c r="DXY11"/>
      <c r="DXZ11"/>
      <c r="DYA11"/>
      <c r="DYB11"/>
      <c r="DYC11"/>
      <c r="DYD11"/>
      <c r="DYE11"/>
      <c r="DYF11"/>
      <c r="DYG11"/>
      <c r="DYH11"/>
      <c r="DYI11"/>
      <c r="DYJ11"/>
      <c r="DYK11"/>
      <c r="DYL11"/>
      <c r="DYM11"/>
      <c r="DYN11"/>
      <c r="DYO11"/>
      <c r="DYP11"/>
      <c r="DYQ11"/>
      <c r="DYR11"/>
      <c r="DYS11"/>
      <c r="DYT11"/>
      <c r="DYU11"/>
      <c r="DYV11"/>
      <c r="DYW11"/>
      <c r="DYX11"/>
      <c r="DYY11"/>
      <c r="DYZ11"/>
      <c r="DZA11"/>
      <c r="DZB11"/>
      <c r="DZC11"/>
      <c r="DZD11"/>
      <c r="DZE11"/>
      <c r="DZF11"/>
      <c r="DZG11"/>
      <c r="DZH11"/>
      <c r="DZI11"/>
      <c r="DZJ11"/>
      <c r="DZK11"/>
      <c r="DZL11"/>
      <c r="DZM11"/>
      <c r="DZN11"/>
      <c r="DZO11"/>
      <c r="DZP11"/>
      <c r="DZQ11"/>
      <c r="DZR11"/>
      <c r="DZS11"/>
      <c r="DZT11"/>
      <c r="DZU11"/>
      <c r="DZV11"/>
      <c r="DZW11"/>
      <c r="DZX11"/>
      <c r="DZY11"/>
      <c r="DZZ11"/>
      <c r="EAA11"/>
      <c r="EAB11"/>
      <c r="EAC11"/>
      <c r="EAD11"/>
      <c r="EAE11"/>
      <c r="EAF11"/>
      <c r="EAG11"/>
      <c r="EAH11"/>
      <c r="EAI11"/>
      <c r="EAJ11"/>
      <c r="EAK11"/>
      <c r="EAL11"/>
      <c r="EAM11"/>
      <c r="EAN11"/>
      <c r="EAO11"/>
      <c r="EAP11"/>
      <c r="EAQ11"/>
      <c r="EAR11"/>
      <c r="EAS11"/>
      <c r="EAT11"/>
      <c r="EAU11"/>
      <c r="EAV11"/>
      <c r="EAW11"/>
      <c r="EAX11"/>
      <c r="EAY11"/>
      <c r="EAZ11"/>
      <c r="EBA11"/>
      <c r="EBB11"/>
      <c r="EBC11"/>
      <c r="EBD11"/>
      <c r="EBE11"/>
      <c r="EBF11"/>
      <c r="EBG11"/>
      <c r="EBH11"/>
      <c r="EBI11"/>
      <c r="EBJ11"/>
      <c r="EBK11"/>
      <c r="EBL11"/>
      <c r="EBM11"/>
      <c r="EBN11"/>
      <c r="EBO11"/>
      <c r="EBP11"/>
      <c r="EBQ11"/>
      <c r="EBR11"/>
      <c r="EBS11"/>
      <c r="EBT11"/>
      <c r="EBU11"/>
      <c r="EBV11"/>
      <c r="EBW11"/>
      <c r="EBX11"/>
      <c r="EBY11"/>
      <c r="EBZ11"/>
      <c r="ECA11"/>
      <c r="ECB11"/>
      <c r="ECC11"/>
      <c r="ECD11"/>
      <c r="ECE11"/>
      <c r="ECF11"/>
      <c r="ECG11"/>
      <c r="ECH11"/>
      <c r="ECI11"/>
      <c r="ECJ11"/>
      <c r="ECK11"/>
      <c r="ECL11"/>
      <c r="ECM11"/>
      <c r="ECN11"/>
      <c r="ECO11"/>
      <c r="ECP11"/>
      <c r="ECQ11"/>
      <c r="ECR11"/>
      <c r="ECS11"/>
      <c r="ECT11"/>
      <c r="ECU11"/>
      <c r="ECV11"/>
      <c r="ECW11"/>
      <c r="ECX11"/>
      <c r="ECY11"/>
      <c r="ECZ11"/>
      <c r="EDA11"/>
      <c r="EDB11"/>
      <c r="EDC11"/>
      <c r="EDD11"/>
      <c r="EDE11"/>
      <c r="EDF11"/>
      <c r="EDG11"/>
      <c r="EDH11"/>
      <c r="EDI11"/>
      <c r="EDJ11"/>
      <c r="EDK11"/>
      <c r="EDL11"/>
      <c r="EDM11"/>
      <c r="EDN11"/>
      <c r="EDO11"/>
      <c r="EDP11"/>
      <c r="EDQ11"/>
      <c r="EDR11"/>
      <c r="EDS11"/>
      <c r="EDT11"/>
      <c r="EDU11"/>
      <c r="EDV11"/>
      <c r="EDW11"/>
      <c r="EDX11"/>
      <c r="EDY11"/>
      <c r="EDZ11"/>
      <c r="EEA11"/>
      <c r="EEB11"/>
      <c r="EEC11"/>
      <c r="EED11"/>
      <c r="EEE11"/>
      <c r="EEF11"/>
      <c r="EEG11"/>
      <c r="EEH11"/>
      <c r="EEI11"/>
      <c r="EEJ11"/>
      <c r="EEK11"/>
      <c r="EEL11"/>
      <c r="EEM11"/>
      <c r="EEN11"/>
      <c r="EEO11"/>
      <c r="EEP11"/>
      <c r="EEQ11"/>
      <c r="EER11"/>
      <c r="EES11"/>
      <c r="EET11"/>
      <c r="EEU11"/>
      <c r="EEV11"/>
      <c r="EEW11"/>
      <c r="EEX11"/>
      <c r="EEY11"/>
      <c r="EEZ11"/>
      <c r="EFA11"/>
      <c r="EFB11"/>
      <c r="EFC11"/>
      <c r="EFD11"/>
      <c r="EFE11"/>
      <c r="EFF11"/>
      <c r="EFG11"/>
      <c r="EFH11"/>
      <c r="EFI11"/>
      <c r="EFJ11"/>
      <c r="EFK11"/>
      <c r="EFL11"/>
      <c r="EFM11"/>
      <c r="EFN11"/>
      <c r="EFO11"/>
      <c r="EFP11"/>
      <c r="EFQ11"/>
      <c r="EFR11"/>
      <c r="EFS11"/>
      <c r="EFT11"/>
      <c r="EFU11"/>
      <c r="EFV11"/>
      <c r="EFW11"/>
      <c r="EFX11"/>
      <c r="EFY11"/>
      <c r="EFZ11"/>
      <c r="EGA11"/>
      <c r="EGB11"/>
      <c r="EGC11"/>
      <c r="EGD11"/>
      <c r="EGE11"/>
      <c r="EGF11"/>
      <c r="EGG11"/>
      <c r="EGH11"/>
      <c r="EGI11"/>
      <c r="EGJ11"/>
      <c r="EGK11"/>
      <c r="EGL11"/>
      <c r="EGM11"/>
      <c r="EGN11"/>
      <c r="EGO11"/>
      <c r="EGP11"/>
      <c r="EGQ11"/>
      <c r="EGR11"/>
      <c r="EGS11"/>
      <c r="EGT11"/>
      <c r="EGU11"/>
      <c r="EGV11"/>
      <c r="EGW11"/>
      <c r="EGX11"/>
      <c r="EGY11"/>
      <c r="EGZ11"/>
      <c r="EHA11"/>
      <c r="EHB11"/>
      <c r="EHC11"/>
      <c r="EHD11"/>
      <c r="EHE11"/>
      <c r="EHF11"/>
      <c r="EHG11"/>
      <c r="EHH11"/>
      <c r="EHI11"/>
      <c r="EHJ11"/>
      <c r="EHK11"/>
      <c r="EHL11"/>
      <c r="EHM11"/>
      <c r="EHN11"/>
      <c r="EHO11"/>
      <c r="EHP11"/>
      <c r="EHQ11"/>
      <c r="EHR11"/>
      <c r="EHS11"/>
      <c r="EHT11"/>
      <c r="EHU11"/>
      <c r="EHV11"/>
      <c r="EHW11"/>
      <c r="EHX11"/>
      <c r="EHY11"/>
      <c r="EHZ11"/>
      <c r="EIA11"/>
      <c r="EIB11"/>
      <c r="EIC11"/>
      <c r="EID11"/>
      <c r="EIE11"/>
      <c r="EIF11"/>
      <c r="EIG11"/>
      <c r="EIH11"/>
      <c r="EII11"/>
      <c r="EIJ11"/>
      <c r="EIK11"/>
      <c r="EIL11"/>
      <c r="EIM11"/>
      <c r="EIN11"/>
      <c r="EIO11"/>
      <c r="EIP11"/>
      <c r="EIQ11"/>
      <c r="EIR11"/>
      <c r="EIS11"/>
      <c r="EIT11"/>
      <c r="EIU11"/>
      <c r="EIV11"/>
      <c r="EIW11"/>
      <c r="EIX11"/>
      <c r="EIY11"/>
      <c r="EIZ11"/>
      <c r="EJA11"/>
      <c r="EJB11"/>
      <c r="EJC11"/>
      <c r="EJD11"/>
      <c r="EJE11"/>
      <c r="EJF11"/>
      <c r="EJG11"/>
      <c r="EJH11"/>
      <c r="EJI11"/>
      <c r="EJJ11"/>
      <c r="EJK11"/>
      <c r="EJL11"/>
      <c r="EJM11"/>
      <c r="EJN11"/>
      <c r="EJO11"/>
      <c r="EJP11"/>
      <c r="EJQ11"/>
      <c r="EJR11"/>
      <c r="EJS11"/>
      <c r="EJT11"/>
      <c r="EJU11"/>
      <c r="EJV11"/>
      <c r="EJW11"/>
      <c r="EJX11"/>
      <c r="EJY11"/>
      <c r="EJZ11"/>
      <c r="EKA11"/>
      <c r="EKB11"/>
      <c r="EKC11"/>
      <c r="EKD11"/>
      <c r="EKE11"/>
      <c r="EKF11"/>
      <c r="EKG11"/>
      <c r="EKH11"/>
      <c r="EKI11"/>
      <c r="EKJ11"/>
      <c r="EKK11"/>
      <c r="EKL11"/>
      <c r="EKM11"/>
      <c r="EKN11"/>
      <c r="EKO11"/>
      <c r="EKP11"/>
      <c r="EKQ11"/>
      <c r="EKR11"/>
      <c r="EKS11"/>
      <c r="EKT11"/>
      <c r="EKU11"/>
      <c r="EKV11"/>
      <c r="EKW11"/>
      <c r="EKX11"/>
      <c r="EKY11"/>
      <c r="EKZ11"/>
      <c r="ELA11"/>
      <c r="ELB11"/>
      <c r="ELC11"/>
      <c r="ELD11"/>
      <c r="ELE11"/>
      <c r="ELF11"/>
      <c r="ELG11"/>
      <c r="ELH11"/>
      <c r="ELI11"/>
      <c r="ELJ11"/>
      <c r="ELK11"/>
      <c r="ELL11"/>
      <c r="ELM11"/>
      <c r="ELN11"/>
      <c r="ELO11"/>
      <c r="ELP11"/>
      <c r="ELQ11"/>
      <c r="ELR11"/>
      <c r="ELS11"/>
      <c r="ELT11"/>
      <c r="ELU11"/>
      <c r="ELV11"/>
      <c r="ELW11"/>
      <c r="ELX11"/>
      <c r="ELY11"/>
      <c r="ELZ11"/>
      <c r="EMA11"/>
      <c r="EMB11"/>
      <c r="EMC11"/>
      <c r="EMD11"/>
      <c r="EME11"/>
      <c r="EMF11"/>
      <c r="EMG11"/>
      <c r="EMH11"/>
      <c r="EMI11"/>
      <c r="EMJ11"/>
      <c r="EMK11"/>
      <c r="EML11"/>
      <c r="EMM11"/>
      <c r="EMN11"/>
      <c r="EMO11"/>
      <c r="EMP11"/>
      <c r="EMQ11"/>
      <c r="EMR11"/>
      <c r="EMS11"/>
      <c r="EMT11"/>
      <c r="EMU11"/>
      <c r="EMV11"/>
      <c r="EMW11"/>
      <c r="EMX11"/>
      <c r="EMY11"/>
      <c r="EMZ11"/>
      <c r="ENA11"/>
      <c r="ENB11"/>
      <c r="ENC11"/>
      <c r="END11"/>
      <c r="ENE11"/>
      <c r="ENF11"/>
      <c r="ENG11"/>
      <c r="ENH11"/>
      <c r="ENI11"/>
      <c r="ENJ11"/>
      <c r="ENK11"/>
      <c r="ENL11"/>
      <c r="ENM11"/>
      <c r="ENN11"/>
      <c r="ENO11"/>
      <c r="ENP11"/>
      <c r="ENQ11"/>
      <c r="ENR11"/>
      <c r="ENS11"/>
      <c r="ENT11"/>
      <c r="ENU11"/>
      <c r="ENV11"/>
      <c r="ENW11"/>
      <c r="ENX11"/>
      <c r="ENY11"/>
      <c r="ENZ11"/>
      <c r="EOA11"/>
      <c r="EOB11"/>
      <c r="EOC11"/>
      <c r="EOD11"/>
      <c r="EOE11"/>
      <c r="EOF11"/>
      <c r="EOG11"/>
      <c r="EOH11"/>
      <c r="EOI11"/>
      <c r="EOJ11"/>
      <c r="EOK11"/>
      <c r="EOL11"/>
      <c r="EOM11"/>
      <c r="EON11"/>
      <c r="EOO11"/>
      <c r="EOP11"/>
      <c r="EOQ11"/>
      <c r="EOR11"/>
      <c r="EOS11"/>
      <c r="EOT11"/>
      <c r="EOU11"/>
      <c r="EOV11"/>
      <c r="EOW11"/>
      <c r="EOX11"/>
      <c r="EOY11"/>
      <c r="EOZ11"/>
      <c r="EPA11"/>
      <c r="EPB11"/>
      <c r="EPC11"/>
      <c r="EPD11"/>
      <c r="EPE11"/>
      <c r="EPF11"/>
      <c r="EPG11"/>
      <c r="EPH11"/>
      <c r="EPI11"/>
      <c r="EPJ11"/>
      <c r="EPK11"/>
      <c r="EPL11"/>
      <c r="EPM11"/>
      <c r="EPN11"/>
      <c r="EPO11"/>
      <c r="EPP11"/>
      <c r="EPQ11"/>
      <c r="EPR11"/>
      <c r="EPS11"/>
      <c r="EPT11"/>
      <c r="EPU11"/>
      <c r="EPV11"/>
      <c r="EPW11"/>
      <c r="EPX11"/>
      <c r="EPY11"/>
      <c r="EPZ11"/>
      <c r="EQA11"/>
      <c r="EQB11"/>
      <c r="EQC11"/>
      <c r="EQD11"/>
      <c r="EQE11"/>
      <c r="EQF11"/>
      <c r="EQG11"/>
      <c r="EQH11"/>
      <c r="EQI11"/>
      <c r="EQJ11"/>
      <c r="EQK11"/>
      <c r="EQL11"/>
      <c r="EQM11"/>
      <c r="EQN11"/>
      <c r="EQO11"/>
      <c r="EQP11"/>
      <c r="EQQ11"/>
      <c r="EQR11"/>
      <c r="EQS11"/>
      <c r="EQT11"/>
      <c r="EQU11"/>
      <c r="EQV11"/>
      <c r="EQW11"/>
      <c r="EQX11"/>
      <c r="EQY11"/>
      <c r="EQZ11"/>
      <c r="ERA11"/>
      <c r="ERB11"/>
      <c r="ERC11"/>
      <c r="ERD11"/>
      <c r="ERE11"/>
      <c r="ERF11"/>
      <c r="ERG11"/>
      <c r="ERH11"/>
      <c r="ERI11"/>
      <c r="ERJ11"/>
      <c r="ERK11"/>
      <c r="ERL11"/>
      <c r="ERM11"/>
      <c r="ERN11"/>
      <c r="ERO11"/>
      <c r="ERP11"/>
      <c r="ERQ11"/>
      <c r="ERR11"/>
      <c r="ERS11"/>
      <c r="ERT11"/>
      <c r="ERU11"/>
      <c r="ERV11"/>
      <c r="ERW11"/>
      <c r="ERX11"/>
      <c r="ERY11"/>
      <c r="ERZ11"/>
      <c r="ESA11"/>
      <c r="ESB11"/>
      <c r="ESC11"/>
      <c r="ESD11"/>
      <c r="ESE11"/>
      <c r="ESF11"/>
      <c r="ESG11"/>
      <c r="ESH11"/>
      <c r="ESI11"/>
      <c r="ESJ11"/>
      <c r="ESK11"/>
      <c r="ESL11"/>
      <c r="ESM11"/>
      <c r="ESN11"/>
      <c r="ESO11"/>
      <c r="ESP11"/>
      <c r="ESQ11"/>
      <c r="ESR11"/>
      <c r="ESS11"/>
      <c r="EST11"/>
      <c r="ESU11"/>
      <c r="ESV11"/>
      <c r="ESW11"/>
      <c r="ESX11"/>
      <c r="ESY11"/>
      <c r="ESZ11"/>
      <c r="ETA11"/>
      <c r="ETB11"/>
      <c r="ETC11"/>
      <c r="ETD11"/>
      <c r="ETE11"/>
      <c r="ETF11"/>
      <c r="ETG11"/>
      <c r="ETH11"/>
      <c r="ETI11"/>
      <c r="ETJ11"/>
      <c r="ETK11"/>
      <c r="ETL11"/>
      <c r="ETM11"/>
      <c r="ETN11"/>
      <c r="ETO11"/>
      <c r="ETP11"/>
      <c r="ETQ11"/>
      <c r="ETR11"/>
      <c r="ETS11"/>
      <c r="ETT11"/>
      <c r="ETU11"/>
      <c r="ETV11"/>
      <c r="ETW11"/>
      <c r="ETX11"/>
      <c r="ETY11"/>
      <c r="ETZ11"/>
      <c r="EUA11"/>
      <c r="EUB11"/>
      <c r="EUC11"/>
      <c r="EUD11"/>
      <c r="EUE11"/>
      <c r="EUF11"/>
      <c r="EUG11"/>
      <c r="EUH11"/>
      <c r="EUI11"/>
      <c r="EUJ11"/>
      <c r="EUK11"/>
      <c r="EUL11"/>
      <c r="EUM11"/>
      <c r="EUN11"/>
      <c r="EUO11"/>
      <c r="EUP11"/>
      <c r="EUQ11"/>
      <c r="EUR11"/>
      <c r="EUS11"/>
      <c r="EUT11"/>
      <c r="EUU11"/>
      <c r="EUV11"/>
      <c r="EUW11"/>
      <c r="EUX11"/>
      <c r="EUY11"/>
      <c r="EUZ11"/>
      <c r="EVA11"/>
      <c r="EVB11"/>
      <c r="EVC11"/>
      <c r="EVD11"/>
      <c r="EVE11"/>
      <c r="EVF11"/>
      <c r="EVG11"/>
      <c r="EVH11"/>
      <c r="EVI11"/>
      <c r="EVJ11"/>
      <c r="EVK11"/>
      <c r="EVL11"/>
      <c r="EVM11"/>
      <c r="EVN11"/>
      <c r="EVO11"/>
      <c r="EVP11"/>
      <c r="EVQ11"/>
      <c r="EVR11"/>
      <c r="EVS11"/>
      <c r="EVT11"/>
      <c r="EVU11"/>
      <c r="EVV11"/>
      <c r="EVW11"/>
      <c r="EVX11"/>
      <c r="EVY11"/>
      <c r="EVZ11"/>
      <c r="EWA11"/>
      <c r="EWB11"/>
      <c r="EWC11"/>
      <c r="EWD11"/>
      <c r="EWE11"/>
      <c r="EWF11"/>
      <c r="EWG11"/>
      <c r="EWH11"/>
      <c r="EWI11"/>
      <c r="EWJ11"/>
      <c r="EWK11"/>
      <c r="EWL11"/>
      <c r="EWM11"/>
      <c r="EWN11"/>
      <c r="EWO11"/>
      <c r="EWP11"/>
      <c r="EWQ11"/>
      <c r="EWR11"/>
      <c r="EWS11"/>
      <c r="EWT11"/>
      <c r="EWU11"/>
      <c r="EWV11"/>
      <c r="EWW11"/>
      <c r="EWX11"/>
      <c r="EWY11"/>
      <c r="EWZ11"/>
      <c r="EXA11"/>
      <c r="EXB11"/>
      <c r="EXC11"/>
      <c r="EXD11"/>
      <c r="EXE11"/>
      <c r="EXF11"/>
      <c r="EXG11"/>
      <c r="EXH11"/>
      <c r="EXI11"/>
      <c r="EXJ11"/>
      <c r="EXK11"/>
      <c r="EXL11"/>
      <c r="EXM11"/>
      <c r="EXN11"/>
      <c r="EXO11"/>
      <c r="EXP11"/>
      <c r="EXQ11"/>
      <c r="EXR11"/>
      <c r="EXS11"/>
      <c r="EXT11"/>
      <c r="EXU11"/>
      <c r="EXV11"/>
      <c r="EXW11"/>
      <c r="EXX11"/>
      <c r="EXY11"/>
      <c r="EXZ11"/>
      <c r="EYA11"/>
      <c r="EYB11"/>
      <c r="EYC11"/>
      <c r="EYD11"/>
      <c r="EYE11"/>
      <c r="EYF11"/>
      <c r="EYG11"/>
      <c r="EYH11"/>
      <c r="EYI11"/>
      <c r="EYJ11"/>
      <c r="EYK11"/>
      <c r="EYL11"/>
      <c r="EYM11"/>
      <c r="EYN11"/>
      <c r="EYO11"/>
      <c r="EYP11"/>
      <c r="EYQ11"/>
      <c r="EYR11"/>
      <c r="EYS11"/>
      <c r="EYT11"/>
      <c r="EYU11"/>
      <c r="EYV11"/>
      <c r="EYW11"/>
      <c r="EYX11"/>
      <c r="EYY11"/>
      <c r="EYZ11"/>
      <c r="EZA11"/>
      <c r="EZB11"/>
      <c r="EZC11"/>
      <c r="EZD11"/>
      <c r="EZE11"/>
      <c r="EZF11"/>
      <c r="EZG11"/>
      <c r="EZH11"/>
      <c r="EZI11"/>
      <c r="EZJ11"/>
      <c r="EZK11"/>
      <c r="EZL11"/>
      <c r="EZM11"/>
      <c r="EZN11"/>
      <c r="EZO11"/>
      <c r="EZP11"/>
      <c r="EZQ11"/>
      <c r="EZR11"/>
      <c r="EZS11"/>
      <c r="EZT11"/>
      <c r="EZU11"/>
      <c r="EZV11"/>
      <c r="EZW11"/>
      <c r="EZX11"/>
      <c r="EZY11"/>
      <c r="EZZ11"/>
      <c r="FAA11"/>
      <c r="FAB11"/>
      <c r="FAC11"/>
      <c r="FAD11"/>
      <c r="FAE11"/>
      <c r="FAF11"/>
      <c r="FAG11"/>
      <c r="FAH11"/>
      <c r="FAI11"/>
      <c r="FAJ11"/>
      <c r="FAK11"/>
      <c r="FAL11"/>
      <c r="FAM11"/>
      <c r="FAN11"/>
      <c r="FAO11"/>
      <c r="FAP11"/>
      <c r="FAQ11"/>
      <c r="FAR11"/>
      <c r="FAS11"/>
      <c r="FAT11"/>
      <c r="FAU11"/>
      <c r="FAV11"/>
      <c r="FAW11"/>
      <c r="FAX11"/>
      <c r="FAY11"/>
      <c r="FAZ11"/>
      <c r="FBA11"/>
      <c r="FBB11"/>
      <c r="FBC11"/>
      <c r="FBD11"/>
      <c r="FBE11"/>
      <c r="FBF11"/>
      <c r="FBG11"/>
      <c r="FBH11"/>
      <c r="FBI11"/>
      <c r="FBJ11"/>
      <c r="FBK11"/>
      <c r="FBL11"/>
      <c r="FBM11"/>
      <c r="FBN11"/>
      <c r="FBO11"/>
      <c r="FBP11"/>
      <c r="FBQ11"/>
      <c r="FBR11"/>
      <c r="FBS11"/>
      <c r="FBT11"/>
      <c r="FBU11"/>
      <c r="FBV11"/>
      <c r="FBW11"/>
      <c r="FBX11"/>
      <c r="FBY11"/>
      <c r="FBZ11"/>
      <c r="FCA11"/>
      <c r="FCB11"/>
      <c r="FCC11"/>
      <c r="FCD11"/>
      <c r="FCE11"/>
      <c r="FCF11"/>
      <c r="FCG11"/>
    </row>
    <row r="12" spans="1:4141" s="80" customFormat="1" ht="12.75">
      <c r="A12" s="87" t="s">
        <v>387</v>
      </c>
      <c r="B12" s="89">
        <f>'$perShare'!F277</f>
        <v>41.657333333333327</v>
      </c>
      <c r="C12" s="86">
        <v>0.6</v>
      </c>
      <c r="D12"/>
      <c r="E12" s="84">
        <v>1.44</v>
      </c>
      <c r="F12" s="88">
        <v>1.52</v>
      </c>
      <c r="G12" s="88">
        <v>1.6</v>
      </c>
      <c r="H12" s="88">
        <v>1.92</v>
      </c>
      <c r="I12" s="88">
        <v>2.1800000000000002</v>
      </c>
      <c r="J12" s="88">
        <v>2.35</v>
      </c>
      <c r="K12" s="88">
        <v>2.4</v>
      </c>
      <c r="L12" s="88">
        <v>2.5</v>
      </c>
      <c r="M12" s="88">
        <v>3</v>
      </c>
      <c r="N12" s="88">
        <v>0.54</v>
      </c>
      <c r="O12" s="88">
        <v>0.68</v>
      </c>
      <c r="P12" s="88">
        <v>0.8</v>
      </c>
      <c r="Q12" s="88">
        <v>1.04</v>
      </c>
      <c r="R12" s="88">
        <v>1.2</v>
      </c>
      <c r="S12" s="88">
        <v>1.36</v>
      </c>
      <c r="T12" s="88">
        <v>1.52</v>
      </c>
      <c r="U12" s="88">
        <v>2</v>
      </c>
      <c r="V12" s="88">
        <v>0.107</v>
      </c>
      <c r="W12" s="88">
        <v>0.106</v>
      </c>
      <c r="X12" s="88">
        <v>0.12</v>
      </c>
      <c r="Y12" s="88">
        <v>0.129</v>
      </c>
      <c r="Z12" s="88">
        <v>0.13200000000000001</v>
      </c>
      <c r="AA12" s="88">
        <v>0.13</v>
      </c>
      <c r="AB12" s="88">
        <v>0.13</v>
      </c>
      <c r="AC12" s="88">
        <v>0.14000000000000001</v>
      </c>
      <c r="AD12" s="88">
        <v>14.27</v>
      </c>
      <c r="AE12" s="88">
        <v>15.26</v>
      </c>
      <c r="AF12" s="88">
        <v>16.260000000000002</v>
      </c>
      <c r="AG12" s="88">
        <v>17.2</v>
      </c>
      <c r="AH12" s="88">
        <v>18.05</v>
      </c>
      <c r="AI12" s="88">
        <v>18.7</v>
      </c>
      <c r="AJ12" s="88">
        <v>19.350000000000001</v>
      </c>
      <c r="AK12" s="88">
        <v>21.25</v>
      </c>
      <c r="AL12" s="88">
        <v>233.84</v>
      </c>
      <c r="AM12" s="88">
        <v>233.82</v>
      </c>
      <c r="AN12" s="88">
        <v>233.77</v>
      </c>
      <c r="AO12" s="88">
        <v>230.49</v>
      </c>
      <c r="AP12" s="88">
        <v>229.04</v>
      </c>
      <c r="AQ12" s="88">
        <v>228.5</v>
      </c>
      <c r="AR12" s="88">
        <v>228.5</v>
      </c>
      <c r="AS12" s="88">
        <v>228.5</v>
      </c>
      <c r="AT12" s="88">
        <v>0.1</v>
      </c>
      <c r="AU12" s="88">
        <v>5.5E-2</v>
      </c>
      <c r="AV12" s="88">
        <v>0.17</v>
      </c>
      <c r="AW12" s="88">
        <v>0.12</v>
      </c>
      <c r="AX12" s="88">
        <v>7.0000000000000007E-2</v>
      </c>
      <c r="AY12" s="88">
        <v>3.5000000000000003E-2</v>
      </c>
      <c r="AZ12" s="91">
        <f>Earnings!E13</f>
        <v>2.5499999999999998</v>
      </c>
      <c r="BA12" s="91">
        <f>[1]Earnings!F13</f>
        <v>5.5500000000000001E-2</v>
      </c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  <c r="AMM12"/>
      <c r="AMN12"/>
      <c r="AMO12"/>
      <c r="AMP12"/>
      <c r="AMQ12"/>
      <c r="AMR12"/>
      <c r="AMS12"/>
      <c r="AMT12"/>
      <c r="AMU12"/>
      <c r="AMV12"/>
      <c r="AMW12"/>
      <c r="AMX12"/>
      <c r="AMY12"/>
      <c r="AMZ12"/>
      <c r="ANA12"/>
      <c r="ANB12"/>
      <c r="ANC12"/>
      <c r="AND12"/>
      <c r="ANE12"/>
      <c r="ANF12"/>
      <c r="ANG12"/>
      <c r="ANH12"/>
      <c r="ANI12"/>
      <c r="ANJ12"/>
      <c r="ANK12"/>
      <c r="ANL12"/>
      <c r="ANM12"/>
      <c r="ANN12"/>
      <c r="ANO12"/>
      <c r="ANP12"/>
      <c r="ANQ12"/>
      <c r="ANR12"/>
      <c r="ANS12"/>
      <c r="ANT12"/>
      <c r="ANU12"/>
      <c r="ANV12"/>
      <c r="ANW12"/>
      <c r="ANX12"/>
      <c r="ANY12"/>
      <c r="ANZ12"/>
      <c r="AOA12"/>
      <c r="AOB12"/>
      <c r="AOC12"/>
      <c r="AOD12"/>
      <c r="AOE12"/>
      <c r="AOF12"/>
      <c r="AOG12"/>
      <c r="AOH12"/>
      <c r="AOI12"/>
      <c r="AOJ12"/>
      <c r="AOK12"/>
      <c r="AOL12"/>
      <c r="AOM12"/>
      <c r="AON12"/>
      <c r="AOO12"/>
      <c r="AOP12"/>
      <c r="AOQ12"/>
      <c r="AOR12"/>
      <c r="AOS12"/>
      <c r="AOT12"/>
      <c r="AOU12"/>
      <c r="AOV12"/>
      <c r="AOW12"/>
      <c r="AOX12"/>
      <c r="AOY12"/>
      <c r="AOZ12"/>
      <c r="APA12"/>
      <c r="APB12"/>
      <c r="APC12"/>
      <c r="APD12"/>
      <c r="APE12"/>
      <c r="APF12"/>
      <c r="APG12"/>
      <c r="APH12"/>
      <c r="API12"/>
      <c r="APJ12"/>
      <c r="APK12"/>
      <c r="APL12"/>
      <c r="APM12"/>
      <c r="APN12"/>
      <c r="APO12"/>
      <c r="APP12"/>
      <c r="APQ12"/>
      <c r="APR12"/>
      <c r="APS12"/>
      <c r="APT12"/>
      <c r="APU12"/>
      <c r="APV12"/>
      <c r="APW12"/>
      <c r="APX12"/>
      <c r="APY12"/>
      <c r="APZ12"/>
      <c r="AQA12"/>
      <c r="AQB12"/>
      <c r="AQC12"/>
      <c r="AQD12"/>
      <c r="AQE12"/>
      <c r="AQF12"/>
      <c r="AQG12"/>
      <c r="AQH12"/>
      <c r="AQI12"/>
      <c r="AQJ12"/>
      <c r="AQK12"/>
      <c r="AQL12"/>
      <c r="AQM12"/>
      <c r="AQN12"/>
      <c r="AQO12"/>
      <c r="AQP12"/>
      <c r="AQQ12"/>
      <c r="AQR12"/>
      <c r="AQS12"/>
      <c r="AQT12"/>
      <c r="AQU12"/>
      <c r="AQV12"/>
      <c r="AQW12"/>
      <c r="AQX12"/>
      <c r="AQY12"/>
      <c r="AQZ12"/>
      <c r="ARA12"/>
      <c r="ARB12"/>
      <c r="ARC12"/>
      <c r="ARD12"/>
      <c r="ARE12"/>
      <c r="ARF12"/>
      <c r="ARG12"/>
      <c r="ARH12"/>
      <c r="ARI12"/>
      <c r="ARJ12"/>
      <c r="ARK12"/>
      <c r="ARL12"/>
      <c r="ARM12"/>
      <c r="ARN12"/>
      <c r="ARO12"/>
      <c r="ARP12"/>
      <c r="ARQ12"/>
      <c r="ARR12"/>
      <c r="ARS12"/>
      <c r="ART12"/>
      <c r="ARU12"/>
      <c r="ARV12"/>
      <c r="ARW12"/>
      <c r="ARX12"/>
      <c r="ARY12"/>
      <c r="ARZ12"/>
      <c r="ASA12"/>
      <c r="ASB12"/>
      <c r="ASC12"/>
      <c r="ASD12"/>
      <c r="ASE12"/>
      <c r="ASF12"/>
      <c r="ASG12"/>
      <c r="ASH12"/>
      <c r="ASI12"/>
      <c r="ASJ12"/>
      <c r="ASK12"/>
      <c r="ASL12"/>
      <c r="ASM12"/>
      <c r="ASN12"/>
      <c r="ASO12"/>
      <c r="ASP12"/>
      <c r="ASQ12"/>
      <c r="ASR12"/>
      <c r="ASS12"/>
      <c r="AST12"/>
      <c r="ASU12"/>
      <c r="ASV12"/>
      <c r="ASW12"/>
      <c r="ASX12"/>
      <c r="ASY12"/>
      <c r="ASZ12"/>
      <c r="ATA12"/>
      <c r="ATB12"/>
      <c r="ATC12"/>
      <c r="ATD12"/>
      <c r="ATE12"/>
      <c r="ATF12"/>
      <c r="ATG12"/>
      <c r="ATH12"/>
      <c r="ATI12"/>
      <c r="ATJ12"/>
      <c r="ATK12"/>
      <c r="ATL12"/>
      <c r="ATM12"/>
      <c r="ATN12"/>
      <c r="ATO12"/>
      <c r="ATP12"/>
      <c r="ATQ12"/>
      <c r="ATR12"/>
      <c r="ATS12"/>
      <c r="ATT12"/>
      <c r="ATU12"/>
      <c r="ATV12"/>
      <c r="ATW12"/>
      <c r="ATX12"/>
      <c r="ATY12"/>
      <c r="ATZ12"/>
      <c r="AUA12"/>
      <c r="AUB12"/>
      <c r="AUC12"/>
      <c r="AUD12"/>
      <c r="AUE12"/>
      <c r="AUF12"/>
      <c r="AUG12"/>
      <c r="AUH12"/>
      <c r="AUI12"/>
      <c r="AUJ12"/>
      <c r="AUK12"/>
      <c r="AUL12"/>
      <c r="AUM12"/>
      <c r="AUN12"/>
      <c r="AUO12"/>
      <c r="AUP12"/>
      <c r="AUQ12"/>
      <c r="AUR12"/>
      <c r="AUS12"/>
      <c r="AUT12"/>
      <c r="AUU12"/>
      <c r="AUV12"/>
      <c r="AUW12"/>
      <c r="AUX12"/>
      <c r="AUY12"/>
      <c r="AUZ12"/>
      <c r="AVA12"/>
      <c r="AVB12"/>
      <c r="AVC12"/>
      <c r="AVD12"/>
      <c r="AVE12"/>
      <c r="AVF12"/>
      <c r="AVG12"/>
      <c r="AVH12"/>
      <c r="AVI12"/>
      <c r="AVJ12"/>
      <c r="AVK12"/>
      <c r="AVL12"/>
      <c r="AVM12"/>
      <c r="AVN12"/>
      <c r="AVO12"/>
      <c r="AVP12"/>
      <c r="AVQ12"/>
      <c r="AVR12"/>
      <c r="AVS12"/>
      <c r="AVT12"/>
      <c r="AVU12"/>
      <c r="AVV12"/>
      <c r="AVW12"/>
      <c r="AVX12"/>
      <c r="AVY12"/>
      <c r="AVZ12"/>
      <c r="AWA12"/>
      <c r="AWB12"/>
      <c r="AWC12"/>
      <c r="AWD12"/>
      <c r="AWE12"/>
      <c r="AWF12"/>
      <c r="AWG12"/>
      <c r="AWH12"/>
      <c r="AWI12"/>
      <c r="AWJ12"/>
      <c r="AWK12"/>
      <c r="AWL12"/>
      <c r="AWM12"/>
      <c r="AWN12"/>
      <c r="AWO12"/>
      <c r="AWP12"/>
      <c r="AWQ12"/>
      <c r="AWR12"/>
      <c r="AWS12"/>
      <c r="AWT12"/>
      <c r="AWU12"/>
      <c r="AWV12"/>
      <c r="AWW12"/>
      <c r="AWX12"/>
      <c r="AWY12"/>
      <c r="AWZ12"/>
      <c r="AXA12"/>
      <c r="AXB12"/>
      <c r="AXC12"/>
      <c r="AXD12"/>
      <c r="AXE12"/>
      <c r="AXF12"/>
      <c r="AXG12"/>
      <c r="AXH12"/>
      <c r="AXI12"/>
      <c r="AXJ12"/>
      <c r="AXK12"/>
      <c r="AXL12"/>
      <c r="AXM12"/>
      <c r="AXN12"/>
      <c r="AXO12"/>
      <c r="AXP12"/>
      <c r="AXQ12"/>
      <c r="AXR12"/>
      <c r="AXS12"/>
      <c r="AXT12"/>
      <c r="AXU12"/>
      <c r="AXV12"/>
      <c r="AXW12"/>
      <c r="AXX12"/>
      <c r="AXY12"/>
      <c r="AXZ12"/>
      <c r="AYA12"/>
      <c r="AYB12"/>
      <c r="AYC12"/>
      <c r="AYD12"/>
      <c r="AYE12"/>
      <c r="AYF12"/>
      <c r="AYG12"/>
      <c r="AYH12"/>
      <c r="AYI12"/>
      <c r="AYJ12"/>
      <c r="AYK12"/>
      <c r="AYL12"/>
      <c r="AYM12"/>
      <c r="AYN12"/>
      <c r="AYO12"/>
      <c r="AYP12"/>
      <c r="AYQ12"/>
      <c r="AYR12"/>
      <c r="AYS12"/>
      <c r="AYT12"/>
      <c r="AYU12"/>
      <c r="AYV12"/>
      <c r="AYW12"/>
      <c r="AYX12"/>
      <c r="AYY12"/>
      <c r="AYZ12"/>
      <c r="AZA12"/>
      <c r="AZB12"/>
      <c r="AZC12"/>
      <c r="AZD12"/>
      <c r="AZE12"/>
      <c r="AZF12"/>
      <c r="AZG12"/>
      <c r="AZH12"/>
      <c r="AZI12"/>
      <c r="AZJ12"/>
      <c r="AZK12"/>
      <c r="AZL12"/>
      <c r="AZM12"/>
      <c r="AZN12"/>
      <c r="AZO12"/>
      <c r="AZP12"/>
      <c r="AZQ12"/>
      <c r="AZR12"/>
      <c r="AZS12"/>
      <c r="AZT12"/>
      <c r="AZU12"/>
      <c r="AZV12"/>
      <c r="AZW12"/>
      <c r="AZX12"/>
      <c r="AZY12"/>
      <c r="AZZ12"/>
      <c r="BAA12"/>
      <c r="BAB12"/>
      <c r="BAC12"/>
      <c r="BAD12"/>
      <c r="BAE12"/>
      <c r="BAF12"/>
      <c r="BAG12"/>
      <c r="BAH12"/>
      <c r="BAI12"/>
      <c r="BAJ12"/>
      <c r="BAK12"/>
      <c r="BAL12"/>
      <c r="BAM12"/>
      <c r="BAN12"/>
      <c r="BAO12"/>
      <c r="BAP12"/>
      <c r="BAQ12"/>
      <c r="BAR12"/>
      <c r="BAS12"/>
      <c r="BAT12"/>
      <c r="BAU12"/>
      <c r="BAV12"/>
      <c r="BAW12"/>
      <c r="BAX12"/>
      <c r="BAY12"/>
      <c r="BAZ12"/>
      <c r="BBA12"/>
      <c r="BBB12"/>
      <c r="BBC12"/>
      <c r="BBD12"/>
      <c r="BBE12"/>
      <c r="BBF12"/>
      <c r="BBG12"/>
      <c r="BBH12"/>
      <c r="BBI12"/>
      <c r="BBJ12"/>
      <c r="BBK12"/>
      <c r="BBL12"/>
      <c r="BBM12"/>
      <c r="BBN12"/>
      <c r="BBO12"/>
      <c r="BBP12"/>
      <c r="BBQ12"/>
      <c r="BBR12"/>
      <c r="BBS12"/>
      <c r="BBT12"/>
      <c r="BBU12"/>
      <c r="BBV12"/>
      <c r="BBW12"/>
      <c r="BBX12"/>
      <c r="BBY12"/>
      <c r="BBZ12"/>
      <c r="BCA12"/>
      <c r="BCB12"/>
      <c r="BCC12"/>
      <c r="BCD12"/>
      <c r="BCE12"/>
      <c r="BCF12"/>
      <c r="BCG12"/>
      <c r="BCH12"/>
      <c r="BCI12"/>
      <c r="BCJ12"/>
      <c r="BCK12"/>
      <c r="BCL12"/>
      <c r="BCM12"/>
      <c r="BCN12"/>
      <c r="BCO12"/>
      <c r="BCP12"/>
      <c r="BCQ12"/>
      <c r="BCR12"/>
      <c r="BCS12"/>
      <c r="BCT12"/>
      <c r="BCU12"/>
      <c r="BCV12"/>
      <c r="BCW12"/>
      <c r="BCX12"/>
      <c r="BCY12"/>
      <c r="BCZ12"/>
      <c r="BDA12"/>
      <c r="BDB12"/>
      <c r="BDC12"/>
      <c r="BDD12"/>
      <c r="BDE12"/>
      <c r="BDF12"/>
      <c r="BDG12"/>
      <c r="BDH12"/>
      <c r="BDI12"/>
      <c r="BDJ12"/>
      <c r="BDK12"/>
      <c r="BDL12"/>
      <c r="BDM12"/>
      <c r="BDN12"/>
      <c r="BDO12"/>
      <c r="BDP12"/>
      <c r="BDQ12"/>
      <c r="BDR12"/>
      <c r="BDS12"/>
      <c r="BDT12"/>
      <c r="BDU12"/>
      <c r="BDV12"/>
      <c r="BDW12"/>
      <c r="BDX12"/>
      <c r="BDY12"/>
      <c r="BDZ12"/>
      <c r="BEA12"/>
      <c r="BEB12"/>
      <c r="BEC12"/>
      <c r="BED12"/>
      <c r="BEE12"/>
      <c r="BEF12"/>
      <c r="BEG12"/>
      <c r="BEH12"/>
      <c r="BEI12"/>
      <c r="BEJ12"/>
      <c r="BEK12"/>
      <c r="BEL12"/>
      <c r="BEM12"/>
      <c r="BEN12"/>
      <c r="BEO12"/>
      <c r="BEP12"/>
      <c r="BEQ12"/>
      <c r="BER12"/>
      <c r="BES12"/>
      <c r="BET12"/>
      <c r="BEU12"/>
      <c r="BEV12"/>
      <c r="BEW12"/>
      <c r="BEX12"/>
      <c r="BEY12"/>
      <c r="BEZ12"/>
      <c r="BFA12"/>
      <c r="BFB12"/>
      <c r="BFC12"/>
      <c r="BFD12"/>
      <c r="BFE12"/>
      <c r="BFF12"/>
      <c r="BFG12"/>
      <c r="BFH12"/>
      <c r="BFI12"/>
      <c r="BFJ12"/>
      <c r="BFK12"/>
      <c r="BFL12"/>
      <c r="BFM12"/>
      <c r="BFN12"/>
      <c r="BFO12"/>
      <c r="BFP12"/>
      <c r="BFQ12"/>
      <c r="BFR12"/>
      <c r="BFS12"/>
      <c r="BFT12"/>
      <c r="BFU12"/>
      <c r="BFV12"/>
      <c r="BFW12"/>
      <c r="BFX12"/>
      <c r="BFY12"/>
      <c r="BFZ12"/>
      <c r="BGA12"/>
      <c r="BGB12"/>
      <c r="BGC12"/>
      <c r="BGD12"/>
      <c r="BGE12"/>
      <c r="BGF12"/>
      <c r="BGG12"/>
      <c r="BGH12"/>
      <c r="BGI12"/>
      <c r="BGJ12"/>
      <c r="BGK12"/>
      <c r="BGL12"/>
      <c r="BGM12"/>
      <c r="BGN12"/>
      <c r="BGO12"/>
      <c r="BGP12"/>
      <c r="BGQ12"/>
      <c r="BGR12"/>
      <c r="BGS12"/>
      <c r="BGT12"/>
      <c r="BGU12"/>
      <c r="BGV12"/>
      <c r="BGW12"/>
      <c r="BGX12"/>
      <c r="BGY12"/>
      <c r="BGZ12"/>
      <c r="BHA12"/>
      <c r="BHB12"/>
      <c r="BHC12"/>
      <c r="BHD12"/>
      <c r="BHE12"/>
      <c r="BHF12"/>
      <c r="BHG12"/>
      <c r="BHH12"/>
      <c r="BHI12"/>
      <c r="BHJ12"/>
      <c r="BHK12"/>
      <c r="BHL12"/>
      <c r="BHM12"/>
      <c r="BHN12"/>
      <c r="BHO12"/>
      <c r="BHP12"/>
      <c r="BHQ12"/>
      <c r="BHR12"/>
      <c r="BHS12"/>
      <c r="BHT12"/>
      <c r="BHU12"/>
      <c r="BHV12"/>
      <c r="BHW12"/>
      <c r="BHX12"/>
      <c r="BHY12"/>
      <c r="BHZ12"/>
      <c r="BIA12"/>
      <c r="BIB12"/>
      <c r="BIC12"/>
      <c r="BID12"/>
      <c r="BIE12"/>
      <c r="BIF12"/>
      <c r="BIG12"/>
      <c r="BIH12"/>
      <c r="BII12"/>
      <c r="BIJ12"/>
      <c r="BIK12"/>
      <c r="BIL12"/>
      <c r="BIM12"/>
      <c r="BIN12"/>
      <c r="BIO12"/>
      <c r="BIP12"/>
      <c r="BIQ12"/>
      <c r="BIR12"/>
      <c r="BIS12"/>
      <c r="BIT12"/>
      <c r="BIU12"/>
      <c r="BIV12"/>
      <c r="BIW12"/>
      <c r="BIX12"/>
      <c r="BIY12"/>
      <c r="BIZ12"/>
      <c r="BJA12"/>
      <c r="BJB12"/>
      <c r="BJC12"/>
      <c r="BJD12"/>
      <c r="BJE12"/>
      <c r="BJF12"/>
      <c r="BJG12"/>
      <c r="BJH12"/>
      <c r="BJI12"/>
      <c r="BJJ12"/>
      <c r="BJK12"/>
      <c r="BJL12"/>
      <c r="BJM12"/>
      <c r="BJN12"/>
      <c r="BJO12"/>
      <c r="BJP12"/>
      <c r="BJQ12"/>
      <c r="BJR12"/>
      <c r="BJS12"/>
      <c r="BJT12"/>
      <c r="BJU12"/>
      <c r="BJV12"/>
      <c r="BJW12"/>
      <c r="BJX12"/>
      <c r="BJY12"/>
      <c r="BJZ12"/>
      <c r="BKA12"/>
      <c r="BKB12"/>
      <c r="BKC12"/>
      <c r="BKD12"/>
      <c r="BKE12"/>
      <c r="BKF12"/>
      <c r="BKG12"/>
      <c r="BKH12"/>
      <c r="BKI12"/>
      <c r="BKJ12"/>
      <c r="BKK12"/>
      <c r="BKL12"/>
      <c r="BKM12"/>
      <c r="BKN12"/>
      <c r="BKO12"/>
      <c r="BKP12"/>
      <c r="BKQ12"/>
      <c r="BKR12"/>
      <c r="BKS12"/>
      <c r="BKT12"/>
      <c r="BKU12"/>
      <c r="BKV12"/>
      <c r="BKW12"/>
      <c r="BKX12"/>
      <c r="BKY12"/>
      <c r="BKZ12"/>
      <c r="BLA12"/>
      <c r="BLB12"/>
      <c r="BLC12"/>
      <c r="BLD12"/>
      <c r="BLE12"/>
      <c r="BLF12"/>
      <c r="BLG12"/>
      <c r="BLH12"/>
      <c r="BLI12"/>
      <c r="BLJ12"/>
      <c r="BLK12"/>
      <c r="BLL12"/>
      <c r="BLM12"/>
      <c r="BLN12"/>
      <c r="BLO12"/>
      <c r="BLP12"/>
      <c r="BLQ12"/>
      <c r="BLR12"/>
      <c r="BLS12"/>
      <c r="BLT12"/>
      <c r="BLU12"/>
      <c r="BLV12"/>
      <c r="BLW12"/>
      <c r="BLX12"/>
      <c r="BLY12"/>
      <c r="BLZ12"/>
      <c r="BMA12"/>
      <c r="BMB12"/>
      <c r="BMC12"/>
      <c r="BMD12"/>
      <c r="BME12"/>
      <c r="BMF12"/>
      <c r="BMG12"/>
      <c r="BMH12"/>
      <c r="BMI12"/>
      <c r="BMJ12"/>
      <c r="BMK12"/>
      <c r="BML12"/>
      <c r="BMM12"/>
      <c r="BMN12"/>
      <c r="BMO12"/>
      <c r="BMP12"/>
      <c r="BMQ12"/>
      <c r="BMR12"/>
      <c r="BMS12"/>
      <c r="BMT12"/>
      <c r="BMU12"/>
      <c r="BMV12"/>
      <c r="BMW12"/>
      <c r="BMX12"/>
      <c r="BMY12"/>
      <c r="BMZ12"/>
      <c r="BNA12"/>
      <c r="BNB12"/>
      <c r="BNC12"/>
      <c r="BND12"/>
      <c r="BNE12"/>
      <c r="BNF12"/>
      <c r="BNG12"/>
      <c r="BNH12"/>
      <c r="BNI12"/>
      <c r="BNJ12"/>
      <c r="BNK12"/>
      <c r="BNL12"/>
      <c r="BNM12"/>
      <c r="BNN12"/>
      <c r="BNO12"/>
      <c r="BNP12"/>
      <c r="BNQ12"/>
      <c r="BNR12"/>
      <c r="BNS12"/>
      <c r="BNT12"/>
      <c r="BNU12"/>
      <c r="BNV12"/>
      <c r="BNW12"/>
      <c r="BNX12"/>
      <c r="BNY12"/>
      <c r="BNZ12"/>
      <c r="BOA12"/>
      <c r="BOB12"/>
      <c r="BOC12"/>
      <c r="BOD12"/>
      <c r="BOE12"/>
      <c r="BOF12"/>
      <c r="BOG12"/>
      <c r="BOH12"/>
      <c r="BOI12"/>
      <c r="BOJ12"/>
      <c r="BOK12"/>
      <c r="BOL12"/>
      <c r="BOM12"/>
      <c r="BON12"/>
      <c r="BOO12"/>
      <c r="BOP12"/>
      <c r="BOQ12"/>
      <c r="BOR12"/>
      <c r="BOS12"/>
      <c r="BOT12"/>
      <c r="BOU12"/>
      <c r="BOV12"/>
      <c r="BOW12"/>
      <c r="BOX12"/>
      <c r="BOY12"/>
      <c r="BOZ12"/>
      <c r="BPA12"/>
      <c r="BPB12"/>
      <c r="BPC12"/>
      <c r="BPD12"/>
      <c r="BPE12"/>
      <c r="BPF12"/>
      <c r="BPG12"/>
      <c r="BPH12"/>
      <c r="BPI12"/>
      <c r="BPJ12"/>
      <c r="BPK12"/>
      <c r="BPL12"/>
      <c r="BPM12"/>
      <c r="BPN12"/>
      <c r="BPO12"/>
      <c r="BPP12"/>
      <c r="BPQ12"/>
      <c r="BPR12"/>
      <c r="BPS12"/>
      <c r="BPT12"/>
      <c r="BPU12"/>
      <c r="BPV12"/>
      <c r="BPW12"/>
      <c r="BPX12"/>
      <c r="BPY12"/>
      <c r="BPZ12"/>
      <c r="BQA12"/>
      <c r="BQB12"/>
      <c r="BQC12"/>
      <c r="BQD12"/>
      <c r="BQE12"/>
      <c r="BQF12"/>
      <c r="BQG12"/>
      <c r="BQH12"/>
      <c r="BQI12"/>
      <c r="BQJ12"/>
      <c r="BQK12"/>
      <c r="BQL12"/>
      <c r="BQM12"/>
      <c r="BQN12"/>
      <c r="BQO12"/>
      <c r="BQP12"/>
      <c r="BQQ12"/>
      <c r="BQR12"/>
      <c r="BQS12"/>
      <c r="BQT12"/>
      <c r="BQU12"/>
      <c r="BQV12"/>
      <c r="BQW12"/>
      <c r="BQX12"/>
      <c r="BQY12"/>
      <c r="BQZ12"/>
      <c r="BRA12"/>
      <c r="BRB12"/>
      <c r="BRC12"/>
      <c r="BRD12"/>
      <c r="BRE12"/>
      <c r="BRF12"/>
      <c r="BRG12"/>
      <c r="BRH12"/>
      <c r="BRI12"/>
      <c r="BRJ12"/>
      <c r="BRK12"/>
      <c r="BRL12"/>
      <c r="BRM12"/>
      <c r="BRN12"/>
      <c r="BRO12"/>
      <c r="BRP12"/>
      <c r="BRQ12"/>
      <c r="BRR12"/>
      <c r="BRS12"/>
      <c r="BRT12"/>
      <c r="BRU12"/>
      <c r="BRV12"/>
      <c r="BRW12"/>
      <c r="BRX12"/>
      <c r="BRY12"/>
      <c r="BRZ12"/>
      <c r="BSA12"/>
      <c r="BSB12"/>
      <c r="BSC12"/>
      <c r="BSD12"/>
      <c r="BSE12"/>
      <c r="BSF12"/>
      <c r="BSG12"/>
      <c r="BSH12"/>
      <c r="BSI12"/>
      <c r="BSJ12"/>
      <c r="BSK12"/>
      <c r="BSL12"/>
      <c r="BSM12"/>
      <c r="BSN12"/>
      <c r="BSO12"/>
      <c r="BSP12"/>
      <c r="BSQ12"/>
      <c r="BSR12"/>
      <c r="BSS12"/>
      <c r="BST12"/>
      <c r="BSU12"/>
      <c r="BSV12"/>
      <c r="BSW12"/>
      <c r="BSX12"/>
      <c r="BSY12"/>
      <c r="BSZ12"/>
      <c r="BTA12"/>
      <c r="BTB12"/>
      <c r="BTC12"/>
      <c r="BTD12"/>
      <c r="BTE12"/>
      <c r="BTF12"/>
      <c r="BTG12"/>
      <c r="BTH12"/>
      <c r="BTI12"/>
      <c r="BTJ12"/>
      <c r="BTK12"/>
      <c r="BTL12"/>
      <c r="BTM12"/>
      <c r="BTN12"/>
      <c r="BTO12"/>
      <c r="BTP12"/>
      <c r="BTQ12"/>
      <c r="BTR12"/>
      <c r="BTS12"/>
      <c r="BTT12"/>
      <c r="BTU12"/>
      <c r="BTV12"/>
      <c r="BTW12"/>
      <c r="BTX12"/>
      <c r="BTY12"/>
      <c r="BTZ12"/>
      <c r="BUA12"/>
      <c r="BUB12"/>
      <c r="BUC12"/>
      <c r="BUD12"/>
      <c r="BUE12"/>
      <c r="BUF12"/>
      <c r="BUG12"/>
      <c r="BUH12"/>
      <c r="BUI12"/>
      <c r="BUJ12"/>
      <c r="BUK12"/>
      <c r="BUL12"/>
      <c r="BUM12"/>
      <c r="BUN12"/>
      <c r="BUO12"/>
      <c r="BUP12"/>
      <c r="BUQ12"/>
      <c r="BUR12"/>
      <c r="BUS12"/>
      <c r="BUT12"/>
      <c r="BUU12"/>
      <c r="BUV12"/>
      <c r="BUW12"/>
      <c r="BUX12"/>
      <c r="BUY12"/>
      <c r="BUZ12"/>
      <c r="BVA12"/>
      <c r="BVB12"/>
      <c r="BVC12"/>
      <c r="BVD12"/>
      <c r="BVE12"/>
      <c r="BVF12"/>
      <c r="BVG12"/>
      <c r="BVH12"/>
      <c r="BVI12"/>
      <c r="BVJ12"/>
      <c r="BVK12"/>
      <c r="BVL12"/>
      <c r="BVM12"/>
      <c r="BVN12"/>
      <c r="BVO12"/>
      <c r="BVP12"/>
      <c r="BVQ12"/>
      <c r="BVR12"/>
      <c r="BVS12"/>
      <c r="BVT12"/>
      <c r="BVU12"/>
      <c r="BVV12"/>
      <c r="BVW12"/>
      <c r="BVX12"/>
      <c r="BVY12"/>
      <c r="BVZ12"/>
      <c r="BWA12"/>
      <c r="BWB12"/>
      <c r="BWC12"/>
      <c r="BWD12"/>
      <c r="BWE12"/>
      <c r="BWF12"/>
      <c r="BWG12"/>
      <c r="BWH12"/>
      <c r="BWI12"/>
      <c r="BWJ12"/>
      <c r="BWK12"/>
      <c r="BWL12"/>
      <c r="BWM12"/>
      <c r="BWN12"/>
      <c r="BWO12"/>
      <c r="BWP12"/>
      <c r="BWQ12"/>
      <c r="BWR12"/>
      <c r="BWS12"/>
      <c r="BWT12"/>
      <c r="BWU12"/>
      <c r="BWV12"/>
      <c r="BWW12"/>
      <c r="BWX12"/>
      <c r="BWY12"/>
      <c r="BWZ12"/>
      <c r="BXA12"/>
      <c r="BXB12"/>
      <c r="BXC12"/>
      <c r="BXD12"/>
      <c r="BXE12"/>
      <c r="BXF12"/>
      <c r="BXG12"/>
      <c r="BXH12"/>
      <c r="BXI12"/>
      <c r="BXJ12"/>
      <c r="BXK12"/>
      <c r="BXL12"/>
      <c r="BXM12"/>
      <c r="BXN12"/>
      <c r="BXO12"/>
      <c r="BXP12"/>
      <c r="BXQ12"/>
      <c r="BXR12"/>
      <c r="BXS12"/>
      <c r="BXT12"/>
      <c r="BXU12"/>
      <c r="BXV12"/>
      <c r="BXW12"/>
      <c r="BXX12"/>
      <c r="BXY12"/>
      <c r="BXZ12"/>
      <c r="BYA12"/>
      <c r="BYB12"/>
      <c r="BYC12"/>
      <c r="BYD12"/>
      <c r="BYE12"/>
      <c r="BYF12"/>
      <c r="BYG12"/>
      <c r="BYH12"/>
      <c r="BYI12"/>
      <c r="BYJ12"/>
      <c r="BYK12"/>
      <c r="BYL12"/>
      <c r="BYM12"/>
      <c r="BYN12"/>
      <c r="BYO12"/>
      <c r="BYP12"/>
      <c r="BYQ12"/>
      <c r="BYR12"/>
      <c r="BYS12"/>
      <c r="BYT12"/>
      <c r="BYU12"/>
      <c r="BYV12"/>
      <c r="BYW12"/>
      <c r="BYX12"/>
      <c r="BYY12"/>
      <c r="BYZ12"/>
      <c r="BZA12"/>
      <c r="BZB12"/>
      <c r="BZC12"/>
      <c r="BZD12"/>
      <c r="BZE12"/>
      <c r="BZF12"/>
      <c r="BZG12"/>
      <c r="BZH12"/>
      <c r="BZI12"/>
      <c r="BZJ12"/>
      <c r="BZK12"/>
      <c r="BZL12"/>
      <c r="BZM12"/>
      <c r="BZN12"/>
      <c r="BZO12"/>
      <c r="BZP12"/>
      <c r="BZQ12"/>
      <c r="BZR12"/>
      <c r="BZS12"/>
      <c r="BZT12"/>
      <c r="BZU12"/>
      <c r="BZV12"/>
      <c r="BZW12"/>
      <c r="BZX12"/>
      <c r="BZY12"/>
      <c r="BZZ12"/>
      <c r="CAA12"/>
      <c r="CAB12"/>
      <c r="CAC12"/>
      <c r="CAD12"/>
      <c r="CAE12"/>
      <c r="CAF12"/>
      <c r="CAG12"/>
      <c r="CAH12"/>
      <c r="CAI12"/>
      <c r="CAJ12"/>
      <c r="CAK12"/>
      <c r="CAL12"/>
      <c r="CAM12"/>
      <c r="CAN12"/>
      <c r="CAO12"/>
      <c r="CAP12"/>
      <c r="CAQ12"/>
      <c r="CAR12"/>
      <c r="CAS12"/>
      <c r="CAT12"/>
      <c r="CAU12"/>
      <c r="CAV12"/>
      <c r="CAW12"/>
      <c r="CAX12"/>
      <c r="CAY12"/>
      <c r="CAZ12"/>
      <c r="CBA12"/>
      <c r="CBB12"/>
      <c r="CBC12"/>
      <c r="CBD12"/>
      <c r="CBE12"/>
      <c r="CBF12"/>
      <c r="CBG12"/>
      <c r="CBH12"/>
      <c r="CBI12"/>
      <c r="CBJ12"/>
      <c r="CBK12"/>
      <c r="CBL12"/>
      <c r="CBM12"/>
      <c r="CBN12"/>
      <c r="CBO12"/>
      <c r="CBP12"/>
      <c r="CBQ12"/>
      <c r="CBR12"/>
      <c r="CBS12"/>
      <c r="CBT12"/>
      <c r="CBU12"/>
      <c r="CBV12"/>
      <c r="CBW12"/>
      <c r="CBX12"/>
      <c r="CBY12"/>
      <c r="CBZ12"/>
      <c r="CCA12"/>
      <c r="CCB12"/>
      <c r="CCC12"/>
      <c r="CCD12"/>
      <c r="CCE12"/>
      <c r="CCF12"/>
      <c r="CCG12"/>
      <c r="CCH12"/>
      <c r="CCI12"/>
      <c r="CCJ12"/>
      <c r="CCK12"/>
      <c r="CCL12"/>
      <c r="CCM12"/>
      <c r="CCN12"/>
      <c r="CCO12"/>
      <c r="CCP12"/>
      <c r="CCQ12"/>
      <c r="CCR12"/>
      <c r="CCS12"/>
      <c r="CCT12"/>
      <c r="CCU12"/>
      <c r="CCV12"/>
      <c r="CCW12"/>
      <c r="CCX12"/>
      <c r="CCY12"/>
      <c r="CCZ12"/>
      <c r="CDA12"/>
      <c r="CDB12"/>
      <c r="CDC12"/>
      <c r="CDD12"/>
      <c r="CDE12"/>
      <c r="CDF12"/>
      <c r="CDG12"/>
      <c r="CDH12"/>
      <c r="CDI12"/>
      <c r="CDJ12"/>
      <c r="CDK12"/>
      <c r="CDL12"/>
      <c r="CDM12"/>
      <c r="CDN12"/>
      <c r="CDO12"/>
      <c r="CDP12"/>
      <c r="CDQ12"/>
      <c r="CDR12"/>
      <c r="CDS12"/>
      <c r="CDT12"/>
      <c r="CDU12"/>
      <c r="CDV12"/>
      <c r="CDW12"/>
      <c r="CDX12"/>
      <c r="CDY12"/>
      <c r="CDZ12"/>
      <c r="CEA12"/>
      <c r="CEB12"/>
      <c r="CEC12"/>
      <c r="CED12"/>
      <c r="CEE12"/>
      <c r="CEF12"/>
      <c r="CEG12"/>
      <c r="CEH12"/>
      <c r="CEI12"/>
      <c r="CEJ12"/>
      <c r="CEK12"/>
      <c r="CEL12"/>
      <c r="CEM12"/>
      <c r="CEN12"/>
      <c r="CEO12"/>
      <c r="CEP12"/>
      <c r="CEQ12"/>
      <c r="CER12"/>
      <c r="CES12"/>
      <c r="CET12"/>
      <c r="CEU12"/>
      <c r="CEV12"/>
      <c r="CEW12"/>
      <c r="CEX12"/>
      <c r="CEY12"/>
      <c r="CEZ12"/>
      <c r="CFA12"/>
      <c r="CFB12"/>
      <c r="CFC12"/>
      <c r="CFD12"/>
      <c r="CFE12"/>
      <c r="CFF12"/>
      <c r="CFG12"/>
      <c r="CFH12"/>
      <c r="CFI12"/>
      <c r="CFJ12"/>
      <c r="CFK12"/>
      <c r="CFL12"/>
      <c r="CFM12"/>
      <c r="CFN12"/>
      <c r="CFO12"/>
      <c r="CFP12"/>
      <c r="CFQ12"/>
      <c r="CFR12"/>
      <c r="CFS12"/>
      <c r="CFT12"/>
      <c r="CFU12"/>
      <c r="CFV12"/>
      <c r="CFW12"/>
      <c r="CFX12"/>
      <c r="CFY12"/>
      <c r="CFZ12"/>
      <c r="CGA12"/>
      <c r="CGB12"/>
      <c r="CGC12"/>
      <c r="CGD12"/>
      <c r="CGE12"/>
      <c r="CGF12"/>
      <c r="CGG12"/>
      <c r="CGH12"/>
      <c r="CGI12"/>
      <c r="CGJ12"/>
      <c r="CGK12"/>
      <c r="CGL12"/>
      <c r="CGM12"/>
      <c r="CGN12"/>
      <c r="CGO12"/>
      <c r="CGP12"/>
      <c r="CGQ12"/>
      <c r="CGR12"/>
      <c r="CGS12"/>
      <c r="CGT12"/>
      <c r="CGU12"/>
      <c r="CGV12"/>
      <c r="CGW12"/>
      <c r="CGX12"/>
      <c r="CGY12"/>
      <c r="CGZ12"/>
      <c r="CHA12"/>
      <c r="CHB12"/>
      <c r="CHC12"/>
      <c r="CHD12"/>
      <c r="CHE12"/>
      <c r="CHF12"/>
      <c r="CHG12"/>
      <c r="CHH12"/>
      <c r="CHI12"/>
      <c r="CHJ12"/>
      <c r="CHK12"/>
      <c r="CHL12"/>
      <c r="CHM12"/>
      <c r="CHN12"/>
      <c r="CHO12"/>
      <c r="CHP12"/>
      <c r="CHQ12"/>
      <c r="CHR12"/>
      <c r="CHS12"/>
      <c r="CHT12"/>
      <c r="CHU12"/>
      <c r="CHV12"/>
      <c r="CHW12"/>
      <c r="CHX12"/>
      <c r="CHY12"/>
      <c r="CHZ12"/>
      <c r="CIA12"/>
      <c r="CIB12"/>
      <c r="CIC12"/>
      <c r="CID12"/>
      <c r="CIE12"/>
      <c r="CIF12"/>
      <c r="CIG12"/>
      <c r="CIH12"/>
      <c r="CII12"/>
      <c r="CIJ12"/>
      <c r="CIK12"/>
      <c r="CIL12"/>
      <c r="CIM12"/>
      <c r="CIN12"/>
      <c r="CIO12"/>
      <c r="CIP12"/>
      <c r="CIQ12"/>
      <c r="CIR12"/>
      <c r="CIS12"/>
      <c r="CIT12"/>
      <c r="CIU12"/>
      <c r="CIV12"/>
      <c r="CIW12"/>
      <c r="CIX12"/>
      <c r="CIY12"/>
      <c r="CIZ12"/>
      <c r="CJA12"/>
      <c r="CJB12"/>
      <c r="CJC12"/>
      <c r="CJD12"/>
      <c r="CJE12"/>
      <c r="CJF12"/>
      <c r="CJG12"/>
      <c r="CJH12"/>
      <c r="CJI12"/>
      <c r="CJJ12"/>
      <c r="CJK12"/>
      <c r="CJL12"/>
      <c r="CJM12"/>
      <c r="CJN12"/>
      <c r="CJO12"/>
      <c r="CJP12"/>
      <c r="CJQ12"/>
      <c r="CJR12"/>
      <c r="CJS12"/>
      <c r="CJT12"/>
      <c r="CJU12"/>
      <c r="CJV12"/>
      <c r="CJW12"/>
      <c r="CJX12"/>
      <c r="CJY12"/>
      <c r="CJZ12"/>
      <c r="CKA12"/>
      <c r="CKB12"/>
      <c r="CKC12"/>
      <c r="CKD12"/>
      <c r="CKE12"/>
      <c r="CKF12"/>
      <c r="CKG12"/>
      <c r="CKH12"/>
      <c r="CKI12"/>
      <c r="CKJ12"/>
      <c r="CKK12"/>
      <c r="CKL12"/>
      <c r="CKM12"/>
      <c r="CKN12"/>
      <c r="CKO12"/>
      <c r="CKP12"/>
      <c r="CKQ12"/>
      <c r="CKR12"/>
      <c r="CKS12"/>
      <c r="CKT12"/>
      <c r="CKU12"/>
      <c r="CKV12"/>
      <c r="CKW12"/>
      <c r="CKX12"/>
      <c r="CKY12"/>
      <c r="CKZ12"/>
      <c r="CLA12"/>
      <c r="CLB12"/>
      <c r="CLC12"/>
      <c r="CLD12"/>
      <c r="CLE12"/>
      <c r="CLF12"/>
      <c r="CLG12"/>
      <c r="CLH12"/>
      <c r="CLI12"/>
      <c r="CLJ12"/>
      <c r="CLK12"/>
      <c r="CLL12"/>
      <c r="CLM12"/>
      <c r="CLN12"/>
      <c r="CLO12"/>
      <c r="CLP12"/>
      <c r="CLQ12"/>
      <c r="CLR12"/>
      <c r="CLS12"/>
      <c r="CLT12"/>
      <c r="CLU12"/>
      <c r="CLV12"/>
      <c r="CLW12"/>
      <c r="CLX12"/>
      <c r="CLY12"/>
      <c r="CLZ12"/>
      <c r="CMA12"/>
      <c r="CMB12"/>
      <c r="CMC12"/>
      <c r="CMD12"/>
      <c r="CME12"/>
      <c r="CMF12"/>
      <c r="CMG12"/>
      <c r="CMH12"/>
      <c r="CMI12"/>
      <c r="CMJ12"/>
      <c r="CMK12"/>
      <c r="CML12"/>
      <c r="CMM12"/>
      <c r="CMN12"/>
      <c r="CMO12"/>
      <c r="CMP12"/>
      <c r="CMQ12"/>
      <c r="CMR12"/>
      <c r="CMS12"/>
      <c r="CMT12"/>
      <c r="CMU12"/>
      <c r="CMV12"/>
      <c r="CMW12"/>
      <c r="CMX12"/>
      <c r="CMY12"/>
      <c r="CMZ12"/>
      <c r="CNA12"/>
      <c r="CNB12"/>
      <c r="CNC12"/>
      <c r="CND12"/>
      <c r="CNE12"/>
      <c r="CNF12"/>
      <c r="CNG12"/>
      <c r="CNH12"/>
      <c r="CNI12"/>
      <c r="CNJ12"/>
      <c r="CNK12"/>
      <c r="CNL12"/>
      <c r="CNM12"/>
      <c r="CNN12"/>
      <c r="CNO12"/>
      <c r="CNP12"/>
      <c r="CNQ12"/>
      <c r="CNR12"/>
      <c r="CNS12"/>
      <c r="CNT12"/>
      <c r="CNU12"/>
      <c r="CNV12"/>
      <c r="CNW12"/>
      <c r="CNX12"/>
      <c r="CNY12"/>
      <c r="CNZ12"/>
      <c r="COA12"/>
      <c r="COB12"/>
      <c r="COC12"/>
      <c r="COD12"/>
      <c r="COE12"/>
      <c r="COF12"/>
      <c r="COG12"/>
      <c r="COH12"/>
      <c r="COI12"/>
      <c r="COJ12"/>
      <c r="COK12"/>
      <c r="COL12"/>
      <c r="COM12"/>
      <c r="CON12"/>
      <c r="COO12"/>
      <c r="COP12"/>
      <c r="COQ12"/>
      <c r="COR12"/>
      <c r="COS12"/>
      <c r="COT12"/>
      <c r="COU12"/>
      <c r="COV12"/>
      <c r="COW12"/>
      <c r="COX12"/>
      <c r="COY12"/>
      <c r="COZ12"/>
      <c r="CPA12"/>
      <c r="CPB12"/>
      <c r="CPC12"/>
      <c r="CPD12"/>
      <c r="CPE12"/>
      <c r="CPF12"/>
      <c r="CPG12"/>
      <c r="CPH12"/>
      <c r="CPI12"/>
      <c r="CPJ12"/>
      <c r="CPK12"/>
      <c r="CPL12"/>
      <c r="CPM12"/>
      <c r="CPN12"/>
      <c r="CPO12"/>
      <c r="CPP12"/>
      <c r="CPQ12"/>
      <c r="CPR12"/>
      <c r="CPS12"/>
      <c r="CPT12"/>
      <c r="CPU12"/>
      <c r="CPV12"/>
      <c r="CPW12"/>
      <c r="CPX12"/>
      <c r="CPY12"/>
      <c r="CPZ12"/>
      <c r="CQA12"/>
      <c r="CQB12"/>
      <c r="CQC12"/>
      <c r="CQD12"/>
      <c r="CQE12"/>
      <c r="CQF12"/>
      <c r="CQG12"/>
      <c r="CQH12"/>
      <c r="CQI12"/>
      <c r="CQJ12"/>
      <c r="CQK12"/>
      <c r="CQL12"/>
      <c r="CQM12"/>
      <c r="CQN12"/>
      <c r="CQO12"/>
      <c r="CQP12"/>
      <c r="CQQ12"/>
      <c r="CQR12"/>
      <c r="CQS12"/>
      <c r="CQT12"/>
      <c r="CQU12"/>
      <c r="CQV12"/>
      <c r="CQW12"/>
      <c r="CQX12"/>
      <c r="CQY12"/>
      <c r="CQZ12"/>
      <c r="CRA12"/>
      <c r="CRB12"/>
      <c r="CRC12"/>
      <c r="CRD12"/>
      <c r="CRE12"/>
      <c r="CRF12"/>
      <c r="CRG12"/>
      <c r="CRH12"/>
      <c r="CRI12"/>
      <c r="CRJ12"/>
      <c r="CRK12"/>
      <c r="CRL12"/>
      <c r="CRM12"/>
      <c r="CRN12"/>
      <c r="CRO12"/>
      <c r="CRP12"/>
      <c r="CRQ12"/>
      <c r="CRR12"/>
      <c r="CRS12"/>
      <c r="CRT12"/>
      <c r="CRU12"/>
      <c r="CRV12"/>
      <c r="CRW12"/>
      <c r="CRX12"/>
      <c r="CRY12"/>
      <c r="CRZ12"/>
      <c r="CSA12"/>
      <c r="CSB12"/>
      <c r="CSC12"/>
      <c r="CSD12"/>
      <c r="CSE12"/>
      <c r="CSF12"/>
      <c r="CSG12"/>
      <c r="CSH12"/>
      <c r="CSI12"/>
      <c r="CSJ12"/>
      <c r="CSK12"/>
      <c r="CSL12"/>
      <c r="CSM12"/>
      <c r="CSN12"/>
      <c r="CSO12"/>
      <c r="CSP12"/>
      <c r="CSQ12"/>
      <c r="CSR12"/>
      <c r="CSS12"/>
      <c r="CST12"/>
      <c r="CSU12"/>
      <c r="CSV12"/>
      <c r="CSW12"/>
      <c r="CSX12"/>
      <c r="CSY12"/>
      <c r="CSZ12"/>
      <c r="CTA12"/>
      <c r="CTB12"/>
      <c r="CTC12"/>
      <c r="CTD12"/>
      <c r="CTE12"/>
      <c r="CTF12"/>
      <c r="CTG12"/>
      <c r="CTH12"/>
      <c r="CTI12"/>
      <c r="CTJ12"/>
      <c r="CTK12"/>
      <c r="CTL12"/>
      <c r="CTM12"/>
      <c r="CTN12"/>
      <c r="CTO12"/>
      <c r="CTP12"/>
      <c r="CTQ12"/>
      <c r="CTR12"/>
      <c r="CTS12"/>
      <c r="CTT12"/>
      <c r="CTU12"/>
      <c r="CTV12"/>
      <c r="CTW12"/>
      <c r="CTX12"/>
      <c r="CTY12"/>
      <c r="CTZ12"/>
      <c r="CUA12"/>
      <c r="CUB12"/>
      <c r="CUC12"/>
      <c r="CUD12"/>
      <c r="CUE12"/>
      <c r="CUF12"/>
      <c r="CUG12"/>
      <c r="CUH12"/>
      <c r="CUI12"/>
      <c r="CUJ12"/>
      <c r="CUK12"/>
      <c r="CUL12"/>
      <c r="CUM12"/>
      <c r="CUN12"/>
      <c r="CUO12"/>
      <c r="CUP12"/>
      <c r="CUQ12"/>
      <c r="CUR12"/>
      <c r="CUS12"/>
      <c r="CUT12"/>
      <c r="CUU12"/>
      <c r="CUV12"/>
      <c r="CUW12"/>
      <c r="CUX12"/>
      <c r="CUY12"/>
      <c r="CUZ12"/>
      <c r="CVA12"/>
      <c r="CVB12"/>
      <c r="CVC12"/>
      <c r="CVD12"/>
      <c r="CVE12"/>
      <c r="CVF12"/>
      <c r="CVG12"/>
      <c r="CVH12"/>
      <c r="CVI12"/>
      <c r="CVJ12"/>
      <c r="CVK12"/>
      <c r="CVL12"/>
      <c r="CVM12"/>
      <c r="CVN12"/>
      <c r="CVO12"/>
      <c r="CVP12"/>
      <c r="CVQ12"/>
      <c r="CVR12"/>
      <c r="CVS12"/>
      <c r="CVT12"/>
      <c r="CVU12"/>
      <c r="CVV12"/>
      <c r="CVW12"/>
      <c r="CVX12"/>
      <c r="CVY12"/>
      <c r="CVZ12"/>
      <c r="CWA12"/>
      <c r="CWB12"/>
      <c r="CWC12"/>
      <c r="CWD12"/>
      <c r="CWE12"/>
      <c r="CWF12"/>
      <c r="CWG12"/>
      <c r="CWH12"/>
      <c r="CWI12"/>
      <c r="CWJ12"/>
      <c r="CWK12"/>
      <c r="CWL12"/>
      <c r="CWM12"/>
      <c r="CWN12"/>
      <c r="CWO12"/>
      <c r="CWP12"/>
      <c r="CWQ12"/>
      <c r="CWR12"/>
      <c r="CWS12"/>
      <c r="CWT12"/>
      <c r="CWU12"/>
      <c r="CWV12"/>
      <c r="CWW12"/>
      <c r="CWX12"/>
      <c r="CWY12"/>
      <c r="CWZ12"/>
      <c r="CXA12"/>
      <c r="CXB12"/>
      <c r="CXC12"/>
      <c r="CXD12"/>
      <c r="CXE12"/>
      <c r="CXF12"/>
      <c r="CXG12"/>
      <c r="CXH12"/>
      <c r="CXI12"/>
      <c r="CXJ12"/>
      <c r="CXK12"/>
      <c r="CXL12"/>
      <c r="CXM12"/>
      <c r="CXN12"/>
      <c r="CXO12"/>
      <c r="CXP12"/>
      <c r="CXQ12"/>
      <c r="CXR12"/>
      <c r="CXS12"/>
      <c r="CXT12"/>
      <c r="CXU12"/>
      <c r="CXV12"/>
      <c r="CXW12"/>
      <c r="CXX12"/>
      <c r="CXY12"/>
      <c r="CXZ12"/>
      <c r="CYA12"/>
      <c r="CYB12"/>
      <c r="CYC12"/>
      <c r="CYD12"/>
      <c r="CYE12"/>
      <c r="CYF12"/>
      <c r="CYG12"/>
      <c r="CYH12"/>
      <c r="CYI12"/>
      <c r="CYJ12"/>
      <c r="CYK12"/>
      <c r="CYL12"/>
      <c r="CYM12"/>
      <c r="CYN12"/>
      <c r="CYO12"/>
      <c r="CYP12"/>
      <c r="CYQ12"/>
      <c r="CYR12"/>
      <c r="CYS12"/>
      <c r="CYT12"/>
      <c r="CYU12"/>
      <c r="CYV12"/>
      <c r="CYW12"/>
      <c r="CYX12"/>
      <c r="CYY12"/>
      <c r="CYZ12"/>
      <c r="CZA12"/>
      <c r="CZB12"/>
      <c r="CZC12"/>
      <c r="CZD12"/>
      <c r="CZE12"/>
      <c r="CZF12"/>
      <c r="CZG12"/>
      <c r="CZH12"/>
      <c r="CZI12"/>
      <c r="CZJ12"/>
      <c r="CZK12"/>
      <c r="CZL12"/>
      <c r="CZM12"/>
      <c r="CZN12"/>
      <c r="CZO12"/>
      <c r="CZP12"/>
      <c r="CZQ12"/>
      <c r="CZR12"/>
      <c r="CZS12"/>
      <c r="CZT12"/>
      <c r="CZU12"/>
      <c r="CZV12"/>
      <c r="CZW12"/>
      <c r="CZX12"/>
      <c r="CZY12"/>
      <c r="CZZ12"/>
      <c r="DAA12"/>
      <c r="DAB12"/>
      <c r="DAC12"/>
      <c r="DAD12"/>
      <c r="DAE12"/>
      <c r="DAF12"/>
      <c r="DAG12"/>
      <c r="DAH12"/>
      <c r="DAI12"/>
      <c r="DAJ12"/>
      <c r="DAK12"/>
      <c r="DAL12"/>
      <c r="DAM12"/>
      <c r="DAN12"/>
      <c r="DAO12"/>
      <c r="DAP12"/>
      <c r="DAQ12"/>
      <c r="DAR12"/>
      <c r="DAS12"/>
      <c r="DAT12"/>
      <c r="DAU12"/>
      <c r="DAV12"/>
      <c r="DAW12"/>
      <c r="DAX12"/>
      <c r="DAY12"/>
      <c r="DAZ12"/>
      <c r="DBA12"/>
      <c r="DBB12"/>
      <c r="DBC12"/>
      <c r="DBD12"/>
      <c r="DBE12"/>
      <c r="DBF12"/>
      <c r="DBG12"/>
      <c r="DBH12"/>
      <c r="DBI12"/>
      <c r="DBJ12"/>
      <c r="DBK12"/>
      <c r="DBL12"/>
      <c r="DBM12"/>
      <c r="DBN12"/>
      <c r="DBO12"/>
      <c r="DBP12"/>
      <c r="DBQ12"/>
      <c r="DBR12"/>
      <c r="DBS12"/>
      <c r="DBT12"/>
      <c r="DBU12"/>
      <c r="DBV12"/>
      <c r="DBW12"/>
      <c r="DBX12"/>
      <c r="DBY12"/>
      <c r="DBZ12"/>
      <c r="DCA12"/>
      <c r="DCB12"/>
      <c r="DCC12"/>
      <c r="DCD12"/>
      <c r="DCE12"/>
      <c r="DCF12"/>
      <c r="DCG12"/>
      <c r="DCH12"/>
      <c r="DCI12"/>
      <c r="DCJ12"/>
      <c r="DCK12"/>
      <c r="DCL12"/>
      <c r="DCM12"/>
      <c r="DCN12"/>
      <c r="DCO12"/>
      <c r="DCP12"/>
      <c r="DCQ12"/>
      <c r="DCR12"/>
      <c r="DCS12"/>
      <c r="DCT12"/>
      <c r="DCU12"/>
      <c r="DCV12"/>
      <c r="DCW12"/>
      <c r="DCX12"/>
      <c r="DCY12"/>
      <c r="DCZ12"/>
      <c r="DDA12"/>
      <c r="DDB12"/>
      <c r="DDC12"/>
      <c r="DDD12"/>
      <c r="DDE12"/>
      <c r="DDF12"/>
      <c r="DDG12"/>
      <c r="DDH12"/>
      <c r="DDI12"/>
      <c r="DDJ12"/>
      <c r="DDK12"/>
      <c r="DDL12"/>
      <c r="DDM12"/>
      <c r="DDN12"/>
      <c r="DDO12"/>
      <c r="DDP12"/>
      <c r="DDQ12"/>
      <c r="DDR12"/>
      <c r="DDS12"/>
      <c r="DDT12"/>
      <c r="DDU12"/>
      <c r="DDV12"/>
      <c r="DDW12"/>
      <c r="DDX12"/>
      <c r="DDY12"/>
      <c r="DDZ12"/>
      <c r="DEA12"/>
      <c r="DEB12"/>
      <c r="DEC12"/>
      <c r="DED12"/>
      <c r="DEE12"/>
      <c r="DEF12"/>
      <c r="DEG12"/>
      <c r="DEH12"/>
      <c r="DEI12"/>
      <c r="DEJ12"/>
      <c r="DEK12"/>
      <c r="DEL12"/>
      <c r="DEM12"/>
      <c r="DEN12"/>
      <c r="DEO12"/>
      <c r="DEP12"/>
      <c r="DEQ12"/>
      <c r="DER12"/>
      <c r="DES12"/>
      <c r="DET12"/>
      <c r="DEU12"/>
      <c r="DEV12"/>
      <c r="DEW12"/>
      <c r="DEX12"/>
      <c r="DEY12"/>
      <c r="DEZ12"/>
      <c r="DFA12"/>
      <c r="DFB12"/>
      <c r="DFC12"/>
      <c r="DFD12"/>
      <c r="DFE12"/>
      <c r="DFF12"/>
      <c r="DFG12"/>
      <c r="DFH12"/>
      <c r="DFI12"/>
      <c r="DFJ12"/>
      <c r="DFK12"/>
      <c r="DFL12"/>
      <c r="DFM12"/>
      <c r="DFN12"/>
      <c r="DFO12"/>
      <c r="DFP12"/>
      <c r="DFQ12"/>
      <c r="DFR12"/>
      <c r="DFS12"/>
      <c r="DFT12"/>
      <c r="DFU12"/>
      <c r="DFV12"/>
      <c r="DFW12"/>
      <c r="DFX12"/>
      <c r="DFY12"/>
      <c r="DFZ12"/>
      <c r="DGA12"/>
      <c r="DGB12"/>
      <c r="DGC12"/>
      <c r="DGD12"/>
      <c r="DGE12"/>
      <c r="DGF12"/>
      <c r="DGG12"/>
      <c r="DGH12"/>
      <c r="DGI12"/>
      <c r="DGJ12"/>
      <c r="DGK12"/>
      <c r="DGL12"/>
      <c r="DGM12"/>
      <c r="DGN12"/>
      <c r="DGO12"/>
      <c r="DGP12"/>
      <c r="DGQ12"/>
      <c r="DGR12"/>
      <c r="DGS12"/>
      <c r="DGT12"/>
      <c r="DGU12"/>
      <c r="DGV12"/>
      <c r="DGW12"/>
      <c r="DGX12"/>
      <c r="DGY12"/>
      <c r="DGZ12"/>
      <c r="DHA12"/>
      <c r="DHB12"/>
      <c r="DHC12"/>
      <c r="DHD12"/>
      <c r="DHE12"/>
      <c r="DHF12"/>
      <c r="DHG12"/>
      <c r="DHH12"/>
      <c r="DHI12"/>
      <c r="DHJ12"/>
      <c r="DHK12"/>
      <c r="DHL12"/>
      <c r="DHM12"/>
      <c r="DHN12"/>
      <c r="DHO12"/>
      <c r="DHP12"/>
      <c r="DHQ12"/>
      <c r="DHR12"/>
      <c r="DHS12"/>
      <c r="DHT12"/>
      <c r="DHU12"/>
      <c r="DHV12"/>
      <c r="DHW12"/>
      <c r="DHX12"/>
      <c r="DHY12"/>
      <c r="DHZ12"/>
      <c r="DIA12"/>
      <c r="DIB12"/>
      <c r="DIC12"/>
      <c r="DID12"/>
      <c r="DIE12"/>
      <c r="DIF12"/>
      <c r="DIG12"/>
      <c r="DIH12"/>
      <c r="DII12"/>
      <c r="DIJ12"/>
      <c r="DIK12"/>
      <c r="DIL12"/>
      <c r="DIM12"/>
      <c r="DIN12"/>
      <c r="DIO12"/>
      <c r="DIP12"/>
      <c r="DIQ12"/>
      <c r="DIR12"/>
      <c r="DIS12"/>
      <c r="DIT12"/>
      <c r="DIU12"/>
      <c r="DIV12"/>
      <c r="DIW12"/>
      <c r="DIX12"/>
      <c r="DIY12"/>
      <c r="DIZ12"/>
      <c r="DJA12"/>
      <c r="DJB12"/>
      <c r="DJC12"/>
      <c r="DJD12"/>
      <c r="DJE12"/>
      <c r="DJF12"/>
      <c r="DJG12"/>
      <c r="DJH12"/>
      <c r="DJI12"/>
      <c r="DJJ12"/>
      <c r="DJK12"/>
      <c r="DJL12"/>
      <c r="DJM12"/>
      <c r="DJN12"/>
      <c r="DJO12"/>
      <c r="DJP12"/>
      <c r="DJQ12"/>
      <c r="DJR12"/>
      <c r="DJS12"/>
      <c r="DJT12"/>
      <c r="DJU12"/>
      <c r="DJV12"/>
      <c r="DJW12"/>
      <c r="DJX12"/>
      <c r="DJY12"/>
      <c r="DJZ12"/>
      <c r="DKA12"/>
      <c r="DKB12"/>
      <c r="DKC12"/>
      <c r="DKD12"/>
      <c r="DKE12"/>
      <c r="DKF12"/>
      <c r="DKG12"/>
      <c r="DKH12"/>
      <c r="DKI12"/>
      <c r="DKJ12"/>
      <c r="DKK12"/>
      <c r="DKL12"/>
      <c r="DKM12"/>
      <c r="DKN12"/>
      <c r="DKO12"/>
      <c r="DKP12"/>
      <c r="DKQ12"/>
      <c r="DKR12"/>
      <c r="DKS12"/>
      <c r="DKT12"/>
      <c r="DKU12"/>
      <c r="DKV12"/>
      <c r="DKW12"/>
      <c r="DKX12"/>
      <c r="DKY12"/>
      <c r="DKZ12"/>
      <c r="DLA12"/>
      <c r="DLB12"/>
      <c r="DLC12"/>
      <c r="DLD12"/>
      <c r="DLE12"/>
      <c r="DLF12"/>
      <c r="DLG12"/>
      <c r="DLH12"/>
      <c r="DLI12"/>
      <c r="DLJ12"/>
      <c r="DLK12"/>
      <c r="DLL12"/>
      <c r="DLM12"/>
      <c r="DLN12"/>
      <c r="DLO12"/>
      <c r="DLP12"/>
      <c r="DLQ12"/>
      <c r="DLR12"/>
      <c r="DLS12"/>
      <c r="DLT12"/>
      <c r="DLU12"/>
      <c r="DLV12"/>
      <c r="DLW12"/>
      <c r="DLX12"/>
      <c r="DLY12"/>
      <c r="DLZ12"/>
      <c r="DMA12"/>
      <c r="DMB12"/>
      <c r="DMC12"/>
      <c r="DMD12"/>
      <c r="DME12"/>
      <c r="DMF12"/>
      <c r="DMG12"/>
      <c r="DMH12"/>
      <c r="DMI12"/>
      <c r="DMJ12"/>
      <c r="DMK12"/>
      <c r="DML12"/>
      <c r="DMM12"/>
      <c r="DMN12"/>
      <c r="DMO12"/>
      <c r="DMP12"/>
      <c r="DMQ12"/>
      <c r="DMR12"/>
      <c r="DMS12"/>
      <c r="DMT12"/>
      <c r="DMU12"/>
      <c r="DMV12"/>
      <c r="DMW12"/>
      <c r="DMX12"/>
      <c r="DMY12"/>
      <c r="DMZ12"/>
      <c r="DNA12"/>
      <c r="DNB12"/>
      <c r="DNC12"/>
      <c r="DND12"/>
      <c r="DNE12"/>
      <c r="DNF12"/>
      <c r="DNG12"/>
      <c r="DNH12"/>
      <c r="DNI12"/>
      <c r="DNJ12"/>
      <c r="DNK12"/>
      <c r="DNL12"/>
      <c r="DNM12"/>
      <c r="DNN12"/>
      <c r="DNO12"/>
      <c r="DNP12"/>
      <c r="DNQ12"/>
      <c r="DNR12"/>
      <c r="DNS12"/>
      <c r="DNT12"/>
      <c r="DNU12"/>
      <c r="DNV12"/>
      <c r="DNW12"/>
      <c r="DNX12"/>
      <c r="DNY12"/>
      <c r="DNZ12"/>
      <c r="DOA12"/>
      <c r="DOB12"/>
      <c r="DOC12"/>
      <c r="DOD12"/>
      <c r="DOE12"/>
      <c r="DOF12"/>
      <c r="DOG12"/>
      <c r="DOH12"/>
      <c r="DOI12"/>
      <c r="DOJ12"/>
      <c r="DOK12"/>
      <c r="DOL12"/>
      <c r="DOM12"/>
      <c r="DON12"/>
      <c r="DOO12"/>
      <c r="DOP12"/>
      <c r="DOQ12"/>
      <c r="DOR12"/>
      <c r="DOS12"/>
      <c r="DOT12"/>
      <c r="DOU12"/>
      <c r="DOV12"/>
      <c r="DOW12"/>
      <c r="DOX12"/>
      <c r="DOY12"/>
      <c r="DOZ12"/>
      <c r="DPA12"/>
      <c r="DPB12"/>
      <c r="DPC12"/>
      <c r="DPD12"/>
      <c r="DPE12"/>
      <c r="DPF12"/>
      <c r="DPG12"/>
      <c r="DPH12"/>
      <c r="DPI12"/>
      <c r="DPJ12"/>
      <c r="DPK12"/>
      <c r="DPL12"/>
      <c r="DPM12"/>
      <c r="DPN12"/>
      <c r="DPO12"/>
      <c r="DPP12"/>
      <c r="DPQ12"/>
      <c r="DPR12"/>
      <c r="DPS12"/>
      <c r="DPT12"/>
      <c r="DPU12"/>
      <c r="DPV12"/>
      <c r="DPW12"/>
      <c r="DPX12"/>
      <c r="DPY12"/>
      <c r="DPZ12"/>
      <c r="DQA12"/>
      <c r="DQB12"/>
      <c r="DQC12"/>
      <c r="DQD12"/>
      <c r="DQE12"/>
      <c r="DQF12"/>
      <c r="DQG12"/>
      <c r="DQH12"/>
      <c r="DQI12"/>
      <c r="DQJ12"/>
      <c r="DQK12"/>
      <c r="DQL12"/>
      <c r="DQM12"/>
      <c r="DQN12"/>
      <c r="DQO12"/>
      <c r="DQP12"/>
      <c r="DQQ12"/>
      <c r="DQR12"/>
      <c r="DQS12"/>
      <c r="DQT12"/>
      <c r="DQU12"/>
      <c r="DQV12"/>
      <c r="DQW12"/>
      <c r="DQX12"/>
      <c r="DQY12"/>
      <c r="DQZ12"/>
      <c r="DRA12"/>
      <c r="DRB12"/>
      <c r="DRC12"/>
      <c r="DRD12"/>
      <c r="DRE12"/>
      <c r="DRF12"/>
      <c r="DRG12"/>
      <c r="DRH12"/>
      <c r="DRI12"/>
      <c r="DRJ12"/>
      <c r="DRK12"/>
      <c r="DRL12"/>
      <c r="DRM12"/>
      <c r="DRN12"/>
      <c r="DRO12"/>
      <c r="DRP12"/>
      <c r="DRQ12"/>
      <c r="DRR12"/>
      <c r="DRS12"/>
      <c r="DRT12"/>
      <c r="DRU12"/>
      <c r="DRV12"/>
      <c r="DRW12"/>
      <c r="DRX12"/>
      <c r="DRY12"/>
      <c r="DRZ12"/>
      <c r="DSA12"/>
      <c r="DSB12"/>
      <c r="DSC12"/>
      <c r="DSD12"/>
      <c r="DSE12"/>
      <c r="DSF12"/>
      <c r="DSG12"/>
      <c r="DSH12"/>
      <c r="DSI12"/>
      <c r="DSJ12"/>
      <c r="DSK12"/>
      <c r="DSL12"/>
      <c r="DSM12"/>
      <c r="DSN12"/>
      <c r="DSO12"/>
      <c r="DSP12"/>
      <c r="DSQ12"/>
      <c r="DSR12"/>
      <c r="DSS12"/>
      <c r="DST12"/>
      <c r="DSU12"/>
      <c r="DSV12"/>
      <c r="DSW12"/>
      <c r="DSX12"/>
      <c r="DSY12"/>
      <c r="DSZ12"/>
      <c r="DTA12"/>
      <c r="DTB12"/>
      <c r="DTC12"/>
      <c r="DTD12"/>
      <c r="DTE12"/>
      <c r="DTF12"/>
      <c r="DTG12"/>
      <c r="DTH12"/>
      <c r="DTI12"/>
      <c r="DTJ12"/>
      <c r="DTK12"/>
      <c r="DTL12"/>
      <c r="DTM12"/>
      <c r="DTN12"/>
      <c r="DTO12"/>
      <c r="DTP12"/>
      <c r="DTQ12"/>
      <c r="DTR12"/>
      <c r="DTS12"/>
      <c r="DTT12"/>
      <c r="DTU12"/>
      <c r="DTV12"/>
      <c r="DTW12"/>
      <c r="DTX12"/>
      <c r="DTY12"/>
      <c r="DTZ12"/>
      <c r="DUA12"/>
      <c r="DUB12"/>
      <c r="DUC12"/>
      <c r="DUD12"/>
      <c r="DUE12"/>
      <c r="DUF12"/>
      <c r="DUG12"/>
      <c r="DUH12"/>
      <c r="DUI12"/>
      <c r="DUJ12"/>
      <c r="DUK12"/>
      <c r="DUL12"/>
      <c r="DUM12"/>
      <c r="DUN12"/>
      <c r="DUO12"/>
      <c r="DUP12"/>
      <c r="DUQ12"/>
      <c r="DUR12"/>
      <c r="DUS12"/>
      <c r="DUT12"/>
      <c r="DUU12"/>
      <c r="DUV12"/>
      <c r="DUW12"/>
      <c r="DUX12"/>
      <c r="DUY12"/>
      <c r="DUZ12"/>
      <c r="DVA12"/>
      <c r="DVB12"/>
      <c r="DVC12"/>
      <c r="DVD12"/>
      <c r="DVE12"/>
      <c r="DVF12"/>
      <c r="DVG12"/>
      <c r="DVH12"/>
      <c r="DVI12"/>
      <c r="DVJ12"/>
      <c r="DVK12"/>
      <c r="DVL12"/>
      <c r="DVM12"/>
      <c r="DVN12"/>
      <c r="DVO12"/>
      <c r="DVP12"/>
      <c r="DVQ12"/>
      <c r="DVR12"/>
      <c r="DVS12"/>
      <c r="DVT12"/>
      <c r="DVU12"/>
      <c r="DVV12"/>
      <c r="DVW12"/>
      <c r="DVX12"/>
      <c r="DVY12"/>
      <c r="DVZ12"/>
      <c r="DWA12"/>
      <c r="DWB12"/>
      <c r="DWC12"/>
      <c r="DWD12"/>
      <c r="DWE12"/>
      <c r="DWF12"/>
      <c r="DWG12"/>
      <c r="DWH12"/>
      <c r="DWI12"/>
      <c r="DWJ12"/>
      <c r="DWK12"/>
      <c r="DWL12"/>
      <c r="DWM12"/>
      <c r="DWN12"/>
      <c r="DWO12"/>
      <c r="DWP12"/>
      <c r="DWQ12"/>
      <c r="DWR12"/>
      <c r="DWS12"/>
      <c r="DWT12"/>
      <c r="DWU12"/>
      <c r="DWV12"/>
      <c r="DWW12"/>
      <c r="DWX12"/>
      <c r="DWY12"/>
      <c r="DWZ12"/>
      <c r="DXA12"/>
      <c r="DXB12"/>
      <c r="DXC12"/>
      <c r="DXD12"/>
      <c r="DXE12"/>
      <c r="DXF12"/>
      <c r="DXG12"/>
      <c r="DXH12"/>
      <c r="DXI12"/>
      <c r="DXJ12"/>
      <c r="DXK12"/>
      <c r="DXL12"/>
      <c r="DXM12"/>
      <c r="DXN12"/>
      <c r="DXO12"/>
      <c r="DXP12"/>
      <c r="DXQ12"/>
      <c r="DXR12"/>
      <c r="DXS12"/>
      <c r="DXT12"/>
      <c r="DXU12"/>
      <c r="DXV12"/>
      <c r="DXW12"/>
      <c r="DXX12"/>
      <c r="DXY12"/>
      <c r="DXZ12"/>
      <c r="DYA12"/>
      <c r="DYB12"/>
      <c r="DYC12"/>
      <c r="DYD12"/>
      <c r="DYE12"/>
      <c r="DYF12"/>
      <c r="DYG12"/>
      <c r="DYH12"/>
      <c r="DYI12"/>
      <c r="DYJ12"/>
      <c r="DYK12"/>
      <c r="DYL12"/>
      <c r="DYM12"/>
      <c r="DYN12"/>
      <c r="DYO12"/>
      <c r="DYP12"/>
      <c r="DYQ12"/>
      <c r="DYR12"/>
      <c r="DYS12"/>
      <c r="DYT12"/>
      <c r="DYU12"/>
      <c r="DYV12"/>
      <c r="DYW12"/>
      <c r="DYX12"/>
      <c r="DYY12"/>
      <c r="DYZ12"/>
      <c r="DZA12"/>
      <c r="DZB12"/>
      <c r="DZC12"/>
      <c r="DZD12"/>
      <c r="DZE12"/>
      <c r="DZF12"/>
      <c r="DZG12"/>
      <c r="DZH12"/>
      <c r="DZI12"/>
      <c r="DZJ12"/>
      <c r="DZK12"/>
      <c r="DZL12"/>
      <c r="DZM12"/>
      <c r="DZN12"/>
      <c r="DZO12"/>
      <c r="DZP12"/>
      <c r="DZQ12"/>
      <c r="DZR12"/>
      <c r="DZS12"/>
      <c r="DZT12"/>
      <c r="DZU12"/>
      <c r="DZV12"/>
      <c r="DZW12"/>
      <c r="DZX12"/>
      <c r="DZY12"/>
      <c r="DZZ12"/>
      <c r="EAA12"/>
      <c r="EAB12"/>
      <c r="EAC12"/>
      <c r="EAD12"/>
      <c r="EAE12"/>
      <c r="EAF12"/>
      <c r="EAG12"/>
      <c r="EAH12"/>
      <c r="EAI12"/>
      <c r="EAJ12"/>
      <c r="EAK12"/>
      <c r="EAL12"/>
      <c r="EAM12"/>
      <c r="EAN12"/>
      <c r="EAO12"/>
      <c r="EAP12"/>
      <c r="EAQ12"/>
      <c r="EAR12"/>
      <c r="EAS12"/>
      <c r="EAT12"/>
      <c r="EAU12"/>
      <c r="EAV12"/>
      <c r="EAW12"/>
      <c r="EAX12"/>
      <c r="EAY12"/>
      <c r="EAZ12"/>
      <c r="EBA12"/>
      <c r="EBB12"/>
      <c r="EBC12"/>
      <c r="EBD12"/>
      <c r="EBE12"/>
      <c r="EBF12"/>
      <c r="EBG12"/>
      <c r="EBH12"/>
      <c r="EBI12"/>
      <c r="EBJ12"/>
      <c r="EBK12"/>
      <c r="EBL12"/>
      <c r="EBM12"/>
      <c r="EBN12"/>
      <c r="EBO12"/>
      <c r="EBP12"/>
      <c r="EBQ12"/>
      <c r="EBR12"/>
      <c r="EBS12"/>
      <c r="EBT12"/>
      <c r="EBU12"/>
      <c r="EBV12"/>
      <c r="EBW12"/>
      <c r="EBX12"/>
      <c r="EBY12"/>
      <c r="EBZ12"/>
      <c r="ECA12"/>
      <c r="ECB12"/>
      <c r="ECC12"/>
      <c r="ECD12"/>
      <c r="ECE12"/>
      <c r="ECF12"/>
      <c r="ECG12"/>
      <c r="ECH12"/>
      <c r="ECI12"/>
      <c r="ECJ12"/>
      <c r="ECK12"/>
      <c r="ECL12"/>
      <c r="ECM12"/>
      <c r="ECN12"/>
      <c r="ECO12"/>
      <c r="ECP12"/>
      <c r="ECQ12"/>
      <c r="ECR12"/>
      <c r="ECS12"/>
      <c r="ECT12"/>
      <c r="ECU12"/>
      <c r="ECV12"/>
      <c r="ECW12"/>
      <c r="ECX12"/>
      <c r="ECY12"/>
      <c r="ECZ12"/>
      <c r="EDA12"/>
      <c r="EDB12"/>
      <c r="EDC12"/>
      <c r="EDD12"/>
      <c r="EDE12"/>
      <c r="EDF12"/>
      <c r="EDG12"/>
      <c r="EDH12"/>
      <c r="EDI12"/>
      <c r="EDJ12"/>
      <c r="EDK12"/>
      <c r="EDL12"/>
      <c r="EDM12"/>
      <c r="EDN12"/>
      <c r="EDO12"/>
      <c r="EDP12"/>
      <c r="EDQ12"/>
      <c r="EDR12"/>
      <c r="EDS12"/>
      <c r="EDT12"/>
      <c r="EDU12"/>
      <c r="EDV12"/>
      <c r="EDW12"/>
      <c r="EDX12"/>
      <c r="EDY12"/>
      <c r="EDZ12"/>
      <c r="EEA12"/>
      <c r="EEB12"/>
      <c r="EEC12"/>
      <c r="EED12"/>
      <c r="EEE12"/>
      <c r="EEF12"/>
      <c r="EEG12"/>
      <c r="EEH12"/>
      <c r="EEI12"/>
      <c r="EEJ12"/>
      <c r="EEK12"/>
      <c r="EEL12"/>
      <c r="EEM12"/>
      <c r="EEN12"/>
      <c r="EEO12"/>
      <c r="EEP12"/>
      <c r="EEQ12"/>
      <c r="EER12"/>
      <c r="EES12"/>
      <c r="EET12"/>
      <c r="EEU12"/>
      <c r="EEV12"/>
      <c r="EEW12"/>
      <c r="EEX12"/>
      <c r="EEY12"/>
      <c r="EEZ12"/>
      <c r="EFA12"/>
      <c r="EFB12"/>
      <c r="EFC12"/>
      <c r="EFD12"/>
      <c r="EFE12"/>
      <c r="EFF12"/>
      <c r="EFG12"/>
      <c r="EFH12"/>
      <c r="EFI12"/>
      <c r="EFJ12"/>
      <c r="EFK12"/>
      <c r="EFL12"/>
      <c r="EFM12"/>
      <c r="EFN12"/>
      <c r="EFO12"/>
      <c r="EFP12"/>
      <c r="EFQ12"/>
      <c r="EFR12"/>
      <c r="EFS12"/>
      <c r="EFT12"/>
      <c r="EFU12"/>
      <c r="EFV12"/>
      <c r="EFW12"/>
      <c r="EFX12"/>
      <c r="EFY12"/>
      <c r="EFZ12"/>
      <c r="EGA12"/>
      <c r="EGB12"/>
      <c r="EGC12"/>
      <c r="EGD12"/>
      <c r="EGE12"/>
      <c r="EGF12"/>
      <c r="EGG12"/>
      <c r="EGH12"/>
      <c r="EGI12"/>
      <c r="EGJ12"/>
      <c r="EGK12"/>
      <c r="EGL12"/>
      <c r="EGM12"/>
      <c r="EGN12"/>
      <c r="EGO12"/>
      <c r="EGP12"/>
      <c r="EGQ12"/>
      <c r="EGR12"/>
      <c r="EGS12"/>
      <c r="EGT12"/>
      <c r="EGU12"/>
      <c r="EGV12"/>
      <c r="EGW12"/>
      <c r="EGX12"/>
      <c r="EGY12"/>
      <c r="EGZ12"/>
      <c r="EHA12"/>
      <c r="EHB12"/>
      <c r="EHC12"/>
      <c r="EHD12"/>
      <c r="EHE12"/>
      <c r="EHF12"/>
      <c r="EHG12"/>
      <c r="EHH12"/>
      <c r="EHI12"/>
      <c r="EHJ12"/>
      <c r="EHK12"/>
      <c r="EHL12"/>
      <c r="EHM12"/>
      <c r="EHN12"/>
      <c r="EHO12"/>
      <c r="EHP12"/>
      <c r="EHQ12"/>
      <c r="EHR12"/>
      <c r="EHS12"/>
      <c r="EHT12"/>
      <c r="EHU12"/>
      <c r="EHV12"/>
      <c r="EHW12"/>
      <c r="EHX12"/>
      <c r="EHY12"/>
      <c r="EHZ12"/>
      <c r="EIA12"/>
      <c r="EIB12"/>
      <c r="EIC12"/>
      <c r="EID12"/>
      <c r="EIE12"/>
      <c r="EIF12"/>
      <c r="EIG12"/>
      <c r="EIH12"/>
      <c r="EII12"/>
      <c r="EIJ12"/>
      <c r="EIK12"/>
      <c r="EIL12"/>
      <c r="EIM12"/>
      <c r="EIN12"/>
      <c r="EIO12"/>
      <c r="EIP12"/>
      <c r="EIQ12"/>
      <c r="EIR12"/>
      <c r="EIS12"/>
      <c r="EIT12"/>
      <c r="EIU12"/>
      <c r="EIV12"/>
      <c r="EIW12"/>
      <c r="EIX12"/>
      <c r="EIY12"/>
      <c r="EIZ12"/>
      <c r="EJA12"/>
      <c r="EJB12"/>
      <c r="EJC12"/>
      <c r="EJD12"/>
      <c r="EJE12"/>
      <c r="EJF12"/>
      <c r="EJG12"/>
      <c r="EJH12"/>
      <c r="EJI12"/>
      <c r="EJJ12"/>
      <c r="EJK12"/>
      <c r="EJL12"/>
      <c r="EJM12"/>
      <c r="EJN12"/>
      <c r="EJO12"/>
      <c r="EJP12"/>
      <c r="EJQ12"/>
      <c r="EJR12"/>
      <c r="EJS12"/>
      <c r="EJT12"/>
      <c r="EJU12"/>
      <c r="EJV12"/>
      <c r="EJW12"/>
      <c r="EJX12"/>
      <c r="EJY12"/>
      <c r="EJZ12"/>
      <c r="EKA12"/>
      <c r="EKB12"/>
      <c r="EKC12"/>
      <c r="EKD12"/>
      <c r="EKE12"/>
      <c r="EKF12"/>
      <c r="EKG12"/>
      <c r="EKH12"/>
      <c r="EKI12"/>
      <c r="EKJ12"/>
      <c r="EKK12"/>
      <c r="EKL12"/>
      <c r="EKM12"/>
      <c r="EKN12"/>
      <c r="EKO12"/>
      <c r="EKP12"/>
      <c r="EKQ12"/>
      <c r="EKR12"/>
      <c r="EKS12"/>
      <c r="EKT12"/>
      <c r="EKU12"/>
      <c r="EKV12"/>
      <c r="EKW12"/>
      <c r="EKX12"/>
      <c r="EKY12"/>
      <c r="EKZ12"/>
      <c r="ELA12"/>
      <c r="ELB12"/>
      <c r="ELC12"/>
      <c r="ELD12"/>
      <c r="ELE12"/>
      <c r="ELF12"/>
      <c r="ELG12"/>
      <c r="ELH12"/>
      <c r="ELI12"/>
      <c r="ELJ12"/>
      <c r="ELK12"/>
      <c r="ELL12"/>
      <c r="ELM12"/>
      <c r="ELN12"/>
      <c r="ELO12"/>
      <c r="ELP12"/>
      <c r="ELQ12"/>
      <c r="ELR12"/>
      <c r="ELS12"/>
      <c r="ELT12"/>
      <c r="ELU12"/>
      <c r="ELV12"/>
      <c r="ELW12"/>
      <c r="ELX12"/>
      <c r="ELY12"/>
      <c r="ELZ12"/>
      <c r="EMA12"/>
      <c r="EMB12"/>
      <c r="EMC12"/>
      <c r="EMD12"/>
      <c r="EME12"/>
      <c r="EMF12"/>
      <c r="EMG12"/>
      <c r="EMH12"/>
      <c r="EMI12"/>
      <c r="EMJ12"/>
      <c r="EMK12"/>
      <c r="EML12"/>
      <c r="EMM12"/>
      <c r="EMN12"/>
      <c r="EMO12"/>
      <c r="EMP12"/>
      <c r="EMQ12"/>
      <c r="EMR12"/>
      <c r="EMS12"/>
      <c r="EMT12"/>
      <c r="EMU12"/>
      <c r="EMV12"/>
      <c r="EMW12"/>
      <c r="EMX12"/>
      <c r="EMY12"/>
      <c r="EMZ12"/>
      <c r="ENA12"/>
      <c r="ENB12"/>
      <c r="ENC12"/>
      <c r="END12"/>
      <c r="ENE12"/>
      <c r="ENF12"/>
      <c r="ENG12"/>
      <c r="ENH12"/>
      <c r="ENI12"/>
      <c r="ENJ12"/>
      <c r="ENK12"/>
      <c r="ENL12"/>
      <c r="ENM12"/>
      <c r="ENN12"/>
      <c r="ENO12"/>
      <c r="ENP12"/>
      <c r="ENQ12"/>
      <c r="ENR12"/>
      <c r="ENS12"/>
      <c r="ENT12"/>
      <c r="ENU12"/>
      <c r="ENV12"/>
      <c r="ENW12"/>
      <c r="ENX12"/>
      <c r="ENY12"/>
      <c r="ENZ12"/>
      <c r="EOA12"/>
      <c r="EOB12"/>
      <c r="EOC12"/>
      <c r="EOD12"/>
      <c r="EOE12"/>
      <c r="EOF12"/>
      <c r="EOG12"/>
      <c r="EOH12"/>
      <c r="EOI12"/>
      <c r="EOJ12"/>
      <c r="EOK12"/>
      <c r="EOL12"/>
      <c r="EOM12"/>
      <c r="EON12"/>
      <c r="EOO12"/>
      <c r="EOP12"/>
      <c r="EOQ12"/>
      <c r="EOR12"/>
      <c r="EOS12"/>
      <c r="EOT12"/>
      <c r="EOU12"/>
      <c r="EOV12"/>
      <c r="EOW12"/>
      <c r="EOX12"/>
      <c r="EOY12"/>
      <c r="EOZ12"/>
      <c r="EPA12"/>
      <c r="EPB12"/>
      <c r="EPC12"/>
      <c r="EPD12"/>
      <c r="EPE12"/>
      <c r="EPF12"/>
      <c r="EPG12"/>
      <c r="EPH12"/>
      <c r="EPI12"/>
      <c r="EPJ12"/>
      <c r="EPK12"/>
      <c r="EPL12"/>
      <c r="EPM12"/>
      <c r="EPN12"/>
      <c r="EPO12"/>
      <c r="EPP12"/>
      <c r="EPQ12"/>
      <c r="EPR12"/>
      <c r="EPS12"/>
      <c r="EPT12"/>
      <c r="EPU12"/>
      <c r="EPV12"/>
      <c r="EPW12"/>
      <c r="EPX12"/>
      <c r="EPY12"/>
      <c r="EPZ12"/>
      <c r="EQA12"/>
      <c r="EQB12"/>
      <c r="EQC12"/>
      <c r="EQD12"/>
      <c r="EQE12"/>
      <c r="EQF12"/>
      <c r="EQG12"/>
      <c r="EQH12"/>
      <c r="EQI12"/>
      <c r="EQJ12"/>
      <c r="EQK12"/>
      <c r="EQL12"/>
      <c r="EQM12"/>
      <c r="EQN12"/>
      <c r="EQO12"/>
      <c r="EQP12"/>
      <c r="EQQ12"/>
      <c r="EQR12"/>
      <c r="EQS12"/>
      <c r="EQT12"/>
      <c r="EQU12"/>
      <c r="EQV12"/>
      <c r="EQW12"/>
      <c r="EQX12"/>
      <c r="EQY12"/>
      <c r="EQZ12"/>
      <c r="ERA12"/>
      <c r="ERB12"/>
      <c r="ERC12"/>
      <c r="ERD12"/>
      <c r="ERE12"/>
      <c r="ERF12"/>
      <c r="ERG12"/>
      <c r="ERH12"/>
      <c r="ERI12"/>
      <c r="ERJ12"/>
      <c r="ERK12"/>
      <c r="ERL12"/>
      <c r="ERM12"/>
      <c r="ERN12"/>
      <c r="ERO12"/>
      <c r="ERP12"/>
      <c r="ERQ12"/>
      <c r="ERR12"/>
      <c r="ERS12"/>
      <c r="ERT12"/>
      <c r="ERU12"/>
      <c r="ERV12"/>
      <c r="ERW12"/>
      <c r="ERX12"/>
      <c r="ERY12"/>
      <c r="ERZ12"/>
      <c r="ESA12"/>
      <c r="ESB12"/>
      <c r="ESC12"/>
      <c r="ESD12"/>
      <c r="ESE12"/>
      <c r="ESF12"/>
      <c r="ESG12"/>
      <c r="ESH12"/>
      <c r="ESI12"/>
      <c r="ESJ12"/>
      <c r="ESK12"/>
      <c r="ESL12"/>
      <c r="ESM12"/>
      <c r="ESN12"/>
      <c r="ESO12"/>
      <c r="ESP12"/>
      <c r="ESQ12"/>
      <c r="ESR12"/>
      <c r="ESS12"/>
      <c r="EST12"/>
      <c r="ESU12"/>
      <c r="ESV12"/>
      <c r="ESW12"/>
      <c r="ESX12"/>
      <c r="ESY12"/>
      <c r="ESZ12"/>
      <c r="ETA12"/>
      <c r="ETB12"/>
      <c r="ETC12"/>
      <c r="ETD12"/>
      <c r="ETE12"/>
      <c r="ETF12"/>
      <c r="ETG12"/>
      <c r="ETH12"/>
      <c r="ETI12"/>
      <c r="ETJ12"/>
      <c r="ETK12"/>
      <c r="ETL12"/>
      <c r="ETM12"/>
      <c r="ETN12"/>
      <c r="ETO12"/>
      <c r="ETP12"/>
      <c r="ETQ12"/>
      <c r="ETR12"/>
      <c r="ETS12"/>
      <c r="ETT12"/>
      <c r="ETU12"/>
      <c r="ETV12"/>
      <c r="ETW12"/>
      <c r="ETX12"/>
      <c r="ETY12"/>
      <c r="ETZ12"/>
      <c r="EUA12"/>
      <c r="EUB12"/>
      <c r="EUC12"/>
      <c r="EUD12"/>
      <c r="EUE12"/>
      <c r="EUF12"/>
      <c r="EUG12"/>
      <c r="EUH12"/>
      <c r="EUI12"/>
      <c r="EUJ12"/>
      <c r="EUK12"/>
      <c r="EUL12"/>
      <c r="EUM12"/>
      <c r="EUN12"/>
      <c r="EUO12"/>
      <c r="EUP12"/>
      <c r="EUQ12"/>
      <c r="EUR12"/>
      <c r="EUS12"/>
      <c r="EUT12"/>
      <c r="EUU12"/>
      <c r="EUV12"/>
      <c r="EUW12"/>
      <c r="EUX12"/>
      <c r="EUY12"/>
      <c r="EUZ12"/>
      <c r="EVA12"/>
      <c r="EVB12"/>
      <c r="EVC12"/>
      <c r="EVD12"/>
      <c r="EVE12"/>
      <c r="EVF12"/>
      <c r="EVG12"/>
      <c r="EVH12"/>
      <c r="EVI12"/>
      <c r="EVJ12"/>
      <c r="EVK12"/>
      <c r="EVL12"/>
      <c r="EVM12"/>
      <c r="EVN12"/>
      <c r="EVO12"/>
      <c r="EVP12"/>
      <c r="EVQ12"/>
      <c r="EVR12"/>
      <c r="EVS12"/>
      <c r="EVT12"/>
      <c r="EVU12"/>
      <c r="EVV12"/>
      <c r="EVW12"/>
      <c r="EVX12"/>
      <c r="EVY12"/>
      <c r="EVZ12"/>
      <c r="EWA12"/>
      <c r="EWB12"/>
      <c r="EWC12"/>
      <c r="EWD12"/>
      <c r="EWE12"/>
      <c r="EWF12"/>
      <c r="EWG12"/>
      <c r="EWH12"/>
      <c r="EWI12"/>
      <c r="EWJ12"/>
      <c r="EWK12"/>
      <c r="EWL12"/>
      <c r="EWM12"/>
      <c r="EWN12"/>
      <c r="EWO12"/>
      <c r="EWP12"/>
      <c r="EWQ12"/>
      <c r="EWR12"/>
      <c r="EWS12"/>
      <c r="EWT12"/>
      <c r="EWU12"/>
      <c r="EWV12"/>
      <c r="EWW12"/>
      <c r="EWX12"/>
      <c r="EWY12"/>
      <c r="EWZ12"/>
      <c r="EXA12"/>
      <c r="EXB12"/>
      <c r="EXC12"/>
      <c r="EXD12"/>
      <c r="EXE12"/>
      <c r="EXF12"/>
      <c r="EXG12"/>
      <c r="EXH12"/>
      <c r="EXI12"/>
      <c r="EXJ12"/>
      <c r="EXK12"/>
      <c r="EXL12"/>
      <c r="EXM12"/>
      <c r="EXN12"/>
      <c r="EXO12"/>
      <c r="EXP12"/>
      <c r="EXQ12"/>
      <c r="EXR12"/>
      <c r="EXS12"/>
      <c r="EXT12"/>
      <c r="EXU12"/>
      <c r="EXV12"/>
      <c r="EXW12"/>
      <c r="EXX12"/>
      <c r="EXY12"/>
      <c r="EXZ12"/>
      <c r="EYA12"/>
      <c r="EYB12"/>
      <c r="EYC12"/>
      <c r="EYD12"/>
      <c r="EYE12"/>
      <c r="EYF12"/>
      <c r="EYG12"/>
      <c r="EYH12"/>
      <c r="EYI12"/>
      <c r="EYJ12"/>
      <c r="EYK12"/>
      <c r="EYL12"/>
      <c r="EYM12"/>
      <c r="EYN12"/>
      <c r="EYO12"/>
      <c r="EYP12"/>
      <c r="EYQ12"/>
      <c r="EYR12"/>
      <c r="EYS12"/>
      <c r="EYT12"/>
      <c r="EYU12"/>
      <c r="EYV12"/>
      <c r="EYW12"/>
      <c r="EYX12"/>
      <c r="EYY12"/>
      <c r="EYZ12"/>
      <c r="EZA12"/>
      <c r="EZB12"/>
      <c r="EZC12"/>
      <c r="EZD12"/>
      <c r="EZE12"/>
      <c r="EZF12"/>
      <c r="EZG12"/>
      <c r="EZH12"/>
      <c r="EZI12"/>
      <c r="EZJ12"/>
      <c r="EZK12"/>
      <c r="EZL12"/>
      <c r="EZM12"/>
      <c r="EZN12"/>
      <c r="EZO12"/>
      <c r="EZP12"/>
      <c r="EZQ12"/>
      <c r="EZR12"/>
      <c r="EZS12"/>
      <c r="EZT12"/>
      <c r="EZU12"/>
      <c r="EZV12"/>
      <c r="EZW12"/>
      <c r="EZX12"/>
      <c r="EZY12"/>
      <c r="EZZ12"/>
      <c r="FAA12"/>
      <c r="FAB12"/>
      <c r="FAC12"/>
      <c r="FAD12"/>
      <c r="FAE12"/>
      <c r="FAF12"/>
      <c r="FAG12"/>
      <c r="FAH12"/>
      <c r="FAI12"/>
      <c r="FAJ12"/>
      <c r="FAK12"/>
      <c r="FAL12"/>
      <c r="FAM12"/>
      <c r="FAN12"/>
      <c r="FAO12"/>
      <c r="FAP12"/>
      <c r="FAQ12"/>
      <c r="FAR12"/>
      <c r="FAS12"/>
      <c r="FAT12"/>
      <c r="FAU12"/>
      <c r="FAV12"/>
      <c r="FAW12"/>
      <c r="FAX12"/>
      <c r="FAY12"/>
      <c r="FAZ12"/>
      <c r="FBA12"/>
      <c r="FBB12"/>
      <c r="FBC12"/>
      <c r="FBD12"/>
      <c r="FBE12"/>
      <c r="FBF12"/>
      <c r="FBG12"/>
      <c r="FBH12"/>
      <c r="FBI12"/>
      <c r="FBJ12"/>
      <c r="FBK12"/>
      <c r="FBL12"/>
      <c r="FBM12"/>
      <c r="FBN12"/>
      <c r="FBO12"/>
      <c r="FBP12"/>
      <c r="FBQ12"/>
      <c r="FBR12"/>
      <c r="FBS12"/>
      <c r="FBT12"/>
      <c r="FBU12"/>
      <c r="FBV12"/>
      <c r="FBW12"/>
      <c r="FBX12"/>
      <c r="FBY12"/>
      <c r="FBZ12"/>
      <c r="FCA12"/>
      <c r="FCB12"/>
      <c r="FCC12"/>
      <c r="FCD12"/>
      <c r="FCE12"/>
      <c r="FCF12"/>
      <c r="FCG12"/>
    </row>
    <row r="13" spans="1:4141" s="80" customFormat="1" ht="12.75">
      <c r="A13" s="87" t="s">
        <v>221</v>
      </c>
      <c r="B13" s="89">
        <f>'$perShare'!F312</f>
        <v>47.418000000000006</v>
      </c>
      <c r="C13" s="86">
        <v>0.75</v>
      </c>
      <c r="D13"/>
      <c r="E13" s="84">
        <v>1.38</v>
      </c>
      <c r="F13" s="88">
        <v>3.68</v>
      </c>
      <c r="G13" s="88">
        <v>3.24</v>
      </c>
      <c r="H13" s="88">
        <v>3.35</v>
      </c>
      <c r="I13" s="88">
        <v>3.23</v>
      </c>
      <c r="J13" s="88">
        <v>4.55</v>
      </c>
      <c r="K13" s="88">
        <v>3.5</v>
      </c>
      <c r="L13" s="88">
        <v>3.7</v>
      </c>
      <c r="M13" s="88">
        <v>4.25</v>
      </c>
      <c r="N13" s="88">
        <v>1.23</v>
      </c>
      <c r="O13" s="88">
        <v>1.25</v>
      </c>
      <c r="P13" s="88">
        <v>1.27</v>
      </c>
      <c r="Q13" s="88">
        <v>1.29</v>
      </c>
      <c r="R13" s="88">
        <v>1.31</v>
      </c>
      <c r="S13" s="88">
        <v>1.36</v>
      </c>
      <c r="T13" s="88">
        <v>1.46</v>
      </c>
      <c r="U13" s="88">
        <v>1.8</v>
      </c>
      <c r="V13" s="88">
        <v>0.128</v>
      </c>
      <c r="W13" s="88">
        <v>0.108</v>
      </c>
      <c r="X13" s="88">
        <v>0.104</v>
      </c>
      <c r="Y13" s="88">
        <v>0.105</v>
      </c>
      <c r="Z13" s="88">
        <v>0.159</v>
      </c>
      <c r="AA13" s="88">
        <v>0.115</v>
      </c>
      <c r="AB13" s="88">
        <v>0.115</v>
      </c>
      <c r="AC13" s="88">
        <v>0.11</v>
      </c>
      <c r="AD13" s="88">
        <v>29.21</v>
      </c>
      <c r="AE13" s="88">
        <v>30.2</v>
      </c>
      <c r="AF13" s="88">
        <v>32.44</v>
      </c>
      <c r="AG13" s="88">
        <v>30.86</v>
      </c>
      <c r="AH13" s="88">
        <v>28.95</v>
      </c>
      <c r="AI13" s="88">
        <v>31.05</v>
      </c>
      <c r="AJ13" s="88">
        <v>33.200000000000003</v>
      </c>
      <c r="AK13" s="88">
        <v>40</v>
      </c>
      <c r="AL13" s="88">
        <v>325.81</v>
      </c>
      <c r="AM13" s="88">
        <v>325.81</v>
      </c>
      <c r="AN13" s="88">
        <v>325.81</v>
      </c>
      <c r="AO13" s="88">
        <v>325.81</v>
      </c>
      <c r="AP13" s="88">
        <v>325.81</v>
      </c>
      <c r="AQ13" s="88">
        <v>325.81</v>
      </c>
      <c r="AR13" s="88">
        <v>325.81</v>
      </c>
      <c r="AS13" s="88">
        <v>325.81</v>
      </c>
      <c r="AT13" s="88">
        <v>2.5000000000000001E-2</v>
      </c>
      <c r="AU13" s="88">
        <v>2.5000000000000001E-2</v>
      </c>
      <c r="AV13" s="88">
        <v>0.03</v>
      </c>
      <c r="AW13" s="88">
        <v>5.5E-2</v>
      </c>
      <c r="AX13" s="88">
        <v>5.5E-2</v>
      </c>
      <c r="AY13" s="88">
        <v>4.4999999999999998E-2</v>
      </c>
      <c r="AZ13" s="91">
        <f>Earnings!E14</f>
        <v>3.52</v>
      </c>
      <c r="BA13" s="91">
        <f>[1]Earnings!F14</f>
        <v>-1.89E-2</v>
      </c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  <c r="AMM13"/>
      <c r="AMN13"/>
      <c r="AMO13"/>
      <c r="AMP13"/>
      <c r="AMQ13"/>
      <c r="AMR13"/>
      <c r="AMS13"/>
      <c r="AMT13"/>
      <c r="AMU13"/>
      <c r="AMV13"/>
      <c r="AMW13"/>
      <c r="AMX13"/>
      <c r="AMY13"/>
      <c r="AMZ13"/>
      <c r="ANA13"/>
      <c r="ANB13"/>
      <c r="ANC13"/>
      <c r="AND13"/>
      <c r="ANE13"/>
      <c r="ANF13"/>
      <c r="ANG13"/>
      <c r="ANH13"/>
      <c r="ANI13"/>
      <c r="ANJ13"/>
      <c r="ANK13"/>
      <c r="ANL13"/>
      <c r="ANM13"/>
      <c r="ANN13"/>
      <c r="ANO13"/>
      <c r="ANP13"/>
      <c r="ANQ13"/>
      <c r="ANR13"/>
      <c r="ANS13"/>
      <c r="ANT13"/>
      <c r="ANU13"/>
      <c r="ANV13"/>
      <c r="ANW13"/>
      <c r="ANX13"/>
      <c r="ANY13"/>
      <c r="ANZ13"/>
      <c r="AOA13"/>
      <c r="AOB13"/>
      <c r="AOC13"/>
      <c r="AOD13"/>
      <c r="AOE13"/>
      <c r="AOF13"/>
      <c r="AOG13"/>
      <c r="AOH13"/>
      <c r="AOI13"/>
      <c r="AOJ13"/>
      <c r="AOK13"/>
      <c r="AOL13"/>
      <c r="AOM13"/>
      <c r="AON13"/>
      <c r="AOO13"/>
      <c r="AOP13"/>
      <c r="AOQ13"/>
      <c r="AOR13"/>
      <c r="AOS13"/>
      <c r="AOT13"/>
      <c r="AOU13"/>
      <c r="AOV13"/>
      <c r="AOW13"/>
      <c r="AOX13"/>
      <c r="AOY13"/>
      <c r="AOZ13"/>
      <c r="APA13"/>
      <c r="APB13"/>
      <c r="APC13"/>
      <c r="APD13"/>
      <c r="APE13"/>
      <c r="APF13"/>
      <c r="APG13"/>
      <c r="APH13"/>
      <c r="API13"/>
      <c r="APJ13"/>
      <c r="APK13"/>
      <c r="APL13"/>
      <c r="APM13"/>
      <c r="APN13"/>
      <c r="APO13"/>
      <c r="APP13"/>
      <c r="APQ13"/>
      <c r="APR13"/>
      <c r="APS13"/>
      <c r="APT13"/>
      <c r="APU13"/>
      <c r="APV13"/>
      <c r="APW13"/>
      <c r="APX13"/>
      <c r="APY13"/>
      <c r="APZ13"/>
      <c r="AQA13"/>
      <c r="AQB13"/>
      <c r="AQC13"/>
      <c r="AQD13"/>
      <c r="AQE13"/>
      <c r="AQF13"/>
      <c r="AQG13"/>
      <c r="AQH13"/>
      <c r="AQI13"/>
      <c r="AQJ13"/>
      <c r="AQK13"/>
      <c r="AQL13"/>
      <c r="AQM13"/>
      <c r="AQN13"/>
      <c r="AQO13"/>
      <c r="AQP13"/>
      <c r="AQQ13"/>
      <c r="AQR13"/>
      <c r="AQS13"/>
      <c r="AQT13"/>
      <c r="AQU13"/>
      <c r="AQV13"/>
      <c r="AQW13"/>
      <c r="AQX13"/>
      <c r="AQY13"/>
      <c r="AQZ13"/>
      <c r="ARA13"/>
      <c r="ARB13"/>
      <c r="ARC13"/>
      <c r="ARD13"/>
      <c r="ARE13"/>
      <c r="ARF13"/>
      <c r="ARG13"/>
      <c r="ARH13"/>
      <c r="ARI13"/>
      <c r="ARJ13"/>
      <c r="ARK13"/>
      <c r="ARL13"/>
      <c r="ARM13"/>
      <c r="ARN13"/>
      <c r="ARO13"/>
      <c r="ARP13"/>
      <c r="ARQ13"/>
      <c r="ARR13"/>
      <c r="ARS13"/>
      <c r="ART13"/>
      <c r="ARU13"/>
      <c r="ARV13"/>
      <c r="ARW13"/>
      <c r="ARX13"/>
      <c r="ARY13"/>
      <c r="ARZ13"/>
      <c r="ASA13"/>
      <c r="ASB13"/>
      <c r="ASC13"/>
      <c r="ASD13"/>
      <c r="ASE13"/>
      <c r="ASF13"/>
      <c r="ASG13"/>
      <c r="ASH13"/>
      <c r="ASI13"/>
      <c r="ASJ13"/>
      <c r="ASK13"/>
      <c r="ASL13"/>
      <c r="ASM13"/>
      <c r="ASN13"/>
      <c r="ASO13"/>
      <c r="ASP13"/>
      <c r="ASQ13"/>
      <c r="ASR13"/>
      <c r="ASS13"/>
      <c r="AST13"/>
      <c r="ASU13"/>
      <c r="ASV13"/>
      <c r="ASW13"/>
      <c r="ASX13"/>
      <c r="ASY13"/>
      <c r="ASZ13"/>
      <c r="ATA13"/>
      <c r="ATB13"/>
      <c r="ATC13"/>
      <c r="ATD13"/>
      <c r="ATE13"/>
      <c r="ATF13"/>
      <c r="ATG13"/>
      <c r="ATH13"/>
      <c r="ATI13"/>
      <c r="ATJ13"/>
      <c r="ATK13"/>
      <c r="ATL13"/>
      <c r="ATM13"/>
      <c r="ATN13"/>
      <c r="ATO13"/>
      <c r="ATP13"/>
      <c r="ATQ13"/>
      <c r="ATR13"/>
      <c r="ATS13"/>
      <c r="ATT13"/>
      <c r="ATU13"/>
      <c r="ATV13"/>
      <c r="ATW13"/>
      <c r="ATX13"/>
      <c r="ATY13"/>
      <c r="ATZ13"/>
      <c r="AUA13"/>
      <c r="AUB13"/>
      <c r="AUC13"/>
      <c r="AUD13"/>
      <c r="AUE13"/>
      <c r="AUF13"/>
      <c r="AUG13"/>
      <c r="AUH13"/>
      <c r="AUI13"/>
      <c r="AUJ13"/>
      <c r="AUK13"/>
      <c r="AUL13"/>
      <c r="AUM13"/>
      <c r="AUN13"/>
      <c r="AUO13"/>
      <c r="AUP13"/>
      <c r="AUQ13"/>
      <c r="AUR13"/>
      <c r="AUS13"/>
      <c r="AUT13"/>
      <c r="AUU13"/>
      <c r="AUV13"/>
      <c r="AUW13"/>
      <c r="AUX13"/>
      <c r="AUY13"/>
      <c r="AUZ13"/>
      <c r="AVA13"/>
      <c r="AVB13"/>
      <c r="AVC13"/>
      <c r="AVD13"/>
      <c r="AVE13"/>
      <c r="AVF13"/>
      <c r="AVG13"/>
      <c r="AVH13"/>
      <c r="AVI13"/>
      <c r="AVJ13"/>
      <c r="AVK13"/>
      <c r="AVL13"/>
      <c r="AVM13"/>
      <c r="AVN13"/>
      <c r="AVO13"/>
      <c r="AVP13"/>
      <c r="AVQ13"/>
      <c r="AVR13"/>
      <c r="AVS13"/>
      <c r="AVT13"/>
      <c r="AVU13"/>
      <c r="AVV13"/>
      <c r="AVW13"/>
      <c r="AVX13"/>
      <c r="AVY13"/>
      <c r="AVZ13"/>
      <c r="AWA13"/>
      <c r="AWB13"/>
      <c r="AWC13"/>
      <c r="AWD13"/>
      <c r="AWE13"/>
      <c r="AWF13"/>
      <c r="AWG13"/>
      <c r="AWH13"/>
      <c r="AWI13"/>
      <c r="AWJ13"/>
      <c r="AWK13"/>
      <c r="AWL13"/>
      <c r="AWM13"/>
      <c r="AWN13"/>
      <c r="AWO13"/>
      <c r="AWP13"/>
      <c r="AWQ13"/>
      <c r="AWR13"/>
      <c r="AWS13"/>
      <c r="AWT13"/>
      <c r="AWU13"/>
      <c r="AWV13"/>
      <c r="AWW13"/>
      <c r="AWX13"/>
      <c r="AWY13"/>
      <c r="AWZ13"/>
      <c r="AXA13"/>
      <c r="AXB13"/>
      <c r="AXC13"/>
      <c r="AXD13"/>
      <c r="AXE13"/>
      <c r="AXF13"/>
      <c r="AXG13"/>
      <c r="AXH13"/>
      <c r="AXI13"/>
      <c r="AXJ13"/>
      <c r="AXK13"/>
      <c r="AXL13"/>
      <c r="AXM13"/>
      <c r="AXN13"/>
      <c r="AXO13"/>
      <c r="AXP13"/>
      <c r="AXQ13"/>
      <c r="AXR13"/>
      <c r="AXS13"/>
      <c r="AXT13"/>
      <c r="AXU13"/>
      <c r="AXV13"/>
      <c r="AXW13"/>
      <c r="AXX13"/>
      <c r="AXY13"/>
      <c r="AXZ13"/>
      <c r="AYA13"/>
      <c r="AYB13"/>
      <c r="AYC13"/>
      <c r="AYD13"/>
      <c r="AYE13"/>
      <c r="AYF13"/>
      <c r="AYG13"/>
      <c r="AYH13"/>
      <c r="AYI13"/>
      <c r="AYJ13"/>
      <c r="AYK13"/>
      <c r="AYL13"/>
      <c r="AYM13"/>
      <c r="AYN13"/>
      <c r="AYO13"/>
      <c r="AYP13"/>
      <c r="AYQ13"/>
      <c r="AYR13"/>
      <c r="AYS13"/>
      <c r="AYT13"/>
      <c r="AYU13"/>
      <c r="AYV13"/>
      <c r="AYW13"/>
      <c r="AYX13"/>
      <c r="AYY13"/>
      <c r="AYZ13"/>
      <c r="AZA13"/>
      <c r="AZB13"/>
      <c r="AZC13"/>
      <c r="AZD13"/>
      <c r="AZE13"/>
      <c r="AZF13"/>
      <c r="AZG13"/>
      <c r="AZH13"/>
      <c r="AZI13"/>
      <c r="AZJ13"/>
      <c r="AZK13"/>
      <c r="AZL13"/>
      <c r="AZM13"/>
      <c r="AZN13"/>
      <c r="AZO13"/>
      <c r="AZP13"/>
      <c r="AZQ13"/>
      <c r="AZR13"/>
      <c r="AZS13"/>
      <c r="AZT13"/>
      <c r="AZU13"/>
      <c r="AZV13"/>
      <c r="AZW13"/>
      <c r="AZX13"/>
      <c r="AZY13"/>
      <c r="AZZ13"/>
      <c r="BAA13"/>
      <c r="BAB13"/>
      <c r="BAC13"/>
      <c r="BAD13"/>
      <c r="BAE13"/>
      <c r="BAF13"/>
      <c r="BAG13"/>
      <c r="BAH13"/>
      <c r="BAI13"/>
      <c r="BAJ13"/>
      <c r="BAK13"/>
      <c r="BAL13"/>
      <c r="BAM13"/>
      <c r="BAN13"/>
      <c r="BAO13"/>
      <c r="BAP13"/>
      <c r="BAQ13"/>
      <c r="BAR13"/>
      <c r="BAS13"/>
      <c r="BAT13"/>
      <c r="BAU13"/>
      <c r="BAV13"/>
      <c r="BAW13"/>
      <c r="BAX13"/>
      <c r="BAY13"/>
      <c r="BAZ13"/>
      <c r="BBA13"/>
      <c r="BBB13"/>
      <c r="BBC13"/>
      <c r="BBD13"/>
      <c r="BBE13"/>
      <c r="BBF13"/>
      <c r="BBG13"/>
      <c r="BBH13"/>
      <c r="BBI13"/>
      <c r="BBJ13"/>
      <c r="BBK13"/>
      <c r="BBL13"/>
      <c r="BBM13"/>
      <c r="BBN13"/>
      <c r="BBO13"/>
      <c r="BBP13"/>
      <c r="BBQ13"/>
      <c r="BBR13"/>
      <c r="BBS13"/>
      <c r="BBT13"/>
      <c r="BBU13"/>
      <c r="BBV13"/>
      <c r="BBW13"/>
      <c r="BBX13"/>
      <c r="BBY13"/>
      <c r="BBZ13"/>
      <c r="BCA13"/>
      <c r="BCB13"/>
      <c r="BCC13"/>
      <c r="BCD13"/>
      <c r="BCE13"/>
      <c r="BCF13"/>
      <c r="BCG13"/>
      <c r="BCH13"/>
      <c r="BCI13"/>
      <c r="BCJ13"/>
      <c r="BCK13"/>
      <c r="BCL13"/>
      <c r="BCM13"/>
      <c r="BCN13"/>
      <c r="BCO13"/>
      <c r="BCP13"/>
      <c r="BCQ13"/>
      <c r="BCR13"/>
      <c r="BCS13"/>
      <c r="BCT13"/>
      <c r="BCU13"/>
      <c r="BCV13"/>
      <c r="BCW13"/>
      <c r="BCX13"/>
      <c r="BCY13"/>
      <c r="BCZ13"/>
      <c r="BDA13"/>
      <c r="BDB13"/>
      <c r="BDC13"/>
      <c r="BDD13"/>
      <c r="BDE13"/>
      <c r="BDF13"/>
      <c r="BDG13"/>
      <c r="BDH13"/>
      <c r="BDI13"/>
      <c r="BDJ13"/>
      <c r="BDK13"/>
      <c r="BDL13"/>
      <c r="BDM13"/>
      <c r="BDN13"/>
      <c r="BDO13"/>
      <c r="BDP13"/>
      <c r="BDQ13"/>
      <c r="BDR13"/>
      <c r="BDS13"/>
      <c r="BDT13"/>
      <c r="BDU13"/>
      <c r="BDV13"/>
      <c r="BDW13"/>
      <c r="BDX13"/>
      <c r="BDY13"/>
      <c r="BDZ13"/>
      <c r="BEA13"/>
      <c r="BEB13"/>
      <c r="BEC13"/>
      <c r="BED13"/>
      <c r="BEE13"/>
      <c r="BEF13"/>
      <c r="BEG13"/>
      <c r="BEH13"/>
      <c r="BEI13"/>
      <c r="BEJ13"/>
      <c r="BEK13"/>
      <c r="BEL13"/>
      <c r="BEM13"/>
      <c r="BEN13"/>
      <c r="BEO13"/>
      <c r="BEP13"/>
      <c r="BEQ13"/>
      <c r="BER13"/>
      <c r="BES13"/>
      <c r="BET13"/>
      <c r="BEU13"/>
      <c r="BEV13"/>
      <c r="BEW13"/>
      <c r="BEX13"/>
      <c r="BEY13"/>
      <c r="BEZ13"/>
      <c r="BFA13"/>
      <c r="BFB13"/>
      <c r="BFC13"/>
      <c r="BFD13"/>
      <c r="BFE13"/>
      <c r="BFF13"/>
      <c r="BFG13"/>
      <c r="BFH13"/>
      <c r="BFI13"/>
      <c r="BFJ13"/>
      <c r="BFK13"/>
      <c r="BFL13"/>
      <c r="BFM13"/>
      <c r="BFN13"/>
      <c r="BFO13"/>
      <c r="BFP13"/>
      <c r="BFQ13"/>
      <c r="BFR13"/>
      <c r="BFS13"/>
      <c r="BFT13"/>
      <c r="BFU13"/>
      <c r="BFV13"/>
      <c r="BFW13"/>
      <c r="BFX13"/>
      <c r="BFY13"/>
      <c r="BFZ13"/>
      <c r="BGA13"/>
      <c r="BGB13"/>
      <c r="BGC13"/>
      <c r="BGD13"/>
      <c r="BGE13"/>
      <c r="BGF13"/>
      <c r="BGG13"/>
      <c r="BGH13"/>
      <c r="BGI13"/>
      <c r="BGJ13"/>
      <c r="BGK13"/>
      <c r="BGL13"/>
      <c r="BGM13"/>
      <c r="BGN13"/>
      <c r="BGO13"/>
      <c r="BGP13"/>
      <c r="BGQ13"/>
      <c r="BGR13"/>
      <c r="BGS13"/>
      <c r="BGT13"/>
      <c r="BGU13"/>
      <c r="BGV13"/>
      <c r="BGW13"/>
      <c r="BGX13"/>
      <c r="BGY13"/>
      <c r="BGZ13"/>
      <c r="BHA13"/>
      <c r="BHB13"/>
      <c r="BHC13"/>
      <c r="BHD13"/>
      <c r="BHE13"/>
      <c r="BHF13"/>
      <c r="BHG13"/>
      <c r="BHH13"/>
      <c r="BHI13"/>
      <c r="BHJ13"/>
      <c r="BHK13"/>
      <c r="BHL13"/>
      <c r="BHM13"/>
      <c r="BHN13"/>
      <c r="BHO13"/>
      <c r="BHP13"/>
      <c r="BHQ13"/>
      <c r="BHR13"/>
      <c r="BHS13"/>
      <c r="BHT13"/>
      <c r="BHU13"/>
      <c r="BHV13"/>
      <c r="BHW13"/>
      <c r="BHX13"/>
      <c r="BHY13"/>
      <c r="BHZ13"/>
      <c r="BIA13"/>
      <c r="BIB13"/>
      <c r="BIC13"/>
      <c r="BID13"/>
      <c r="BIE13"/>
      <c r="BIF13"/>
      <c r="BIG13"/>
      <c r="BIH13"/>
      <c r="BII13"/>
      <c r="BIJ13"/>
      <c r="BIK13"/>
      <c r="BIL13"/>
      <c r="BIM13"/>
      <c r="BIN13"/>
      <c r="BIO13"/>
      <c r="BIP13"/>
      <c r="BIQ13"/>
      <c r="BIR13"/>
      <c r="BIS13"/>
      <c r="BIT13"/>
      <c r="BIU13"/>
      <c r="BIV13"/>
      <c r="BIW13"/>
      <c r="BIX13"/>
      <c r="BIY13"/>
      <c r="BIZ13"/>
      <c r="BJA13"/>
      <c r="BJB13"/>
      <c r="BJC13"/>
      <c r="BJD13"/>
      <c r="BJE13"/>
      <c r="BJF13"/>
      <c r="BJG13"/>
      <c r="BJH13"/>
      <c r="BJI13"/>
      <c r="BJJ13"/>
      <c r="BJK13"/>
      <c r="BJL13"/>
      <c r="BJM13"/>
      <c r="BJN13"/>
      <c r="BJO13"/>
      <c r="BJP13"/>
      <c r="BJQ13"/>
      <c r="BJR13"/>
      <c r="BJS13"/>
      <c r="BJT13"/>
      <c r="BJU13"/>
      <c r="BJV13"/>
      <c r="BJW13"/>
      <c r="BJX13"/>
      <c r="BJY13"/>
      <c r="BJZ13"/>
      <c r="BKA13"/>
      <c r="BKB13"/>
      <c r="BKC13"/>
      <c r="BKD13"/>
      <c r="BKE13"/>
      <c r="BKF13"/>
      <c r="BKG13"/>
      <c r="BKH13"/>
      <c r="BKI13"/>
      <c r="BKJ13"/>
      <c r="BKK13"/>
      <c r="BKL13"/>
      <c r="BKM13"/>
      <c r="BKN13"/>
      <c r="BKO13"/>
      <c r="BKP13"/>
      <c r="BKQ13"/>
      <c r="BKR13"/>
      <c r="BKS13"/>
      <c r="BKT13"/>
      <c r="BKU13"/>
      <c r="BKV13"/>
      <c r="BKW13"/>
      <c r="BKX13"/>
      <c r="BKY13"/>
      <c r="BKZ13"/>
      <c r="BLA13"/>
      <c r="BLB13"/>
      <c r="BLC13"/>
      <c r="BLD13"/>
      <c r="BLE13"/>
      <c r="BLF13"/>
      <c r="BLG13"/>
      <c r="BLH13"/>
      <c r="BLI13"/>
      <c r="BLJ13"/>
      <c r="BLK13"/>
      <c r="BLL13"/>
      <c r="BLM13"/>
      <c r="BLN13"/>
      <c r="BLO13"/>
      <c r="BLP13"/>
      <c r="BLQ13"/>
      <c r="BLR13"/>
      <c r="BLS13"/>
      <c r="BLT13"/>
      <c r="BLU13"/>
      <c r="BLV13"/>
      <c r="BLW13"/>
      <c r="BLX13"/>
      <c r="BLY13"/>
      <c r="BLZ13"/>
      <c r="BMA13"/>
      <c r="BMB13"/>
      <c r="BMC13"/>
      <c r="BMD13"/>
      <c r="BME13"/>
      <c r="BMF13"/>
      <c r="BMG13"/>
      <c r="BMH13"/>
      <c r="BMI13"/>
      <c r="BMJ13"/>
      <c r="BMK13"/>
      <c r="BML13"/>
      <c r="BMM13"/>
      <c r="BMN13"/>
      <c r="BMO13"/>
      <c r="BMP13"/>
      <c r="BMQ13"/>
      <c r="BMR13"/>
      <c r="BMS13"/>
      <c r="BMT13"/>
      <c r="BMU13"/>
      <c r="BMV13"/>
      <c r="BMW13"/>
      <c r="BMX13"/>
      <c r="BMY13"/>
      <c r="BMZ13"/>
      <c r="BNA13"/>
      <c r="BNB13"/>
      <c r="BNC13"/>
      <c r="BND13"/>
      <c r="BNE13"/>
      <c r="BNF13"/>
      <c r="BNG13"/>
      <c r="BNH13"/>
      <c r="BNI13"/>
      <c r="BNJ13"/>
      <c r="BNK13"/>
      <c r="BNL13"/>
      <c r="BNM13"/>
      <c r="BNN13"/>
      <c r="BNO13"/>
      <c r="BNP13"/>
      <c r="BNQ13"/>
      <c r="BNR13"/>
      <c r="BNS13"/>
      <c r="BNT13"/>
      <c r="BNU13"/>
      <c r="BNV13"/>
      <c r="BNW13"/>
      <c r="BNX13"/>
      <c r="BNY13"/>
      <c r="BNZ13"/>
      <c r="BOA13"/>
      <c r="BOB13"/>
      <c r="BOC13"/>
      <c r="BOD13"/>
      <c r="BOE13"/>
      <c r="BOF13"/>
      <c r="BOG13"/>
      <c r="BOH13"/>
      <c r="BOI13"/>
      <c r="BOJ13"/>
      <c r="BOK13"/>
      <c r="BOL13"/>
      <c r="BOM13"/>
      <c r="BON13"/>
      <c r="BOO13"/>
      <c r="BOP13"/>
      <c r="BOQ13"/>
      <c r="BOR13"/>
      <c r="BOS13"/>
      <c r="BOT13"/>
      <c r="BOU13"/>
      <c r="BOV13"/>
      <c r="BOW13"/>
      <c r="BOX13"/>
      <c r="BOY13"/>
      <c r="BOZ13"/>
      <c r="BPA13"/>
      <c r="BPB13"/>
      <c r="BPC13"/>
      <c r="BPD13"/>
      <c r="BPE13"/>
      <c r="BPF13"/>
      <c r="BPG13"/>
      <c r="BPH13"/>
      <c r="BPI13"/>
      <c r="BPJ13"/>
      <c r="BPK13"/>
      <c r="BPL13"/>
      <c r="BPM13"/>
      <c r="BPN13"/>
      <c r="BPO13"/>
      <c r="BPP13"/>
      <c r="BPQ13"/>
      <c r="BPR13"/>
      <c r="BPS13"/>
      <c r="BPT13"/>
      <c r="BPU13"/>
      <c r="BPV13"/>
      <c r="BPW13"/>
      <c r="BPX13"/>
      <c r="BPY13"/>
      <c r="BPZ13"/>
      <c r="BQA13"/>
      <c r="BQB13"/>
      <c r="BQC13"/>
      <c r="BQD13"/>
      <c r="BQE13"/>
      <c r="BQF13"/>
      <c r="BQG13"/>
      <c r="BQH13"/>
      <c r="BQI13"/>
      <c r="BQJ13"/>
      <c r="BQK13"/>
      <c r="BQL13"/>
      <c r="BQM13"/>
      <c r="BQN13"/>
      <c r="BQO13"/>
      <c r="BQP13"/>
      <c r="BQQ13"/>
      <c r="BQR13"/>
      <c r="BQS13"/>
      <c r="BQT13"/>
      <c r="BQU13"/>
      <c r="BQV13"/>
      <c r="BQW13"/>
      <c r="BQX13"/>
      <c r="BQY13"/>
      <c r="BQZ13"/>
      <c r="BRA13"/>
      <c r="BRB13"/>
      <c r="BRC13"/>
      <c r="BRD13"/>
      <c r="BRE13"/>
      <c r="BRF13"/>
      <c r="BRG13"/>
      <c r="BRH13"/>
      <c r="BRI13"/>
      <c r="BRJ13"/>
      <c r="BRK13"/>
      <c r="BRL13"/>
      <c r="BRM13"/>
      <c r="BRN13"/>
      <c r="BRO13"/>
      <c r="BRP13"/>
      <c r="BRQ13"/>
      <c r="BRR13"/>
      <c r="BRS13"/>
      <c r="BRT13"/>
      <c r="BRU13"/>
      <c r="BRV13"/>
      <c r="BRW13"/>
      <c r="BRX13"/>
      <c r="BRY13"/>
      <c r="BRZ13"/>
      <c r="BSA13"/>
      <c r="BSB13"/>
      <c r="BSC13"/>
      <c r="BSD13"/>
      <c r="BSE13"/>
      <c r="BSF13"/>
      <c r="BSG13"/>
      <c r="BSH13"/>
      <c r="BSI13"/>
      <c r="BSJ13"/>
      <c r="BSK13"/>
      <c r="BSL13"/>
      <c r="BSM13"/>
      <c r="BSN13"/>
      <c r="BSO13"/>
      <c r="BSP13"/>
      <c r="BSQ13"/>
      <c r="BSR13"/>
      <c r="BSS13"/>
      <c r="BST13"/>
      <c r="BSU13"/>
      <c r="BSV13"/>
      <c r="BSW13"/>
      <c r="BSX13"/>
      <c r="BSY13"/>
      <c r="BSZ13"/>
      <c r="BTA13"/>
      <c r="BTB13"/>
      <c r="BTC13"/>
      <c r="BTD13"/>
      <c r="BTE13"/>
      <c r="BTF13"/>
      <c r="BTG13"/>
      <c r="BTH13"/>
      <c r="BTI13"/>
      <c r="BTJ13"/>
      <c r="BTK13"/>
      <c r="BTL13"/>
      <c r="BTM13"/>
      <c r="BTN13"/>
      <c r="BTO13"/>
      <c r="BTP13"/>
      <c r="BTQ13"/>
      <c r="BTR13"/>
      <c r="BTS13"/>
      <c r="BTT13"/>
      <c r="BTU13"/>
      <c r="BTV13"/>
      <c r="BTW13"/>
      <c r="BTX13"/>
      <c r="BTY13"/>
      <c r="BTZ13"/>
      <c r="BUA13"/>
      <c r="BUB13"/>
      <c r="BUC13"/>
      <c r="BUD13"/>
      <c r="BUE13"/>
      <c r="BUF13"/>
      <c r="BUG13"/>
      <c r="BUH13"/>
      <c r="BUI13"/>
      <c r="BUJ13"/>
      <c r="BUK13"/>
      <c r="BUL13"/>
      <c r="BUM13"/>
      <c r="BUN13"/>
      <c r="BUO13"/>
      <c r="BUP13"/>
      <c r="BUQ13"/>
      <c r="BUR13"/>
      <c r="BUS13"/>
      <c r="BUT13"/>
      <c r="BUU13"/>
      <c r="BUV13"/>
      <c r="BUW13"/>
      <c r="BUX13"/>
      <c r="BUY13"/>
      <c r="BUZ13"/>
      <c r="BVA13"/>
      <c r="BVB13"/>
      <c r="BVC13"/>
      <c r="BVD13"/>
      <c r="BVE13"/>
      <c r="BVF13"/>
      <c r="BVG13"/>
      <c r="BVH13"/>
      <c r="BVI13"/>
      <c r="BVJ13"/>
      <c r="BVK13"/>
      <c r="BVL13"/>
      <c r="BVM13"/>
      <c r="BVN13"/>
      <c r="BVO13"/>
      <c r="BVP13"/>
      <c r="BVQ13"/>
      <c r="BVR13"/>
      <c r="BVS13"/>
      <c r="BVT13"/>
      <c r="BVU13"/>
      <c r="BVV13"/>
      <c r="BVW13"/>
      <c r="BVX13"/>
      <c r="BVY13"/>
      <c r="BVZ13"/>
      <c r="BWA13"/>
      <c r="BWB13"/>
      <c r="BWC13"/>
      <c r="BWD13"/>
      <c r="BWE13"/>
      <c r="BWF13"/>
      <c r="BWG13"/>
      <c r="BWH13"/>
      <c r="BWI13"/>
      <c r="BWJ13"/>
      <c r="BWK13"/>
      <c r="BWL13"/>
      <c r="BWM13"/>
      <c r="BWN13"/>
      <c r="BWO13"/>
      <c r="BWP13"/>
      <c r="BWQ13"/>
      <c r="BWR13"/>
      <c r="BWS13"/>
      <c r="BWT13"/>
      <c r="BWU13"/>
      <c r="BWV13"/>
      <c r="BWW13"/>
      <c r="BWX13"/>
      <c r="BWY13"/>
      <c r="BWZ13"/>
      <c r="BXA13"/>
      <c r="BXB13"/>
      <c r="BXC13"/>
      <c r="BXD13"/>
      <c r="BXE13"/>
      <c r="BXF13"/>
      <c r="BXG13"/>
      <c r="BXH13"/>
      <c r="BXI13"/>
      <c r="BXJ13"/>
      <c r="BXK13"/>
      <c r="BXL13"/>
      <c r="BXM13"/>
      <c r="BXN13"/>
      <c r="BXO13"/>
      <c r="BXP13"/>
      <c r="BXQ13"/>
      <c r="BXR13"/>
      <c r="BXS13"/>
      <c r="BXT13"/>
      <c r="BXU13"/>
      <c r="BXV13"/>
      <c r="BXW13"/>
      <c r="BXX13"/>
      <c r="BXY13"/>
      <c r="BXZ13"/>
      <c r="BYA13"/>
      <c r="BYB13"/>
      <c r="BYC13"/>
      <c r="BYD13"/>
      <c r="BYE13"/>
      <c r="BYF13"/>
      <c r="BYG13"/>
      <c r="BYH13"/>
      <c r="BYI13"/>
      <c r="BYJ13"/>
      <c r="BYK13"/>
      <c r="BYL13"/>
      <c r="BYM13"/>
      <c r="BYN13"/>
      <c r="BYO13"/>
      <c r="BYP13"/>
      <c r="BYQ13"/>
      <c r="BYR13"/>
      <c r="BYS13"/>
      <c r="BYT13"/>
      <c r="BYU13"/>
      <c r="BYV13"/>
      <c r="BYW13"/>
      <c r="BYX13"/>
      <c r="BYY13"/>
      <c r="BYZ13"/>
      <c r="BZA13"/>
      <c r="BZB13"/>
      <c r="BZC13"/>
      <c r="BZD13"/>
      <c r="BZE13"/>
      <c r="BZF13"/>
      <c r="BZG13"/>
      <c r="BZH13"/>
      <c r="BZI13"/>
      <c r="BZJ13"/>
      <c r="BZK13"/>
      <c r="BZL13"/>
      <c r="BZM13"/>
      <c r="BZN13"/>
      <c r="BZO13"/>
      <c r="BZP13"/>
      <c r="BZQ13"/>
      <c r="BZR13"/>
      <c r="BZS13"/>
      <c r="BZT13"/>
      <c r="BZU13"/>
      <c r="BZV13"/>
      <c r="BZW13"/>
      <c r="BZX13"/>
      <c r="BZY13"/>
      <c r="BZZ13"/>
      <c r="CAA13"/>
      <c r="CAB13"/>
      <c r="CAC13"/>
      <c r="CAD13"/>
      <c r="CAE13"/>
      <c r="CAF13"/>
      <c r="CAG13"/>
      <c r="CAH13"/>
      <c r="CAI13"/>
      <c r="CAJ13"/>
      <c r="CAK13"/>
      <c r="CAL13"/>
      <c r="CAM13"/>
      <c r="CAN13"/>
      <c r="CAO13"/>
      <c r="CAP13"/>
      <c r="CAQ13"/>
      <c r="CAR13"/>
      <c r="CAS13"/>
      <c r="CAT13"/>
      <c r="CAU13"/>
      <c r="CAV13"/>
      <c r="CAW13"/>
      <c r="CAX13"/>
      <c r="CAY13"/>
      <c r="CAZ13"/>
      <c r="CBA13"/>
      <c r="CBB13"/>
      <c r="CBC13"/>
      <c r="CBD13"/>
      <c r="CBE13"/>
      <c r="CBF13"/>
      <c r="CBG13"/>
      <c r="CBH13"/>
      <c r="CBI13"/>
      <c r="CBJ13"/>
      <c r="CBK13"/>
      <c r="CBL13"/>
      <c r="CBM13"/>
      <c r="CBN13"/>
      <c r="CBO13"/>
      <c r="CBP13"/>
      <c r="CBQ13"/>
      <c r="CBR13"/>
      <c r="CBS13"/>
      <c r="CBT13"/>
      <c r="CBU13"/>
      <c r="CBV13"/>
      <c r="CBW13"/>
      <c r="CBX13"/>
      <c r="CBY13"/>
      <c r="CBZ13"/>
      <c r="CCA13"/>
      <c r="CCB13"/>
      <c r="CCC13"/>
      <c r="CCD13"/>
      <c r="CCE13"/>
      <c r="CCF13"/>
      <c r="CCG13"/>
      <c r="CCH13"/>
      <c r="CCI13"/>
      <c r="CCJ13"/>
      <c r="CCK13"/>
      <c r="CCL13"/>
      <c r="CCM13"/>
      <c r="CCN13"/>
      <c r="CCO13"/>
      <c r="CCP13"/>
      <c r="CCQ13"/>
      <c r="CCR13"/>
      <c r="CCS13"/>
      <c r="CCT13"/>
      <c r="CCU13"/>
      <c r="CCV13"/>
      <c r="CCW13"/>
      <c r="CCX13"/>
      <c r="CCY13"/>
      <c r="CCZ13"/>
      <c r="CDA13"/>
      <c r="CDB13"/>
      <c r="CDC13"/>
      <c r="CDD13"/>
      <c r="CDE13"/>
      <c r="CDF13"/>
      <c r="CDG13"/>
      <c r="CDH13"/>
      <c r="CDI13"/>
      <c r="CDJ13"/>
      <c r="CDK13"/>
      <c r="CDL13"/>
      <c r="CDM13"/>
      <c r="CDN13"/>
      <c r="CDO13"/>
      <c r="CDP13"/>
      <c r="CDQ13"/>
      <c r="CDR13"/>
      <c r="CDS13"/>
      <c r="CDT13"/>
      <c r="CDU13"/>
      <c r="CDV13"/>
      <c r="CDW13"/>
      <c r="CDX13"/>
      <c r="CDY13"/>
      <c r="CDZ13"/>
      <c r="CEA13"/>
      <c r="CEB13"/>
      <c r="CEC13"/>
      <c r="CED13"/>
      <c r="CEE13"/>
      <c r="CEF13"/>
      <c r="CEG13"/>
      <c r="CEH13"/>
      <c r="CEI13"/>
      <c r="CEJ13"/>
      <c r="CEK13"/>
      <c r="CEL13"/>
      <c r="CEM13"/>
      <c r="CEN13"/>
      <c r="CEO13"/>
      <c r="CEP13"/>
      <c r="CEQ13"/>
      <c r="CER13"/>
      <c r="CES13"/>
      <c r="CET13"/>
      <c r="CEU13"/>
      <c r="CEV13"/>
      <c r="CEW13"/>
      <c r="CEX13"/>
      <c r="CEY13"/>
      <c r="CEZ13"/>
      <c r="CFA13"/>
      <c r="CFB13"/>
      <c r="CFC13"/>
      <c r="CFD13"/>
      <c r="CFE13"/>
      <c r="CFF13"/>
      <c r="CFG13"/>
      <c r="CFH13"/>
      <c r="CFI13"/>
      <c r="CFJ13"/>
      <c r="CFK13"/>
      <c r="CFL13"/>
      <c r="CFM13"/>
      <c r="CFN13"/>
      <c r="CFO13"/>
      <c r="CFP13"/>
      <c r="CFQ13"/>
      <c r="CFR13"/>
      <c r="CFS13"/>
      <c r="CFT13"/>
      <c r="CFU13"/>
      <c r="CFV13"/>
      <c r="CFW13"/>
      <c r="CFX13"/>
      <c r="CFY13"/>
      <c r="CFZ13"/>
      <c r="CGA13"/>
      <c r="CGB13"/>
      <c r="CGC13"/>
      <c r="CGD13"/>
      <c r="CGE13"/>
      <c r="CGF13"/>
      <c r="CGG13"/>
      <c r="CGH13"/>
      <c r="CGI13"/>
      <c r="CGJ13"/>
      <c r="CGK13"/>
      <c r="CGL13"/>
      <c r="CGM13"/>
      <c r="CGN13"/>
      <c r="CGO13"/>
      <c r="CGP13"/>
      <c r="CGQ13"/>
      <c r="CGR13"/>
      <c r="CGS13"/>
      <c r="CGT13"/>
      <c r="CGU13"/>
      <c r="CGV13"/>
      <c r="CGW13"/>
      <c r="CGX13"/>
      <c r="CGY13"/>
      <c r="CGZ13"/>
      <c r="CHA13"/>
      <c r="CHB13"/>
      <c r="CHC13"/>
      <c r="CHD13"/>
      <c r="CHE13"/>
      <c r="CHF13"/>
      <c r="CHG13"/>
      <c r="CHH13"/>
      <c r="CHI13"/>
      <c r="CHJ13"/>
      <c r="CHK13"/>
      <c r="CHL13"/>
      <c r="CHM13"/>
      <c r="CHN13"/>
      <c r="CHO13"/>
      <c r="CHP13"/>
      <c r="CHQ13"/>
      <c r="CHR13"/>
      <c r="CHS13"/>
      <c r="CHT13"/>
      <c r="CHU13"/>
      <c r="CHV13"/>
      <c r="CHW13"/>
      <c r="CHX13"/>
      <c r="CHY13"/>
      <c r="CHZ13"/>
      <c r="CIA13"/>
      <c r="CIB13"/>
      <c r="CIC13"/>
      <c r="CID13"/>
      <c r="CIE13"/>
      <c r="CIF13"/>
      <c r="CIG13"/>
      <c r="CIH13"/>
      <c r="CII13"/>
      <c r="CIJ13"/>
      <c r="CIK13"/>
      <c r="CIL13"/>
      <c r="CIM13"/>
      <c r="CIN13"/>
      <c r="CIO13"/>
      <c r="CIP13"/>
      <c r="CIQ13"/>
      <c r="CIR13"/>
      <c r="CIS13"/>
      <c r="CIT13"/>
      <c r="CIU13"/>
      <c r="CIV13"/>
      <c r="CIW13"/>
      <c r="CIX13"/>
      <c r="CIY13"/>
      <c r="CIZ13"/>
      <c r="CJA13"/>
      <c r="CJB13"/>
      <c r="CJC13"/>
      <c r="CJD13"/>
      <c r="CJE13"/>
      <c r="CJF13"/>
      <c r="CJG13"/>
      <c r="CJH13"/>
      <c r="CJI13"/>
      <c r="CJJ13"/>
      <c r="CJK13"/>
      <c r="CJL13"/>
      <c r="CJM13"/>
      <c r="CJN13"/>
      <c r="CJO13"/>
      <c r="CJP13"/>
      <c r="CJQ13"/>
      <c r="CJR13"/>
      <c r="CJS13"/>
      <c r="CJT13"/>
      <c r="CJU13"/>
      <c r="CJV13"/>
      <c r="CJW13"/>
      <c r="CJX13"/>
      <c r="CJY13"/>
      <c r="CJZ13"/>
      <c r="CKA13"/>
      <c r="CKB13"/>
      <c r="CKC13"/>
      <c r="CKD13"/>
      <c r="CKE13"/>
      <c r="CKF13"/>
      <c r="CKG13"/>
      <c r="CKH13"/>
      <c r="CKI13"/>
      <c r="CKJ13"/>
      <c r="CKK13"/>
      <c r="CKL13"/>
      <c r="CKM13"/>
      <c r="CKN13"/>
      <c r="CKO13"/>
      <c r="CKP13"/>
      <c r="CKQ13"/>
      <c r="CKR13"/>
      <c r="CKS13"/>
      <c r="CKT13"/>
      <c r="CKU13"/>
      <c r="CKV13"/>
      <c r="CKW13"/>
      <c r="CKX13"/>
      <c r="CKY13"/>
      <c r="CKZ13"/>
      <c r="CLA13"/>
      <c r="CLB13"/>
      <c r="CLC13"/>
      <c r="CLD13"/>
      <c r="CLE13"/>
      <c r="CLF13"/>
      <c r="CLG13"/>
      <c r="CLH13"/>
      <c r="CLI13"/>
      <c r="CLJ13"/>
      <c r="CLK13"/>
      <c r="CLL13"/>
      <c r="CLM13"/>
      <c r="CLN13"/>
      <c r="CLO13"/>
      <c r="CLP13"/>
      <c r="CLQ13"/>
      <c r="CLR13"/>
      <c r="CLS13"/>
      <c r="CLT13"/>
      <c r="CLU13"/>
      <c r="CLV13"/>
      <c r="CLW13"/>
      <c r="CLX13"/>
      <c r="CLY13"/>
      <c r="CLZ13"/>
      <c r="CMA13"/>
      <c r="CMB13"/>
      <c r="CMC13"/>
      <c r="CMD13"/>
      <c r="CME13"/>
      <c r="CMF13"/>
      <c r="CMG13"/>
      <c r="CMH13"/>
      <c r="CMI13"/>
      <c r="CMJ13"/>
      <c r="CMK13"/>
      <c r="CML13"/>
      <c r="CMM13"/>
      <c r="CMN13"/>
      <c r="CMO13"/>
      <c r="CMP13"/>
      <c r="CMQ13"/>
      <c r="CMR13"/>
      <c r="CMS13"/>
      <c r="CMT13"/>
      <c r="CMU13"/>
      <c r="CMV13"/>
      <c r="CMW13"/>
      <c r="CMX13"/>
      <c r="CMY13"/>
      <c r="CMZ13"/>
      <c r="CNA13"/>
      <c r="CNB13"/>
      <c r="CNC13"/>
      <c r="CND13"/>
      <c r="CNE13"/>
      <c r="CNF13"/>
      <c r="CNG13"/>
      <c r="CNH13"/>
      <c r="CNI13"/>
      <c r="CNJ13"/>
      <c r="CNK13"/>
      <c r="CNL13"/>
      <c r="CNM13"/>
      <c r="CNN13"/>
      <c r="CNO13"/>
      <c r="CNP13"/>
      <c r="CNQ13"/>
      <c r="CNR13"/>
      <c r="CNS13"/>
      <c r="CNT13"/>
      <c r="CNU13"/>
      <c r="CNV13"/>
      <c r="CNW13"/>
      <c r="CNX13"/>
      <c r="CNY13"/>
      <c r="CNZ13"/>
      <c r="COA13"/>
      <c r="COB13"/>
      <c r="COC13"/>
      <c r="COD13"/>
      <c r="COE13"/>
      <c r="COF13"/>
      <c r="COG13"/>
      <c r="COH13"/>
      <c r="COI13"/>
      <c r="COJ13"/>
      <c r="COK13"/>
      <c r="COL13"/>
      <c r="COM13"/>
      <c r="CON13"/>
      <c r="COO13"/>
      <c r="COP13"/>
      <c r="COQ13"/>
      <c r="COR13"/>
      <c r="COS13"/>
      <c r="COT13"/>
      <c r="COU13"/>
      <c r="COV13"/>
      <c r="COW13"/>
      <c r="COX13"/>
      <c r="COY13"/>
      <c r="COZ13"/>
      <c r="CPA13"/>
      <c r="CPB13"/>
      <c r="CPC13"/>
      <c r="CPD13"/>
      <c r="CPE13"/>
      <c r="CPF13"/>
      <c r="CPG13"/>
      <c r="CPH13"/>
      <c r="CPI13"/>
      <c r="CPJ13"/>
      <c r="CPK13"/>
      <c r="CPL13"/>
      <c r="CPM13"/>
      <c r="CPN13"/>
      <c r="CPO13"/>
      <c r="CPP13"/>
      <c r="CPQ13"/>
      <c r="CPR13"/>
      <c r="CPS13"/>
      <c r="CPT13"/>
      <c r="CPU13"/>
      <c r="CPV13"/>
      <c r="CPW13"/>
      <c r="CPX13"/>
      <c r="CPY13"/>
      <c r="CPZ13"/>
      <c r="CQA13"/>
      <c r="CQB13"/>
      <c r="CQC13"/>
      <c r="CQD13"/>
      <c r="CQE13"/>
      <c r="CQF13"/>
      <c r="CQG13"/>
      <c r="CQH13"/>
      <c r="CQI13"/>
      <c r="CQJ13"/>
      <c r="CQK13"/>
      <c r="CQL13"/>
      <c r="CQM13"/>
      <c r="CQN13"/>
      <c r="CQO13"/>
      <c r="CQP13"/>
      <c r="CQQ13"/>
      <c r="CQR13"/>
      <c r="CQS13"/>
      <c r="CQT13"/>
      <c r="CQU13"/>
      <c r="CQV13"/>
      <c r="CQW13"/>
      <c r="CQX13"/>
      <c r="CQY13"/>
      <c r="CQZ13"/>
      <c r="CRA13"/>
      <c r="CRB13"/>
      <c r="CRC13"/>
      <c r="CRD13"/>
      <c r="CRE13"/>
      <c r="CRF13"/>
      <c r="CRG13"/>
      <c r="CRH13"/>
      <c r="CRI13"/>
      <c r="CRJ13"/>
      <c r="CRK13"/>
      <c r="CRL13"/>
      <c r="CRM13"/>
      <c r="CRN13"/>
      <c r="CRO13"/>
      <c r="CRP13"/>
      <c r="CRQ13"/>
      <c r="CRR13"/>
      <c r="CRS13"/>
      <c r="CRT13"/>
      <c r="CRU13"/>
      <c r="CRV13"/>
      <c r="CRW13"/>
      <c r="CRX13"/>
      <c r="CRY13"/>
      <c r="CRZ13"/>
      <c r="CSA13"/>
      <c r="CSB13"/>
      <c r="CSC13"/>
      <c r="CSD13"/>
      <c r="CSE13"/>
      <c r="CSF13"/>
      <c r="CSG13"/>
      <c r="CSH13"/>
      <c r="CSI13"/>
      <c r="CSJ13"/>
      <c r="CSK13"/>
      <c r="CSL13"/>
      <c r="CSM13"/>
      <c r="CSN13"/>
      <c r="CSO13"/>
      <c r="CSP13"/>
      <c r="CSQ13"/>
      <c r="CSR13"/>
      <c r="CSS13"/>
      <c r="CST13"/>
      <c r="CSU13"/>
      <c r="CSV13"/>
      <c r="CSW13"/>
      <c r="CSX13"/>
      <c r="CSY13"/>
      <c r="CSZ13"/>
      <c r="CTA13"/>
      <c r="CTB13"/>
      <c r="CTC13"/>
      <c r="CTD13"/>
      <c r="CTE13"/>
      <c r="CTF13"/>
      <c r="CTG13"/>
      <c r="CTH13"/>
      <c r="CTI13"/>
      <c r="CTJ13"/>
      <c r="CTK13"/>
      <c r="CTL13"/>
      <c r="CTM13"/>
      <c r="CTN13"/>
      <c r="CTO13"/>
      <c r="CTP13"/>
      <c r="CTQ13"/>
      <c r="CTR13"/>
      <c r="CTS13"/>
      <c r="CTT13"/>
      <c r="CTU13"/>
      <c r="CTV13"/>
      <c r="CTW13"/>
      <c r="CTX13"/>
      <c r="CTY13"/>
      <c r="CTZ13"/>
      <c r="CUA13"/>
      <c r="CUB13"/>
      <c r="CUC13"/>
      <c r="CUD13"/>
      <c r="CUE13"/>
      <c r="CUF13"/>
      <c r="CUG13"/>
      <c r="CUH13"/>
      <c r="CUI13"/>
      <c r="CUJ13"/>
      <c r="CUK13"/>
      <c r="CUL13"/>
      <c r="CUM13"/>
      <c r="CUN13"/>
      <c r="CUO13"/>
      <c r="CUP13"/>
      <c r="CUQ13"/>
      <c r="CUR13"/>
      <c r="CUS13"/>
      <c r="CUT13"/>
      <c r="CUU13"/>
      <c r="CUV13"/>
      <c r="CUW13"/>
      <c r="CUX13"/>
      <c r="CUY13"/>
      <c r="CUZ13"/>
      <c r="CVA13"/>
      <c r="CVB13"/>
      <c r="CVC13"/>
      <c r="CVD13"/>
      <c r="CVE13"/>
      <c r="CVF13"/>
      <c r="CVG13"/>
      <c r="CVH13"/>
      <c r="CVI13"/>
      <c r="CVJ13"/>
      <c r="CVK13"/>
      <c r="CVL13"/>
      <c r="CVM13"/>
      <c r="CVN13"/>
      <c r="CVO13"/>
      <c r="CVP13"/>
      <c r="CVQ13"/>
      <c r="CVR13"/>
      <c r="CVS13"/>
      <c r="CVT13"/>
      <c r="CVU13"/>
      <c r="CVV13"/>
      <c r="CVW13"/>
      <c r="CVX13"/>
      <c r="CVY13"/>
      <c r="CVZ13"/>
      <c r="CWA13"/>
      <c r="CWB13"/>
      <c r="CWC13"/>
      <c r="CWD13"/>
      <c r="CWE13"/>
      <c r="CWF13"/>
      <c r="CWG13"/>
      <c r="CWH13"/>
      <c r="CWI13"/>
      <c r="CWJ13"/>
      <c r="CWK13"/>
      <c r="CWL13"/>
      <c r="CWM13"/>
      <c r="CWN13"/>
      <c r="CWO13"/>
      <c r="CWP13"/>
      <c r="CWQ13"/>
      <c r="CWR13"/>
      <c r="CWS13"/>
      <c r="CWT13"/>
      <c r="CWU13"/>
      <c r="CWV13"/>
      <c r="CWW13"/>
      <c r="CWX13"/>
      <c r="CWY13"/>
      <c r="CWZ13"/>
      <c r="CXA13"/>
      <c r="CXB13"/>
      <c r="CXC13"/>
      <c r="CXD13"/>
      <c r="CXE13"/>
      <c r="CXF13"/>
      <c r="CXG13"/>
      <c r="CXH13"/>
      <c r="CXI13"/>
      <c r="CXJ13"/>
      <c r="CXK13"/>
      <c r="CXL13"/>
      <c r="CXM13"/>
      <c r="CXN13"/>
      <c r="CXO13"/>
      <c r="CXP13"/>
      <c r="CXQ13"/>
      <c r="CXR13"/>
      <c r="CXS13"/>
      <c r="CXT13"/>
      <c r="CXU13"/>
      <c r="CXV13"/>
      <c r="CXW13"/>
      <c r="CXX13"/>
      <c r="CXY13"/>
      <c r="CXZ13"/>
      <c r="CYA13"/>
      <c r="CYB13"/>
      <c r="CYC13"/>
      <c r="CYD13"/>
      <c r="CYE13"/>
      <c r="CYF13"/>
      <c r="CYG13"/>
      <c r="CYH13"/>
      <c r="CYI13"/>
      <c r="CYJ13"/>
      <c r="CYK13"/>
      <c r="CYL13"/>
      <c r="CYM13"/>
      <c r="CYN13"/>
      <c r="CYO13"/>
      <c r="CYP13"/>
      <c r="CYQ13"/>
      <c r="CYR13"/>
      <c r="CYS13"/>
      <c r="CYT13"/>
      <c r="CYU13"/>
      <c r="CYV13"/>
      <c r="CYW13"/>
      <c r="CYX13"/>
      <c r="CYY13"/>
      <c r="CYZ13"/>
      <c r="CZA13"/>
      <c r="CZB13"/>
      <c r="CZC13"/>
      <c r="CZD13"/>
      <c r="CZE13"/>
      <c r="CZF13"/>
      <c r="CZG13"/>
      <c r="CZH13"/>
      <c r="CZI13"/>
      <c r="CZJ13"/>
      <c r="CZK13"/>
      <c r="CZL13"/>
      <c r="CZM13"/>
      <c r="CZN13"/>
      <c r="CZO13"/>
      <c r="CZP13"/>
      <c r="CZQ13"/>
      <c r="CZR13"/>
      <c r="CZS13"/>
      <c r="CZT13"/>
      <c r="CZU13"/>
      <c r="CZV13"/>
      <c r="CZW13"/>
      <c r="CZX13"/>
      <c r="CZY13"/>
      <c r="CZZ13"/>
      <c r="DAA13"/>
      <c r="DAB13"/>
      <c r="DAC13"/>
      <c r="DAD13"/>
      <c r="DAE13"/>
      <c r="DAF13"/>
      <c r="DAG13"/>
      <c r="DAH13"/>
      <c r="DAI13"/>
      <c r="DAJ13"/>
      <c r="DAK13"/>
      <c r="DAL13"/>
      <c r="DAM13"/>
      <c r="DAN13"/>
      <c r="DAO13"/>
      <c r="DAP13"/>
      <c r="DAQ13"/>
      <c r="DAR13"/>
      <c r="DAS13"/>
      <c r="DAT13"/>
      <c r="DAU13"/>
      <c r="DAV13"/>
      <c r="DAW13"/>
      <c r="DAX13"/>
      <c r="DAY13"/>
      <c r="DAZ13"/>
      <c r="DBA13"/>
      <c r="DBB13"/>
      <c r="DBC13"/>
      <c r="DBD13"/>
      <c r="DBE13"/>
      <c r="DBF13"/>
      <c r="DBG13"/>
      <c r="DBH13"/>
      <c r="DBI13"/>
      <c r="DBJ13"/>
      <c r="DBK13"/>
      <c r="DBL13"/>
      <c r="DBM13"/>
      <c r="DBN13"/>
      <c r="DBO13"/>
      <c r="DBP13"/>
      <c r="DBQ13"/>
      <c r="DBR13"/>
      <c r="DBS13"/>
      <c r="DBT13"/>
      <c r="DBU13"/>
      <c r="DBV13"/>
      <c r="DBW13"/>
      <c r="DBX13"/>
      <c r="DBY13"/>
      <c r="DBZ13"/>
      <c r="DCA13"/>
      <c r="DCB13"/>
      <c r="DCC13"/>
      <c r="DCD13"/>
      <c r="DCE13"/>
      <c r="DCF13"/>
      <c r="DCG13"/>
      <c r="DCH13"/>
      <c r="DCI13"/>
      <c r="DCJ13"/>
      <c r="DCK13"/>
      <c r="DCL13"/>
      <c r="DCM13"/>
      <c r="DCN13"/>
      <c r="DCO13"/>
      <c r="DCP13"/>
      <c r="DCQ13"/>
      <c r="DCR13"/>
      <c r="DCS13"/>
      <c r="DCT13"/>
      <c r="DCU13"/>
      <c r="DCV13"/>
      <c r="DCW13"/>
      <c r="DCX13"/>
      <c r="DCY13"/>
      <c r="DCZ13"/>
      <c r="DDA13"/>
      <c r="DDB13"/>
      <c r="DDC13"/>
      <c r="DDD13"/>
      <c r="DDE13"/>
      <c r="DDF13"/>
      <c r="DDG13"/>
      <c r="DDH13"/>
      <c r="DDI13"/>
      <c r="DDJ13"/>
      <c r="DDK13"/>
      <c r="DDL13"/>
      <c r="DDM13"/>
      <c r="DDN13"/>
      <c r="DDO13"/>
      <c r="DDP13"/>
      <c r="DDQ13"/>
      <c r="DDR13"/>
      <c r="DDS13"/>
      <c r="DDT13"/>
      <c r="DDU13"/>
      <c r="DDV13"/>
      <c r="DDW13"/>
      <c r="DDX13"/>
      <c r="DDY13"/>
      <c r="DDZ13"/>
      <c r="DEA13"/>
      <c r="DEB13"/>
      <c r="DEC13"/>
      <c r="DED13"/>
      <c r="DEE13"/>
      <c r="DEF13"/>
      <c r="DEG13"/>
      <c r="DEH13"/>
      <c r="DEI13"/>
      <c r="DEJ13"/>
      <c r="DEK13"/>
      <c r="DEL13"/>
      <c r="DEM13"/>
      <c r="DEN13"/>
      <c r="DEO13"/>
      <c r="DEP13"/>
      <c r="DEQ13"/>
      <c r="DER13"/>
      <c r="DES13"/>
      <c r="DET13"/>
      <c r="DEU13"/>
      <c r="DEV13"/>
      <c r="DEW13"/>
      <c r="DEX13"/>
      <c r="DEY13"/>
      <c r="DEZ13"/>
      <c r="DFA13"/>
      <c r="DFB13"/>
      <c r="DFC13"/>
      <c r="DFD13"/>
      <c r="DFE13"/>
      <c r="DFF13"/>
      <c r="DFG13"/>
      <c r="DFH13"/>
      <c r="DFI13"/>
      <c r="DFJ13"/>
      <c r="DFK13"/>
      <c r="DFL13"/>
      <c r="DFM13"/>
      <c r="DFN13"/>
      <c r="DFO13"/>
      <c r="DFP13"/>
      <c r="DFQ13"/>
      <c r="DFR13"/>
      <c r="DFS13"/>
      <c r="DFT13"/>
      <c r="DFU13"/>
      <c r="DFV13"/>
      <c r="DFW13"/>
      <c r="DFX13"/>
      <c r="DFY13"/>
      <c r="DFZ13"/>
      <c r="DGA13"/>
      <c r="DGB13"/>
      <c r="DGC13"/>
      <c r="DGD13"/>
      <c r="DGE13"/>
      <c r="DGF13"/>
      <c r="DGG13"/>
      <c r="DGH13"/>
      <c r="DGI13"/>
      <c r="DGJ13"/>
      <c r="DGK13"/>
      <c r="DGL13"/>
      <c r="DGM13"/>
      <c r="DGN13"/>
      <c r="DGO13"/>
      <c r="DGP13"/>
      <c r="DGQ13"/>
      <c r="DGR13"/>
      <c r="DGS13"/>
      <c r="DGT13"/>
      <c r="DGU13"/>
      <c r="DGV13"/>
      <c r="DGW13"/>
      <c r="DGX13"/>
      <c r="DGY13"/>
      <c r="DGZ13"/>
      <c r="DHA13"/>
      <c r="DHB13"/>
      <c r="DHC13"/>
      <c r="DHD13"/>
      <c r="DHE13"/>
      <c r="DHF13"/>
      <c r="DHG13"/>
      <c r="DHH13"/>
      <c r="DHI13"/>
      <c r="DHJ13"/>
      <c r="DHK13"/>
      <c r="DHL13"/>
      <c r="DHM13"/>
      <c r="DHN13"/>
      <c r="DHO13"/>
      <c r="DHP13"/>
      <c r="DHQ13"/>
      <c r="DHR13"/>
      <c r="DHS13"/>
      <c r="DHT13"/>
      <c r="DHU13"/>
      <c r="DHV13"/>
      <c r="DHW13"/>
      <c r="DHX13"/>
      <c r="DHY13"/>
      <c r="DHZ13"/>
      <c r="DIA13"/>
      <c r="DIB13"/>
      <c r="DIC13"/>
      <c r="DID13"/>
      <c r="DIE13"/>
      <c r="DIF13"/>
      <c r="DIG13"/>
      <c r="DIH13"/>
      <c r="DII13"/>
      <c r="DIJ13"/>
      <c r="DIK13"/>
      <c r="DIL13"/>
      <c r="DIM13"/>
      <c r="DIN13"/>
      <c r="DIO13"/>
      <c r="DIP13"/>
      <c r="DIQ13"/>
      <c r="DIR13"/>
      <c r="DIS13"/>
      <c r="DIT13"/>
      <c r="DIU13"/>
      <c r="DIV13"/>
      <c r="DIW13"/>
      <c r="DIX13"/>
      <c r="DIY13"/>
      <c r="DIZ13"/>
      <c r="DJA13"/>
      <c r="DJB13"/>
      <c r="DJC13"/>
      <c r="DJD13"/>
      <c r="DJE13"/>
      <c r="DJF13"/>
      <c r="DJG13"/>
      <c r="DJH13"/>
      <c r="DJI13"/>
      <c r="DJJ13"/>
      <c r="DJK13"/>
      <c r="DJL13"/>
      <c r="DJM13"/>
      <c r="DJN13"/>
      <c r="DJO13"/>
      <c r="DJP13"/>
      <c r="DJQ13"/>
      <c r="DJR13"/>
      <c r="DJS13"/>
      <c r="DJT13"/>
      <c r="DJU13"/>
      <c r="DJV13"/>
      <c r="DJW13"/>
      <c r="DJX13"/>
      <c r="DJY13"/>
      <c r="DJZ13"/>
      <c r="DKA13"/>
      <c r="DKB13"/>
      <c r="DKC13"/>
      <c r="DKD13"/>
      <c r="DKE13"/>
      <c r="DKF13"/>
      <c r="DKG13"/>
      <c r="DKH13"/>
      <c r="DKI13"/>
      <c r="DKJ13"/>
      <c r="DKK13"/>
      <c r="DKL13"/>
      <c r="DKM13"/>
      <c r="DKN13"/>
      <c r="DKO13"/>
      <c r="DKP13"/>
      <c r="DKQ13"/>
      <c r="DKR13"/>
      <c r="DKS13"/>
      <c r="DKT13"/>
      <c r="DKU13"/>
      <c r="DKV13"/>
      <c r="DKW13"/>
      <c r="DKX13"/>
      <c r="DKY13"/>
      <c r="DKZ13"/>
      <c r="DLA13"/>
      <c r="DLB13"/>
      <c r="DLC13"/>
      <c r="DLD13"/>
      <c r="DLE13"/>
      <c r="DLF13"/>
      <c r="DLG13"/>
      <c r="DLH13"/>
      <c r="DLI13"/>
      <c r="DLJ13"/>
      <c r="DLK13"/>
      <c r="DLL13"/>
      <c r="DLM13"/>
      <c r="DLN13"/>
      <c r="DLO13"/>
      <c r="DLP13"/>
      <c r="DLQ13"/>
      <c r="DLR13"/>
      <c r="DLS13"/>
      <c r="DLT13"/>
      <c r="DLU13"/>
      <c r="DLV13"/>
      <c r="DLW13"/>
      <c r="DLX13"/>
      <c r="DLY13"/>
      <c r="DLZ13"/>
      <c r="DMA13"/>
      <c r="DMB13"/>
      <c r="DMC13"/>
      <c r="DMD13"/>
      <c r="DME13"/>
      <c r="DMF13"/>
      <c r="DMG13"/>
      <c r="DMH13"/>
      <c r="DMI13"/>
      <c r="DMJ13"/>
      <c r="DMK13"/>
      <c r="DML13"/>
      <c r="DMM13"/>
      <c r="DMN13"/>
      <c r="DMO13"/>
      <c r="DMP13"/>
      <c r="DMQ13"/>
      <c r="DMR13"/>
      <c r="DMS13"/>
      <c r="DMT13"/>
      <c r="DMU13"/>
      <c r="DMV13"/>
      <c r="DMW13"/>
      <c r="DMX13"/>
      <c r="DMY13"/>
      <c r="DMZ13"/>
      <c r="DNA13"/>
      <c r="DNB13"/>
      <c r="DNC13"/>
      <c r="DND13"/>
      <c r="DNE13"/>
      <c r="DNF13"/>
      <c r="DNG13"/>
      <c r="DNH13"/>
      <c r="DNI13"/>
      <c r="DNJ13"/>
      <c r="DNK13"/>
      <c r="DNL13"/>
      <c r="DNM13"/>
      <c r="DNN13"/>
      <c r="DNO13"/>
      <c r="DNP13"/>
      <c r="DNQ13"/>
      <c r="DNR13"/>
      <c r="DNS13"/>
      <c r="DNT13"/>
      <c r="DNU13"/>
      <c r="DNV13"/>
      <c r="DNW13"/>
      <c r="DNX13"/>
      <c r="DNY13"/>
      <c r="DNZ13"/>
      <c r="DOA13"/>
      <c r="DOB13"/>
      <c r="DOC13"/>
      <c r="DOD13"/>
      <c r="DOE13"/>
      <c r="DOF13"/>
      <c r="DOG13"/>
      <c r="DOH13"/>
      <c r="DOI13"/>
      <c r="DOJ13"/>
      <c r="DOK13"/>
      <c r="DOL13"/>
      <c r="DOM13"/>
      <c r="DON13"/>
      <c r="DOO13"/>
      <c r="DOP13"/>
      <c r="DOQ13"/>
      <c r="DOR13"/>
      <c r="DOS13"/>
      <c r="DOT13"/>
      <c r="DOU13"/>
      <c r="DOV13"/>
      <c r="DOW13"/>
      <c r="DOX13"/>
      <c r="DOY13"/>
      <c r="DOZ13"/>
      <c r="DPA13"/>
      <c r="DPB13"/>
      <c r="DPC13"/>
      <c r="DPD13"/>
      <c r="DPE13"/>
      <c r="DPF13"/>
      <c r="DPG13"/>
      <c r="DPH13"/>
      <c r="DPI13"/>
      <c r="DPJ13"/>
      <c r="DPK13"/>
      <c r="DPL13"/>
      <c r="DPM13"/>
      <c r="DPN13"/>
      <c r="DPO13"/>
      <c r="DPP13"/>
      <c r="DPQ13"/>
      <c r="DPR13"/>
      <c r="DPS13"/>
      <c r="DPT13"/>
      <c r="DPU13"/>
      <c r="DPV13"/>
      <c r="DPW13"/>
      <c r="DPX13"/>
      <c r="DPY13"/>
      <c r="DPZ13"/>
      <c r="DQA13"/>
      <c r="DQB13"/>
      <c r="DQC13"/>
      <c r="DQD13"/>
      <c r="DQE13"/>
      <c r="DQF13"/>
      <c r="DQG13"/>
      <c r="DQH13"/>
      <c r="DQI13"/>
      <c r="DQJ13"/>
      <c r="DQK13"/>
      <c r="DQL13"/>
      <c r="DQM13"/>
      <c r="DQN13"/>
      <c r="DQO13"/>
      <c r="DQP13"/>
      <c r="DQQ13"/>
      <c r="DQR13"/>
      <c r="DQS13"/>
      <c r="DQT13"/>
      <c r="DQU13"/>
      <c r="DQV13"/>
      <c r="DQW13"/>
      <c r="DQX13"/>
      <c r="DQY13"/>
      <c r="DQZ13"/>
      <c r="DRA13"/>
      <c r="DRB13"/>
      <c r="DRC13"/>
      <c r="DRD13"/>
      <c r="DRE13"/>
      <c r="DRF13"/>
      <c r="DRG13"/>
      <c r="DRH13"/>
      <c r="DRI13"/>
      <c r="DRJ13"/>
      <c r="DRK13"/>
      <c r="DRL13"/>
      <c r="DRM13"/>
      <c r="DRN13"/>
      <c r="DRO13"/>
      <c r="DRP13"/>
      <c r="DRQ13"/>
      <c r="DRR13"/>
      <c r="DRS13"/>
      <c r="DRT13"/>
      <c r="DRU13"/>
      <c r="DRV13"/>
      <c r="DRW13"/>
      <c r="DRX13"/>
      <c r="DRY13"/>
      <c r="DRZ13"/>
      <c r="DSA13"/>
      <c r="DSB13"/>
      <c r="DSC13"/>
      <c r="DSD13"/>
      <c r="DSE13"/>
      <c r="DSF13"/>
      <c r="DSG13"/>
      <c r="DSH13"/>
      <c r="DSI13"/>
      <c r="DSJ13"/>
      <c r="DSK13"/>
      <c r="DSL13"/>
      <c r="DSM13"/>
      <c r="DSN13"/>
      <c r="DSO13"/>
      <c r="DSP13"/>
      <c r="DSQ13"/>
      <c r="DSR13"/>
      <c r="DSS13"/>
      <c r="DST13"/>
      <c r="DSU13"/>
      <c r="DSV13"/>
      <c r="DSW13"/>
      <c r="DSX13"/>
      <c r="DSY13"/>
      <c r="DSZ13"/>
      <c r="DTA13"/>
      <c r="DTB13"/>
      <c r="DTC13"/>
      <c r="DTD13"/>
      <c r="DTE13"/>
      <c r="DTF13"/>
      <c r="DTG13"/>
      <c r="DTH13"/>
      <c r="DTI13"/>
      <c r="DTJ13"/>
      <c r="DTK13"/>
      <c r="DTL13"/>
      <c r="DTM13"/>
      <c r="DTN13"/>
      <c r="DTO13"/>
      <c r="DTP13"/>
      <c r="DTQ13"/>
      <c r="DTR13"/>
      <c r="DTS13"/>
      <c r="DTT13"/>
      <c r="DTU13"/>
      <c r="DTV13"/>
      <c r="DTW13"/>
      <c r="DTX13"/>
      <c r="DTY13"/>
      <c r="DTZ13"/>
      <c r="DUA13"/>
      <c r="DUB13"/>
      <c r="DUC13"/>
      <c r="DUD13"/>
      <c r="DUE13"/>
      <c r="DUF13"/>
      <c r="DUG13"/>
      <c r="DUH13"/>
      <c r="DUI13"/>
      <c r="DUJ13"/>
      <c r="DUK13"/>
      <c r="DUL13"/>
      <c r="DUM13"/>
      <c r="DUN13"/>
      <c r="DUO13"/>
      <c r="DUP13"/>
      <c r="DUQ13"/>
      <c r="DUR13"/>
      <c r="DUS13"/>
      <c r="DUT13"/>
      <c r="DUU13"/>
      <c r="DUV13"/>
      <c r="DUW13"/>
      <c r="DUX13"/>
      <c r="DUY13"/>
      <c r="DUZ13"/>
      <c r="DVA13"/>
      <c r="DVB13"/>
      <c r="DVC13"/>
      <c r="DVD13"/>
      <c r="DVE13"/>
      <c r="DVF13"/>
      <c r="DVG13"/>
      <c r="DVH13"/>
      <c r="DVI13"/>
      <c r="DVJ13"/>
      <c r="DVK13"/>
      <c r="DVL13"/>
      <c r="DVM13"/>
      <c r="DVN13"/>
      <c r="DVO13"/>
      <c r="DVP13"/>
      <c r="DVQ13"/>
      <c r="DVR13"/>
      <c r="DVS13"/>
      <c r="DVT13"/>
      <c r="DVU13"/>
      <c r="DVV13"/>
      <c r="DVW13"/>
      <c r="DVX13"/>
      <c r="DVY13"/>
      <c r="DVZ13"/>
      <c r="DWA13"/>
      <c r="DWB13"/>
      <c r="DWC13"/>
      <c r="DWD13"/>
      <c r="DWE13"/>
      <c r="DWF13"/>
      <c r="DWG13"/>
      <c r="DWH13"/>
      <c r="DWI13"/>
      <c r="DWJ13"/>
      <c r="DWK13"/>
      <c r="DWL13"/>
      <c r="DWM13"/>
      <c r="DWN13"/>
      <c r="DWO13"/>
      <c r="DWP13"/>
      <c r="DWQ13"/>
      <c r="DWR13"/>
      <c r="DWS13"/>
      <c r="DWT13"/>
      <c r="DWU13"/>
      <c r="DWV13"/>
      <c r="DWW13"/>
      <c r="DWX13"/>
      <c r="DWY13"/>
      <c r="DWZ13"/>
      <c r="DXA13"/>
      <c r="DXB13"/>
      <c r="DXC13"/>
      <c r="DXD13"/>
      <c r="DXE13"/>
      <c r="DXF13"/>
      <c r="DXG13"/>
      <c r="DXH13"/>
      <c r="DXI13"/>
      <c r="DXJ13"/>
      <c r="DXK13"/>
      <c r="DXL13"/>
      <c r="DXM13"/>
      <c r="DXN13"/>
      <c r="DXO13"/>
      <c r="DXP13"/>
      <c r="DXQ13"/>
      <c r="DXR13"/>
      <c r="DXS13"/>
      <c r="DXT13"/>
      <c r="DXU13"/>
      <c r="DXV13"/>
      <c r="DXW13"/>
      <c r="DXX13"/>
      <c r="DXY13"/>
      <c r="DXZ13"/>
      <c r="DYA13"/>
      <c r="DYB13"/>
      <c r="DYC13"/>
      <c r="DYD13"/>
      <c r="DYE13"/>
      <c r="DYF13"/>
      <c r="DYG13"/>
      <c r="DYH13"/>
      <c r="DYI13"/>
      <c r="DYJ13"/>
      <c r="DYK13"/>
      <c r="DYL13"/>
      <c r="DYM13"/>
      <c r="DYN13"/>
      <c r="DYO13"/>
      <c r="DYP13"/>
      <c r="DYQ13"/>
      <c r="DYR13"/>
      <c r="DYS13"/>
      <c r="DYT13"/>
      <c r="DYU13"/>
      <c r="DYV13"/>
      <c r="DYW13"/>
      <c r="DYX13"/>
      <c r="DYY13"/>
      <c r="DYZ13"/>
      <c r="DZA13"/>
      <c r="DZB13"/>
      <c r="DZC13"/>
      <c r="DZD13"/>
      <c r="DZE13"/>
      <c r="DZF13"/>
      <c r="DZG13"/>
      <c r="DZH13"/>
      <c r="DZI13"/>
      <c r="DZJ13"/>
      <c r="DZK13"/>
      <c r="DZL13"/>
      <c r="DZM13"/>
      <c r="DZN13"/>
      <c r="DZO13"/>
      <c r="DZP13"/>
      <c r="DZQ13"/>
      <c r="DZR13"/>
      <c r="DZS13"/>
      <c r="DZT13"/>
      <c r="DZU13"/>
      <c r="DZV13"/>
      <c r="DZW13"/>
      <c r="DZX13"/>
      <c r="DZY13"/>
      <c r="DZZ13"/>
      <c r="EAA13"/>
      <c r="EAB13"/>
      <c r="EAC13"/>
      <c r="EAD13"/>
      <c r="EAE13"/>
      <c r="EAF13"/>
      <c r="EAG13"/>
      <c r="EAH13"/>
      <c r="EAI13"/>
      <c r="EAJ13"/>
      <c r="EAK13"/>
      <c r="EAL13"/>
      <c r="EAM13"/>
      <c r="EAN13"/>
      <c r="EAO13"/>
      <c r="EAP13"/>
      <c r="EAQ13"/>
      <c r="EAR13"/>
      <c r="EAS13"/>
      <c r="EAT13"/>
      <c r="EAU13"/>
      <c r="EAV13"/>
      <c r="EAW13"/>
      <c r="EAX13"/>
      <c r="EAY13"/>
      <c r="EAZ13"/>
      <c r="EBA13"/>
      <c r="EBB13"/>
      <c r="EBC13"/>
      <c r="EBD13"/>
      <c r="EBE13"/>
      <c r="EBF13"/>
      <c r="EBG13"/>
      <c r="EBH13"/>
      <c r="EBI13"/>
      <c r="EBJ13"/>
      <c r="EBK13"/>
      <c r="EBL13"/>
      <c r="EBM13"/>
      <c r="EBN13"/>
      <c r="EBO13"/>
      <c r="EBP13"/>
      <c r="EBQ13"/>
      <c r="EBR13"/>
      <c r="EBS13"/>
      <c r="EBT13"/>
      <c r="EBU13"/>
      <c r="EBV13"/>
      <c r="EBW13"/>
      <c r="EBX13"/>
      <c r="EBY13"/>
      <c r="EBZ13"/>
      <c r="ECA13"/>
      <c r="ECB13"/>
      <c r="ECC13"/>
      <c r="ECD13"/>
      <c r="ECE13"/>
      <c r="ECF13"/>
      <c r="ECG13"/>
      <c r="ECH13"/>
      <c r="ECI13"/>
      <c r="ECJ13"/>
      <c r="ECK13"/>
      <c r="ECL13"/>
      <c r="ECM13"/>
      <c r="ECN13"/>
      <c r="ECO13"/>
      <c r="ECP13"/>
      <c r="ECQ13"/>
      <c r="ECR13"/>
      <c r="ECS13"/>
      <c r="ECT13"/>
      <c r="ECU13"/>
      <c r="ECV13"/>
      <c r="ECW13"/>
      <c r="ECX13"/>
      <c r="ECY13"/>
      <c r="ECZ13"/>
      <c r="EDA13"/>
      <c r="EDB13"/>
      <c r="EDC13"/>
      <c r="EDD13"/>
      <c r="EDE13"/>
      <c r="EDF13"/>
      <c r="EDG13"/>
      <c r="EDH13"/>
      <c r="EDI13"/>
      <c r="EDJ13"/>
      <c r="EDK13"/>
      <c r="EDL13"/>
      <c r="EDM13"/>
      <c r="EDN13"/>
      <c r="EDO13"/>
      <c r="EDP13"/>
      <c r="EDQ13"/>
      <c r="EDR13"/>
      <c r="EDS13"/>
      <c r="EDT13"/>
      <c r="EDU13"/>
      <c r="EDV13"/>
      <c r="EDW13"/>
      <c r="EDX13"/>
      <c r="EDY13"/>
      <c r="EDZ13"/>
      <c r="EEA13"/>
      <c r="EEB13"/>
      <c r="EEC13"/>
      <c r="EED13"/>
      <c r="EEE13"/>
      <c r="EEF13"/>
      <c r="EEG13"/>
      <c r="EEH13"/>
      <c r="EEI13"/>
      <c r="EEJ13"/>
      <c r="EEK13"/>
      <c r="EEL13"/>
      <c r="EEM13"/>
      <c r="EEN13"/>
      <c r="EEO13"/>
      <c r="EEP13"/>
      <c r="EEQ13"/>
      <c r="EER13"/>
      <c r="EES13"/>
      <c r="EET13"/>
      <c r="EEU13"/>
      <c r="EEV13"/>
      <c r="EEW13"/>
      <c r="EEX13"/>
      <c r="EEY13"/>
      <c r="EEZ13"/>
      <c r="EFA13"/>
      <c r="EFB13"/>
      <c r="EFC13"/>
      <c r="EFD13"/>
      <c r="EFE13"/>
      <c r="EFF13"/>
      <c r="EFG13"/>
      <c r="EFH13"/>
      <c r="EFI13"/>
      <c r="EFJ13"/>
      <c r="EFK13"/>
      <c r="EFL13"/>
      <c r="EFM13"/>
      <c r="EFN13"/>
      <c r="EFO13"/>
      <c r="EFP13"/>
      <c r="EFQ13"/>
      <c r="EFR13"/>
      <c r="EFS13"/>
      <c r="EFT13"/>
      <c r="EFU13"/>
      <c r="EFV13"/>
      <c r="EFW13"/>
      <c r="EFX13"/>
      <c r="EFY13"/>
      <c r="EFZ13"/>
      <c r="EGA13"/>
      <c r="EGB13"/>
      <c r="EGC13"/>
      <c r="EGD13"/>
      <c r="EGE13"/>
      <c r="EGF13"/>
      <c r="EGG13"/>
      <c r="EGH13"/>
      <c r="EGI13"/>
      <c r="EGJ13"/>
      <c r="EGK13"/>
      <c r="EGL13"/>
      <c r="EGM13"/>
      <c r="EGN13"/>
      <c r="EGO13"/>
      <c r="EGP13"/>
      <c r="EGQ13"/>
      <c r="EGR13"/>
      <c r="EGS13"/>
      <c r="EGT13"/>
      <c r="EGU13"/>
      <c r="EGV13"/>
      <c r="EGW13"/>
      <c r="EGX13"/>
      <c r="EGY13"/>
      <c r="EGZ13"/>
      <c r="EHA13"/>
      <c r="EHB13"/>
      <c r="EHC13"/>
      <c r="EHD13"/>
      <c r="EHE13"/>
      <c r="EHF13"/>
      <c r="EHG13"/>
      <c r="EHH13"/>
      <c r="EHI13"/>
      <c r="EHJ13"/>
      <c r="EHK13"/>
      <c r="EHL13"/>
      <c r="EHM13"/>
      <c r="EHN13"/>
      <c r="EHO13"/>
      <c r="EHP13"/>
      <c r="EHQ13"/>
      <c r="EHR13"/>
      <c r="EHS13"/>
      <c r="EHT13"/>
      <c r="EHU13"/>
      <c r="EHV13"/>
      <c r="EHW13"/>
      <c r="EHX13"/>
      <c r="EHY13"/>
      <c r="EHZ13"/>
      <c r="EIA13"/>
      <c r="EIB13"/>
      <c r="EIC13"/>
      <c r="EID13"/>
      <c r="EIE13"/>
      <c r="EIF13"/>
      <c r="EIG13"/>
      <c r="EIH13"/>
      <c r="EII13"/>
      <c r="EIJ13"/>
      <c r="EIK13"/>
      <c r="EIL13"/>
      <c r="EIM13"/>
      <c r="EIN13"/>
      <c r="EIO13"/>
      <c r="EIP13"/>
      <c r="EIQ13"/>
      <c r="EIR13"/>
      <c r="EIS13"/>
      <c r="EIT13"/>
      <c r="EIU13"/>
      <c r="EIV13"/>
      <c r="EIW13"/>
      <c r="EIX13"/>
      <c r="EIY13"/>
      <c r="EIZ13"/>
      <c r="EJA13"/>
      <c r="EJB13"/>
      <c r="EJC13"/>
      <c r="EJD13"/>
      <c r="EJE13"/>
      <c r="EJF13"/>
      <c r="EJG13"/>
      <c r="EJH13"/>
      <c r="EJI13"/>
      <c r="EJJ13"/>
      <c r="EJK13"/>
      <c r="EJL13"/>
      <c r="EJM13"/>
      <c r="EJN13"/>
      <c r="EJO13"/>
      <c r="EJP13"/>
      <c r="EJQ13"/>
      <c r="EJR13"/>
      <c r="EJS13"/>
      <c r="EJT13"/>
      <c r="EJU13"/>
      <c r="EJV13"/>
      <c r="EJW13"/>
      <c r="EJX13"/>
      <c r="EJY13"/>
      <c r="EJZ13"/>
      <c r="EKA13"/>
      <c r="EKB13"/>
      <c r="EKC13"/>
      <c r="EKD13"/>
      <c r="EKE13"/>
      <c r="EKF13"/>
      <c r="EKG13"/>
      <c r="EKH13"/>
      <c r="EKI13"/>
      <c r="EKJ13"/>
      <c r="EKK13"/>
      <c r="EKL13"/>
      <c r="EKM13"/>
      <c r="EKN13"/>
      <c r="EKO13"/>
      <c r="EKP13"/>
      <c r="EKQ13"/>
      <c r="EKR13"/>
      <c r="EKS13"/>
      <c r="EKT13"/>
      <c r="EKU13"/>
      <c r="EKV13"/>
      <c r="EKW13"/>
      <c r="EKX13"/>
      <c r="EKY13"/>
      <c r="EKZ13"/>
      <c r="ELA13"/>
      <c r="ELB13"/>
      <c r="ELC13"/>
      <c r="ELD13"/>
      <c r="ELE13"/>
      <c r="ELF13"/>
      <c r="ELG13"/>
      <c r="ELH13"/>
      <c r="ELI13"/>
      <c r="ELJ13"/>
      <c r="ELK13"/>
      <c r="ELL13"/>
      <c r="ELM13"/>
      <c r="ELN13"/>
      <c r="ELO13"/>
      <c r="ELP13"/>
      <c r="ELQ13"/>
      <c r="ELR13"/>
      <c r="ELS13"/>
      <c r="ELT13"/>
      <c r="ELU13"/>
      <c r="ELV13"/>
      <c r="ELW13"/>
      <c r="ELX13"/>
      <c r="ELY13"/>
      <c r="ELZ13"/>
      <c r="EMA13"/>
      <c r="EMB13"/>
      <c r="EMC13"/>
      <c r="EMD13"/>
      <c r="EME13"/>
      <c r="EMF13"/>
      <c r="EMG13"/>
      <c r="EMH13"/>
      <c r="EMI13"/>
      <c r="EMJ13"/>
      <c r="EMK13"/>
      <c r="EML13"/>
      <c r="EMM13"/>
      <c r="EMN13"/>
      <c r="EMO13"/>
      <c r="EMP13"/>
      <c r="EMQ13"/>
      <c r="EMR13"/>
      <c r="EMS13"/>
      <c r="EMT13"/>
      <c r="EMU13"/>
      <c r="EMV13"/>
      <c r="EMW13"/>
      <c r="EMX13"/>
      <c r="EMY13"/>
      <c r="EMZ13"/>
      <c r="ENA13"/>
      <c r="ENB13"/>
      <c r="ENC13"/>
      <c r="END13"/>
      <c r="ENE13"/>
      <c r="ENF13"/>
      <c r="ENG13"/>
      <c r="ENH13"/>
      <c r="ENI13"/>
      <c r="ENJ13"/>
      <c r="ENK13"/>
      <c r="ENL13"/>
      <c r="ENM13"/>
      <c r="ENN13"/>
      <c r="ENO13"/>
      <c r="ENP13"/>
      <c r="ENQ13"/>
      <c r="ENR13"/>
      <c r="ENS13"/>
      <c r="ENT13"/>
      <c r="ENU13"/>
      <c r="ENV13"/>
      <c r="ENW13"/>
      <c r="ENX13"/>
      <c r="ENY13"/>
      <c r="ENZ13"/>
      <c r="EOA13"/>
      <c r="EOB13"/>
      <c r="EOC13"/>
      <c r="EOD13"/>
      <c r="EOE13"/>
      <c r="EOF13"/>
      <c r="EOG13"/>
      <c r="EOH13"/>
      <c r="EOI13"/>
      <c r="EOJ13"/>
      <c r="EOK13"/>
      <c r="EOL13"/>
      <c r="EOM13"/>
      <c r="EON13"/>
      <c r="EOO13"/>
      <c r="EOP13"/>
      <c r="EOQ13"/>
      <c r="EOR13"/>
      <c r="EOS13"/>
      <c r="EOT13"/>
      <c r="EOU13"/>
      <c r="EOV13"/>
      <c r="EOW13"/>
      <c r="EOX13"/>
      <c r="EOY13"/>
      <c r="EOZ13"/>
      <c r="EPA13"/>
      <c r="EPB13"/>
      <c r="EPC13"/>
      <c r="EPD13"/>
      <c r="EPE13"/>
      <c r="EPF13"/>
      <c r="EPG13"/>
      <c r="EPH13"/>
      <c r="EPI13"/>
      <c r="EPJ13"/>
      <c r="EPK13"/>
      <c r="EPL13"/>
      <c r="EPM13"/>
      <c r="EPN13"/>
      <c r="EPO13"/>
      <c r="EPP13"/>
      <c r="EPQ13"/>
      <c r="EPR13"/>
      <c r="EPS13"/>
      <c r="EPT13"/>
      <c r="EPU13"/>
      <c r="EPV13"/>
      <c r="EPW13"/>
      <c r="EPX13"/>
      <c r="EPY13"/>
      <c r="EPZ13"/>
      <c r="EQA13"/>
      <c r="EQB13"/>
      <c r="EQC13"/>
      <c r="EQD13"/>
      <c r="EQE13"/>
      <c r="EQF13"/>
      <c r="EQG13"/>
      <c r="EQH13"/>
      <c r="EQI13"/>
      <c r="EQJ13"/>
      <c r="EQK13"/>
      <c r="EQL13"/>
      <c r="EQM13"/>
      <c r="EQN13"/>
      <c r="EQO13"/>
      <c r="EQP13"/>
      <c r="EQQ13"/>
      <c r="EQR13"/>
      <c r="EQS13"/>
      <c r="EQT13"/>
      <c r="EQU13"/>
      <c r="EQV13"/>
      <c r="EQW13"/>
      <c r="EQX13"/>
      <c r="EQY13"/>
      <c r="EQZ13"/>
      <c r="ERA13"/>
      <c r="ERB13"/>
      <c r="ERC13"/>
      <c r="ERD13"/>
      <c r="ERE13"/>
      <c r="ERF13"/>
      <c r="ERG13"/>
      <c r="ERH13"/>
      <c r="ERI13"/>
      <c r="ERJ13"/>
      <c r="ERK13"/>
      <c r="ERL13"/>
      <c r="ERM13"/>
      <c r="ERN13"/>
      <c r="ERO13"/>
      <c r="ERP13"/>
      <c r="ERQ13"/>
      <c r="ERR13"/>
      <c r="ERS13"/>
      <c r="ERT13"/>
      <c r="ERU13"/>
      <c r="ERV13"/>
      <c r="ERW13"/>
      <c r="ERX13"/>
      <c r="ERY13"/>
      <c r="ERZ13"/>
      <c r="ESA13"/>
      <c r="ESB13"/>
      <c r="ESC13"/>
      <c r="ESD13"/>
      <c r="ESE13"/>
      <c r="ESF13"/>
      <c r="ESG13"/>
      <c r="ESH13"/>
      <c r="ESI13"/>
      <c r="ESJ13"/>
      <c r="ESK13"/>
      <c r="ESL13"/>
      <c r="ESM13"/>
      <c r="ESN13"/>
      <c r="ESO13"/>
      <c r="ESP13"/>
      <c r="ESQ13"/>
      <c r="ESR13"/>
      <c r="ESS13"/>
      <c r="EST13"/>
      <c r="ESU13"/>
      <c r="ESV13"/>
      <c r="ESW13"/>
      <c r="ESX13"/>
      <c r="ESY13"/>
      <c r="ESZ13"/>
      <c r="ETA13"/>
      <c r="ETB13"/>
      <c r="ETC13"/>
      <c r="ETD13"/>
      <c r="ETE13"/>
      <c r="ETF13"/>
      <c r="ETG13"/>
      <c r="ETH13"/>
      <c r="ETI13"/>
      <c r="ETJ13"/>
      <c r="ETK13"/>
      <c r="ETL13"/>
      <c r="ETM13"/>
      <c r="ETN13"/>
      <c r="ETO13"/>
      <c r="ETP13"/>
      <c r="ETQ13"/>
      <c r="ETR13"/>
      <c r="ETS13"/>
      <c r="ETT13"/>
      <c r="ETU13"/>
      <c r="ETV13"/>
      <c r="ETW13"/>
      <c r="ETX13"/>
      <c r="ETY13"/>
      <c r="ETZ13"/>
      <c r="EUA13"/>
      <c r="EUB13"/>
      <c r="EUC13"/>
      <c r="EUD13"/>
      <c r="EUE13"/>
      <c r="EUF13"/>
      <c r="EUG13"/>
      <c r="EUH13"/>
      <c r="EUI13"/>
      <c r="EUJ13"/>
      <c r="EUK13"/>
      <c r="EUL13"/>
      <c r="EUM13"/>
      <c r="EUN13"/>
      <c r="EUO13"/>
      <c r="EUP13"/>
      <c r="EUQ13"/>
      <c r="EUR13"/>
      <c r="EUS13"/>
      <c r="EUT13"/>
      <c r="EUU13"/>
      <c r="EUV13"/>
      <c r="EUW13"/>
      <c r="EUX13"/>
      <c r="EUY13"/>
      <c r="EUZ13"/>
      <c r="EVA13"/>
      <c r="EVB13"/>
      <c r="EVC13"/>
      <c r="EVD13"/>
      <c r="EVE13"/>
      <c r="EVF13"/>
      <c r="EVG13"/>
      <c r="EVH13"/>
      <c r="EVI13"/>
      <c r="EVJ13"/>
      <c r="EVK13"/>
      <c r="EVL13"/>
      <c r="EVM13"/>
      <c r="EVN13"/>
      <c r="EVO13"/>
      <c r="EVP13"/>
      <c r="EVQ13"/>
      <c r="EVR13"/>
      <c r="EVS13"/>
      <c r="EVT13"/>
      <c r="EVU13"/>
      <c r="EVV13"/>
      <c r="EVW13"/>
      <c r="EVX13"/>
      <c r="EVY13"/>
      <c r="EVZ13"/>
      <c r="EWA13"/>
      <c r="EWB13"/>
      <c r="EWC13"/>
      <c r="EWD13"/>
      <c r="EWE13"/>
      <c r="EWF13"/>
      <c r="EWG13"/>
      <c r="EWH13"/>
      <c r="EWI13"/>
      <c r="EWJ13"/>
      <c r="EWK13"/>
      <c r="EWL13"/>
      <c r="EWM13"/>
      <c r="EWN13"/>
      <c r="EWO13"/>
      <c r="EWP13"/>
      <c r="EWQ13"/>
      <c r="EWR13"/>
      <c r="EWS13"/>
      <c r="EWT13"/>
      <c r="EWU13"/>
      <c r="EWV13"/>
      <c r="EWW13"/>
      <c r="EWX13"/>
      <c r="EWY13"/>
      <c r="EWZ13"/>
      <c r="EXA13"/>
      <c r="EXB13"/>
      <c r="EXC13"/>
      <c r="EXD13"/>
      <c r="EXE13"/>
      <c r="EXF13"/>
      <c r="EXG13"/>
      <c r="EXH13"/>
      <c r="EXI13"/>
      <c r="EXJ13"/>
      <c r="EXK13"/>
      <c r="EXL13"/>
      <c r="EXM13"/>
      <c r="EXN13"/>
      <c r="EXO13"/>
      <c r="EXP13"/>
      <c r="EXQ13"/>
      <c r="EXR13"/>
      <c r="EXS13"/>
      <c r="EXT13"/>
      <c r="EXU13"/>
      <c r="EXV13"/>
      <c r="EXW13"/>
      <c r="EXX13"/>
      <c r="EXY13"/>
      <c r="EXZ13"/>
      <c r="EYA13"/>
      <c r="EYB13"/>
      <c r="EYC13"/>
      <c r="EYD13"/>
      <c r="EYE13"/>
      <c r="EYF13"/>
      <c r="EYG13"/>
      <c r="EYH13"/>
      <c r="EYI13"/>
      <c r="EYJ13"/>
      <c r="EYK13"/>
      <c r="EYL13"/>
      <c r="EYM13"/>
      <c r="EYN13"/>
      <c r="EYO13"/>
      <c r="EYP13"/>
      <c r="EYQ13"/>
      <c r="EYR13"/>
      <c r="EYS13"/>
      <c r="EYT13"/>
      <c r="EYU13"/>
      <c r="EYV13"/>
      <c r="EYW13"/>
      <c r="EYX13"/>
      <c r="EYY13"/>
      <c r="EYZ13"/>
      <c r="EZA13"/>
      <c r="EZB13"/>
      <c r="EZC13"/>
      <c r="EZD13"/>
      <c r="EZE13"/>
      <c r="EZF13"/>
      <c r="EZG13"/>
      <c r="EZH13"/>
      <c r="EZI13"/>
      <c r="EZJ13"/>
      <c r="EZK13"/>
      <c r="EZL13"/>
      <c r="EZM13"/>
      <c r="EZN13"/>
      <c r="EZO13"/>
      <c r="EZP13"/>
      <c r="EZQ13"/>
      <c r="EZR13"/>
      <c r="EZS13"/>
      <c r="EZT13"/>
      <c r="EZU13"/>
      <c r="EZV13"/>
      <c r="EZW13"/>
      <c r="EZX13"/>
      <c r="EZY13"/>
      <c r="EZZ13"/>
      <c r="FAA13"/>
      <c r="FAB13"/>
      <c r="FAC13"/>
      <c r="FAD13"/>
      <c r="FAE13"/>
      <c r="FAF13"/>
      <c r="FAG13"/>
      <c r="FAH13"/>
      <c r="FAI13"/>
      <c r="FAJ13"/>
      <c r="FAK13"/>
      <c r="FAL13"/>
      <c r="FAM13"/>
      <c r="FAN13"/>
      <c r="FAO13"/>
      <c r="FAP13"/>
      <c r="FAQ13"/>
      <c r="FAR13"/>
      <c r="FAS13"/>
      <c r="FAT13"/>
      <c r="FAU13"/>
      <c r="FAV13"/>
      <c r="FAW13"/>
      <c r="FAX13"/>
      <c r="FAY13"/>
      <c r="FAZ13"/>
      <c r="FBA13"/>
      <c r="FBB13"/>
      <c r="FBC13"/>
      <c r="FBD13"/>
      <c r="FBE13"/>
      <c r="FBF13"/>
      <c r="FBG13"/>
      <c r="FBH13"/>
      <c r="FBI13"/>
      <c r="FBJ13"/>
      <c r="FBK13"/>
      <c r="FBL13"/>
      <c r="FBM13"/>
      <c r="FBN13"/>
      <c r="FBO13"/>
      <c r="FBP13"/>
      <c r="FBQ13"/>
      <c r="FBR13"/>
      <c r="FBS13"/>
      <c r="FBT13"/>
      <c r="FBU13"/>
      <c r="FBV13"/>
      <c r="FBW13"/>
      <c r="FBX13"/>
      <c r="FBY13"/>
      <c r="FBZ13"/>
      <c r="FCA13"/>
      <c r="FCB13"/>
      <c r="FCC13"/>
      <c r="FCD13"/>
      <c r="FCE13"/>
      <c r="FCF13"/>
      <c r="FCG13"/>
    </row>
    <row r="14" spans="1:4141" s="80" customFormat="1" ht="12.75">
      <c r="A14" s="87" t="s">
        <v>222</v>
      </c>
      <c r="B14" s="85">
        <f>'$perShare'!F347</f>
        <v>48.254666666666665</v>
      </c>
      <c r="C14" s="86">
        <v>0.7</v>
      </c>
      <c r="D14"/>
      <c r="E14" s="88">
        <v>1.52</v>
      </c>
      <c r="F14" s="88">
        <v>2.1800000000000002</v>
      </c>
      <c r="G14" s="88">
        <v>2.64</v>
      </c>
      <c r="H14" s="88">
        <v>2.95</v>
      </c>
      <c r="I14" s="88">
        <v>3.36</v>
      </c>
      <c r="J14" s="88">
        <v>3.37</v>
      </c>
      <c r="K14" s="88">
        <v>3.3</v>
      </c>
      <c r="L14" s="88">
        <v>3.4</v>
      </c>
      <c r="M14" s="88">
        <v>3.65</v>
      </c>
      <c r="N14" s="88">
        <v>1.2</v>
      </c>
      <c r="O14" s="88">
        <v>1.2</v>
      </c>
      <c r="P14" s="88">
        <v>1.2</v>
      </c>
      <c r="Q14" s="88">
        <v>1.2</v>
      </c>
      <c r="R14" s="88">
        <v>1.37</v>
      </c>
      <c r="S14" s="88">
        <v>1.56</v>
      </c>
      <c r="T14" s="88">
        <v>1.68</v>
      </c>
      <c r="U14" s="88">
        <v>1.9</v>
      </c>
      <c r="V14" s="88">
        <v>7.5999999999999998E-2</v>
      </c>
      <c r="W14" s="88">
        <v>8.8999999999999996E-2</v>
      </c>
      <c r="X14" s="88">
        <v>9.2999999999999999E-2</v>
      </c>
      <c r="Y14" s="88">
        <v>0.10100000000000001</v>
      </c>
      <c r="Z14" s="88">
        <v>9.6000000000000002E-2</v>
      </c>
      <c r="AA14" s="88">
        <v>0.09</v>
      </c>
      <c r="AB14" s="88">
        <v>8.5000000000000006E-2</v>
      </c>
      <c r="AC14" s="88">
        <v>8.5000000000000006E-2</v>
      </c>
      <c r="AD14" s="88">
        <v>27.76</v>
      </c>
      <c r="AE14" s="88">
        <v>29.17</v>
      </c>
      <c r="AF14" s="88">
        <v>31.01</v>
      </c>
      <c r="AG14" s="88">
        <v>33.19</v>
      </c>
      <c r="AH14" s="88">
        <v>35.07</v>
      </c>
      <c r="AI14" s="88">
        <v>36.549999999999997</v>
      </c>
      <c r="AJ14" s="88">
        <v>38.700000000000003</v>
      </c>
      <c r="AK14" s="88">
        <v>43.45</v>
      </c>
      <c r="AL14" s="88">
        <v>46.92</v>
      </c>
      <c r="AM14" s="88">
        <v>47.9</v>
      </c>
      <c r="AN14" s="88">
        <v>49.41</v>
      </c>
      <c r="AO14" s="88">
        <v>49.95</v>
      </c>
      <c r="AP14" s="88">
        <v>50.16</v>
      </c>
      <c r="AQ14" s="88">
        <v>50.5</v>
      </c>
      <c r="AR14" s="88">
        <v>50.5</v>
      </c>
      <c r="AS14" s="88">
        <v>51</v>
      </c>
      <c r="AT14" s="88">
        <v>0.1</v>
      </c>
      <c r="AU14" s="88">
        <v>0.02</v>
      </c>
      <c r="AV14" s="88">
        <v>0.01</v>
      </c>
      <c r="AW14" s="88">
        <v>7.0000000000000007E-2</v>
      </c>
      <c r="AX14" s="88">
        <v>5.5E-2</v>
      </c>
      <c r="AY14" s="88">
        <v>4.4999999999999998E-2</v>
      </c>
      <c r="AZ14" s="91">
        <f>Earnings!E15</f>
        <v>3.4</v>
      </c>
      <c r="BA14" s="91">
        <f>[1]Earnings!F15</f>
        <v>0.04</v>
      </c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  <c r="AML14"/>
      <c r="AMM14"/>
      <c r="AMN14"/>
      <c r="AMO14"/>
      <c r="AMP14"/>
      <c r="AMQ14"/>
      <c r="AMR14"/>
      <c r="AMS14"/>
      <c r="AMT14"/>
      <c r="AMU14"/>
      <c r="AMV14"/>
      <c r="AMW14"/>
      <c r="AMX14"/>
      <c r="AMY14"/>
      <c r="AMZ14"/>
      <c r="ANA14"/>
      <c r="ANB14"/>
      <c r="ANC14"/>
      <c r="AND14"/>
      <c r="ANE14"/>
      <c r="ANF14"/>
      <c r="ANG14"/>
      <c r="ANH14"/>
      <c r="ANI14"/>
      <c r="ANJ14"/>
      <c r="ANK14"/>
      <c r="ANL14"/>
      <c r="ANM14"/>
      <c r="ANN14"/>
      <c r="ANO14"/>
      <c r="ANP14"/>
      <c r="ANQ14"/>
      <c r="ANR14"/>
      <c r="ANS14"/>
      <c r="ANT14"/>
      <c r="ANU14"/>
      <c r="ANV14"/>
      <c r="ANW14"/>
      <c r="ANX14"/>
      <c r="ANY14"/>
      <c r="ANZ14"/>
      <c r="AOA14"/>
      <c r="AOB14"/>
      <c r="AOC14"/>
      <c r="AOD14"/>
      <c r="AOE14"/>
      <c r="AOF14"/>
      <c r="AOG14"/>
      <c r="AOH14"/>
      <c r="AOI14"/>
      <c r="AOJ14"/>
      <c r="AOK14"/>
      <c r="AOL14"/>
      <c r="AOM14"/>
      <c r="AON14"/>
      <c r="AOO14"/>
      <c r="AOP14"/>
      <c r="AOQ14"/>
      <c r="AOR14"/>
      <c r="AOS14"/>
      <c r="AOT14"/>
      <c r="AOU14"/>
      <c r="AOV14"/>
      <c r="AOW14"/>
      <c r="AOX14"/>
      <c r="AOY14"/>
      <c r="AOZ14"/>
      <c r="APA14"/>
      <c r="APB14"/>
      <c r="APC14"/>
      <c r="APD14"/>
      <c r="APE14"/>
      <c r="APF14"/>
      <c r="APG14"/>
      <c r="APH14"/>
      <c r="API14"/>
      <c r="APJ14"/>
      <c r="APK14"/>
      <c r="APL14"/>
      <c r="APM14"/>
      <c r="APN14"/>
      <c r="APO14"/>
      <c r="APP14"/>
      <c r="APQ14"/>
      <c r="APR14"/>
      <c r="APS14"/>
      <c r="APT14"/>
      <c r="APU14"/>
      <c r="APV14"/>
      <c r="APW14"/>
      <c r="APX14"/>
      <c r="APY14"/>
      <c r="APZ14"/>
      <c r="AQA14"/>
      <c r="AQB14"/>
      <c r="AQC14"/>
      <c r="AQD14"/>
      <c r="AQE14"/>
      <c r="AQF14"/>
      <c r="AQG14"/>
      <c r="AQH14"/>
      <c r="AQI14"/>
      <c r="AQJ14"/>
      <c r="AQK14"/>
      <c r="AQL14"/>
      <c r="AQM14"/>
      <c r="AQN14"/>
      <c r="AQO14"/>
      <c r="AQP14"/>
      <c r="AQQ14"/>
      <c r="AQR14"/>
      <c r="AQS14"/>
      <c r="AQT14"/>
      <c r="AQU14"/>
      <c r="AQV14"/>
      <c r="AQW14"/>
      <c r="AQX14"/>
      <c r="AQY14"/>
      <c r="AQZ14"/>
      <c r="ARA14"/>
      <c r="ARB14"/>
      <c r="ARC14"/>
      <c r="ARD14"/>
      <c r="ARE14"/>
      <c r="ARF14"/>
      <c r="ARG14"/>
      <c r="ARH14"/>
      <c r="ARI14"/>
      <c r="ARJ14"/>
      <c r="ARK14"/>
      <c r="ARL14"/>
      <c r="ARM14"/>
      <c r="ARN14"/>
      <c r="ARO14"/>
      <c r="ARP14"/>
      <c r="ARQ14"/>
      <c r="ARR14"/>
      <c r="ARS14"/>
      <c r="ART14"/>
      <c r="ARU14"/>
      <c r="ARV14"/>
      <c r="ARW14"/>
      <c r="ARX14"/>
      <c r="ARY14"/>
      <c r="ARZ14"/>
      <c r="ASA14"/>
      <c r="ASB14"/>
      <c r="ASC14"/>
      <c r="ASD14"/>
      <c r="ASE14"/>
      <c r="ASF14"/>
      <c r="ASG14"/>
      <c r="ASH14"/>
      <c r="ASI14"/>
      <c r="ASJ14"/>
      <c r="ASK14"/>
      <c r="ASL14"/>
      <c r="ASM14"/>
      <c r="ASN14"/>
      <c r="ASO14"/>
      <c r="ASP14"/>
      <c r="ASQ14"/>
      <c r="ASR14"/>
      <c r="ASS14"/>
      <c r="AST14"/>
      <c r="ASU14"/>
      <c r="ASV14"/>
      <c r="ASW14"/>
      <c r="ASX14"/>
      <c r="ASY14"/>
      <c r="ASZ14"/>
      <c r="ATA14"/>
      <c r="ATB14"/>
      <c r="ATC14"/>
      <c r="ATD14"/>
      <c r="ATE14"/>
      <c r="ATF14"/>
      <c r="ATG14"/>
      <c r="ATH14"/>
      <c r="ATI14"/>
      <c r="ATJ14"/>
      <c r="ATK14"/>
      <c r="ATL14"/>
      <c r="ATM14"/>
      <c r="ATN14"/>
      <c r="ATO14"/>
      <c r="ATP14"/>
      <c r="ATQ14"/>
      <c r="ATR14"/>
      <c r="ATS14"/>
      <c r="ATT14"/>
      <c r="ATU14"/>
      <c r="ATV14"/>
      <c r="ATW14"/>
      <c r="ATX14"/>
      <c r="ATY14"/>
      <c r="ATZ14"/>
      <c r="AUA14"/>
      <c r="AUB14"/>
      <c r="AUC14"/>
      <c r="AUD14"/>
      <c r="AUE14"/>
      <c r="AUF14"/>
      <c r="AUG14"/>
      <c r="AUH14"/>
      <c r="AUI14"/>
      <c r="AUJ14"/>
      <c r="AUK14"/>
      <c r="AUL14"/>
      <c r="AUM14"/>
      <c r="AUN14"/>
      <c r="AUO14"/>
      <c r="AUP14"/>
      <c r="AUQ14"/>
      <c r="AUR14"/>
      <c r="AUS14"/>
      <c r="AUT14"/>
      <c r="AUU14"/>
      <c r="AUV14"/>
      <c r="AUW14"/>
      <c r="AUX14"/>
      <c r="AUY14"/>
      <c r="AUZ14"/>
      <c r="AVA14"/>
      <c r="AVB14"/>
      <c r="AVC14"/>
      <c r="AVD14"/>
      <c r="AVE14"/>
      <c r="AVF14"/>
      <c r="AVG14"/>
      <c r="AVH14"/>
      <c r="AVI14"/>
      <c r="AVJ14"/>
      <c r="AVK14"/>
      <c r="AVL14"/>
      <c r="AVM14"/>
      <c r="AVN14"/>
      <c r="AVO14"/>
      <c r="AVP14"/>
      <c r="AVQ14"/>
      <c r="AVR14"/>
      <c r="AVS14"/>
      <c r="AVT14"/>
      <c r="AVU14"/>
      <c r="AVV14"/>
      <c r="AVW14"/>
      <c r="AVX14"/>
      <c r="AVY14"/>
      <c r="AVZ14"/>
      <c r="AWA14"/>
      <c r="AWB14"/>
      <c r="AWC14"/>
      <c r="AWD14"/>
      <c r="AWE14"/>
      <c r="AWF14"/>
      <c r="AWG14"/>
      <c r="AWH14"/>
      <c r="AWI14"/>
      <c r="AWJ14"/>
      <c r="AWK14"/>
      <c r="AWL14"/>
      <c r="AWM14"/>
      <c r="AWN14"/>
      <c r="AWO14"/>
      <c r="AWP14"/>
      <c r="AWQ14"/>
      <c r="AWR14"/>
      <c r="AWS14"/>
      <c r="AWT14"/>
      <c r="AWU14"/>
      <c r="AWV14"/>
      <c r="AWW14"/>
      <c r="AWX14"/>
      <c r="AWY14"/>
      <c r="AWZ14"/>
      <c r="AXA14"/>
      <c r="AXB14"/>
      <c r="AXC14"/>
      <c r="AXD14"/>
      <c r="AXE14"/>
      <c r="AXF14"/>
      <c r="AXG14"/>
      <c r="AXH14"/>
      <c r="AXI14"/>
      <c r="AXJ14"/>
      <c r="AXK14"/>
      <c r="AXL14"/>
      <c r="AXM14"/>
      <c r="AXN14"/>
      <c r="AXO14"/>
      <c r="AXP14"/>
      <c r="AXQ14"/>
      <c r="AXR14"/>
      <c r="AXS14"/>
      <c r="AXT14"/>
      <c r="AXU14"/>
      <c r="AXV14"/>
      <c r="AXW14"/>
      <c r="AXX14"/>
      <c r="AXY14"/>
      <c r="AXZ14"/>
      <c r="AYA14"/>
      <c r="AYB14"/>
      <c r="AYC14"/>
      <c r="AYD14"/>
      <c r="AYE14"/>
      <c r="AYF14"/>
      <c r="AYG14"/>
      <c r="AYH14"/>
      <c r="AYI14"/>
      <c r="AYJ14"/>
      <c r="AYK14"/>
      <c r="AYL14"/>
      <c r="AYM14"/>
      <c r="AYN14"/>
      <c r="AYO14"/>
      <c r="AYP14"/>
      <c r="AYQ14"/>
      <c r="AYR14"/>
      <c r="AYS14"/>
      <c r="AYT14"/>
      <c r="AYU14"/>
      <c r="AYV14"/>
      <c r="AYW14"/>
      <c r="AYX14"/>
      <c r="AYY14"/>
      <c r="AYZ14"/>
      <c r="AZA14"/>
      <c r="AZB14"/>
      <c r="AZC14"/>
      <c r="AZD14"/>
      <c r="AZE14"/>
      <c r="AZF14"/>
      <c r="AZG14"/>
      <c r="AZH14"/>
      <c r="AZI14"/>
      <c r="AZJ14"/>
      <c r="AZK14"/>
      <c r="AZL14"/>
      <c r="AZM14"/>
      <c r="AZN14"/>
      <c r="AZO14"/>
      <c r="AZP14"/>
      <c r="AZQ14"/>
      <c r="AZR14"/>
      <c r="AZS14"/>
      <c r="AZT14"/>
      <c r="AZU14"/>
      <c r="AZV14"/>
      <c r="AZW14"/>
      <c r="AZX14"/>
      <c r="AZY14"/>
      <c r="AZZ14"/>
      <c r="BAA14"/>
      <c r="BAB14"/>
      <c r="BAC14"/>
      <c r="BAD14"/>
      <c r="BAE14"/>
      <c r="BAF14"/>
      <c r="BAG14"/>
      <c r="BAH14"/>
      <c r="BAI14"/>
      <c r="BAJ14"/>
      <c r="BAK14"/>
      <c r="BAL14"/>
      <c r="BAM14"/>
      <c r="BAN14"/>
      <c r="BAO14"/>
      <c r="BAP14"/>
      <c r="BAQ14"/>
      <c r="BAR14"/>
      <c r="BAS14"/>
      <c r="BAT14"/>
      <c r="BAU14"/>
      <c r="BAV14"/>
      <c r="BAW14"/>
      <c r="BAX14"/>
      <c r="BAY14"/>
      <c r="BAZ14"/>
      <c r="BBA14"/>
      <c r="BBB14"/>
      <c r="BBC14"/>
      <c r="BBD14"/>
      <c r="BBE14"/>
      <c r="BBF14"/>
      <c r="BBG14"/>
      <c r="BBH14"/>
      <c r="BBI14"/>
      <c r="BBJ14"/>
      <c r="BBK14"/>
      <c r="BBL14"/>
      <c r="BBM14"/>
      <c r="BBN14"/>
      <c r="BBO14"/>
      <c r="BBP14"/>
      <c r="BBQ14"/>
      <c r="BBR14"/>
      <c r="BBS14"/>
      <c r="BBT14"/>
      <c r="BBU14"/>
      <c r="BBV14"/>
      <c r="BBW14"/>
      <c r="BBX14"/>
      <c r="BBY14"/>
      <c r="BBZ14"/>
      <c r="BCA14"/>
      <c r="BCB14"/>
      <c r="BCC14"/>
      <c r="BCD14"/>
      <c r="BCE14"/>
      <c r="BCF14"/>
      <c r="BCG14"/>
      <c r="BCH14"/>
      <c r="BCI14"/>
      <c r="BCJ14"/>
      <c r="BCK14"/>
      <c r="BCL14"/>
      <c r="BCM14"/>
      <c r="BCN14"/>
      <c r="BCO14"/>
      <c r="BCP14"/>
      <c r="BCQ14"/>
      <c r="BCR14"/>
      <c r="BCS14"/>
      <c r="BCT14"/>
      <c r="BCU14"/>
      <c r="BCV14"/>
      <c r="BCW14"/>
      <c r="BCX14"/>
      <c r="BCY14"/>
      <c r="BCZ14"/>
      <c r="BDA14"/>
      <c r="BDB14"/>
      <c r="BDC14"/>
      <c r="BDD14"/>
      <c r="BDE14"/>
      <c r="BDF14"/>
      <c r="BDG14"/>
      <c r="BDH14"/>
      <c r="BDI14"/>
      <c r="BDJ14"/>
      <c r="BDK14"/>
      <c r="BDL14"/>
      <c r="BDM14"/>
      <c r="BDN14"/>
      <c r="BDO14"/>
      <c r="BDP14"/>
      <c r="BDQ14"/>
      <c r="BDR14"/>
      <c r="BDS14"/>
      <c r="BDT14"/>
      <c r="BDU14"/>
      <c r="BDV14"/>
      <c r="BDW14"/>
      <c r="BDX14"/>
      <c r="BDY14"/>
      <c r="BDZ14"/>
      <c r="BEA14"/>
      <c r="BEB14"/>
      <c r="BEC14"/>
      <c r="BED14"/>
      <c r="BEE14"/>
      <c r="BEF14"/>
      <c r="BEG14"/>
      <c r="BEH14"/>
      <c r="BEI14"/>
      <c r="BEJ14"/>
      <c r="BEK14"/>
      <c r="BEL14"/>
      <c r="BEM14"/>
      <c r="BEN14"/>
      <c r="BEO14"/>
      <c r="BEP14"/>
      <c r="BEQ14"/>
      <c r="BER14"/>
      <c r="BES14"/>
      <c r="BET14"/>
      <c r="BEU14"/>
      <c r="BEV14"/>
      <c r="BEW14"/>
      <c r="BEX14"/>
      <c r="BEY14"/>
      <c r="BEZ14"/>
      <c r="BFA14"/>
      <c r="BFB14"/>
      <c r="BFC14"/>
      <c r="BFD14"/>
      <c r="BFE14"/>
      <c r="BFF14"/>
      <c r="BFG14"/>
      <c r="BFH14"/>
      <c r="BFI14"/>
      <c r="BFJ14"/>
      <c r="BFK14"/>
      <c r="BFL14"/>
      <c r="BFM14"/>
      <c r="BFN14"/>
      <c r="BFO14"/>
      <c r="BFP14"/>
      <c r="BFQ14"/>
      <c r="BFR14"/>
      <c r="BFS14"/>
      <c r="BFT14"/>
      <c r="BFU14"/>
      <c r="BFV14"/>
      <c r="BFW14"/>
      <c r="BFX14"/>
      <c r="BFY14"/>
      <c r="BFZ14"/>
      <c r="BGA14"/>
      <c r="BGB14"/>
      <c r="BGC14"/>
      <c r="BGD14"/>
      <c r="BGE14"/>
      <c r="BGF14"/>
      <c r="BGG14"/>
      <c r="BGH14"/>
      <c r="BGI14"/>
      <c r="BGJ14"/>
      <c r="BGK14"/>
      <c r="BGL14"/>
      <c r="BGM14"/>
      <c r="BGN14"/>
      <c r="BGO14"/>
      <c r="BGP14"/>
      <c r="BGQ14"/>
      <c r="BGR14"/>
      <c r="BGS14"/>
      <c r="BGT14"/>
      <c r="BGU14"/>
      <c r="BGV14"/>
      <c r="BGW14"/>
      <c r="BGX14"/>
      <c r="BGY14"/>
      <c r="BGZ14"/>
      <c r="BHA14"/>
      <c r="BHB14"/>
      <c r="BHC14"/>
      <c r="BHD14"/>
      <c r="BHE14"/>
      <c r="BHF14"/>
      <c r="BHG14"/>
      <c r="BHH14"/>
      <c r="BHI14"/>
      <c r="BHJ14"/>
      <c r="BHK14"/>
      <c r="BHL14"/>
      <c r="BHM14"/>
      <c r="BHN14"/>
      <c r="BHO14"/>
      <c r="BHP14"/>
      <c r="BHQ14"/>
      <c r="BHR14"/>
      <c r="BHS14"/>
      <c r="BHT14"/>
      <c r="BHU14"/>
      <c r="BHV14"/>
      <c r="BHW14"/>
      <c r="BHX14"/>
      <c r="BHY14"/>
      <c r="BHZ14"/>
      <c r="BIA14"/>
      <c r="BIB14"/>
      <c r="BIC14"/>
      <c r="BID14"/>
      <c r="BIE14"/>
      <c r="BIF14"/>
      <c r="BIG14"/>
      <c r="BIH14"/>
      <c r="BII14"/>
      <c r="BIJ14"/>
      <c r="BIK14"/>
      <c r="BIL14"/>
      <c r="BIM14"/>
      <c r="BIN14"/>
      <c r="BIO14"/>
      <c r="BIP14"/>
      <c r="BIQ14"/>
      <c r="BIR14"/>
      <c r="BIS14"/>
      <c r="BIT14"/>
      <c r="BIU14"/>
      <c r="BIV14"/>
      <c r="BIW14"/>
      <c r="BIX14"/>
      <c r="BIY14"/>
      <c r="BIZ14"/>
      <c r="BJA14"/>
      <c r="BJB14"/>
      <c r="BJC14"/>
      <c r="BJD14"/>
      <c r="BJE14"/>
      <c r="BJF14"/>
      <c r="BJG14"/>
      <c r="BJH14"/>
      <c r="BJI14"/>
      <c r="BJJ14"/>
      <c r="BJK14"/>
      <c r="BJL14"/>
      <c r="BJM14"/>
      <c r="BJN14"/>
      <c r="BJO14"/>
      <c r="BJP14"/>
      <c r="BJQ14"/>
      <c r="BJR14"/>
      <c r="BJS14"/>
      <c r="BJT14"/>
      <c r="BJU14"/>
      <c r="BJV14"/>
      <c r="BJW14"/>
      <c r="BJX14"/>
      <c r="BJY14"/>
      <c r="BJZ14"/>
      <c r="BKA14"/>
      <c r="BKB14"/>
      <c r="BKC14"/>
      <c r="BKD14"/>
      <c r="BKE14"/>
      <c r="BKF14"/>
      <c r="BKG14"/>
      <c r="BKH14"/>
      <c r="BKI14"/>
      <c r="BKJ14"/>
      <c r="BKK14"/>
      <c r="BKL14"/>
      <c r="BKM14"/>
      <c r="BKN14"/>
      <c r="BKO14"/>
      <c r="BKP14"/>
      <c r="BKQ14"/>
      <c r="BKR14"/>
      <c r="BKS14"/>
      <c r="BKT14"/>
      <c r="BKU14"/>
      <c r="BKV14"/>
      <c r="BKW14"/>
      <c r="BKX14"/>
      <c r="BKY14"/>
      <c r="BKZ14"/>
      <c r="BLA14"/>
      <c r="BLB14"/>
      <c r="BLC14"/>
      <c r="BLD14"/>
      <c r="BLE14"/>
      <c r="BLF14"/>
      <c r="BLG14"/>
      <c r="BLH14"/>
      <c r="BLI14"/>
      <c r="BLJ14"/>
      <c r="BLK14"/>
      <c r="BLL14"/>
      <c r="BLM14"/>
      <c r="BLN14"/>
      <c r="BLO14"/>
      <c r="BLP14"/>
      <c r="BLQ14"/>
      <c r="BLR14"/>
      <c r="BLS14"/>
      <c r="BLT14"/>
      <c r="BLU14"/>
      <c r="BLV14"/>
      <c r="BLW14"/>
      <c r="BLX14"/>
      <c r="BLY14"/>
      <c r="BLZ14"/>
      <c r="BMA14"/>
      <c r="BMB14"/>
      <c r="BMC14"/>
      <c r="BMD14"/>
      <c r="BME14"/>
      <c r="BMF14"/>
      <c r="BMG14"/>
      <c r="BMH14"/>
      <c r="BMI14"/>
      <c r="BMJ14"/>
      <c r="BMK14"/>
      <c r="BML14"/>
      <c r="BMM14"/>
      <c r="BMN14"/>
      <c r="BMO14"/>
      <c r="BMP14"/>
      <c r="BMQ14"/>
      <c r="BMR14"/>
      <c r="BMS14"/>
      <c r="BMT14"/>
      <c r="BMU14"/>
      <c r="BMV14"/>
      <c r="BMW14"/>
      <c r="BMX14"/>
      <c r="BMY14"/>
      <c r="BMZ14"/>
      <c r="BNA14"/>
      <c r="BNB14"/>
      <c r="BNC14"/>
      <c r="BND14"/>
      <c r="BNE14"/>
      <c r="BNF14"/>
      <c r="BNG14"/>
      <c r="BNH14"/>
      <c r="BNI14"/>
      <c r="BNJ14"/>
      <c r="BNK14"/>
      <c r="BNL14"/>
      <c r="BNM14"/>
      <c r="BNN14"/>
      <c r="BNO14"/>
      <c r="BNP14"/>
      <c r="BNQ14"/>
      <c r="BNR14"/>
      <c r="BNS14"/>
      <c r="BNT14"/>
      <c r="BNU14"/>
      <c r="BNV14"/>
      <c r="BNW14"/>
      <c r="BNX14"/>
      <c r="BNY14"/>
      <c r="BNZ14"/>
      <c r="BOA14"/>
      <c r="BOB14"/>
      <c r="BOC14"/>
      <c r="BOD14"/>
      <c r="BOE14"/>
      <c r="BOF14"/>
      <c r="BOG14"/>
      <c r="BOH14"/>
      <c r="BOI14"/>
      <c r="BOJ14"/>
      <c r="BOK14"/>
      <c r="BOL14"/>
      <c r="BOM14"/>
      <c r="BON14"/>
      <c r="BOO14"/>
      <c r="BOP14"/>
      <c r="BOQ14"/>
      <c r="BOR14"/>
      <c r="BOS14"/>
      <c r="BOT14"/>
      <c r="BOU14"/>
      <c r="BOV14"/>
      <c r="BOW14"/>
      <c r="BOX14"/>
      <c r="BOY14"/>
      <c r="BOZ14"/>
      <c r="BPA14"/>
      <c r="BPB14"/>
      <c r="BPC14"/>
      <c r="BPD14"/>
      <c r="BPE14"/>
      <c r="BPF14"/>
      <c r="BPG14"/>
      <c r="BPH14"/>
      <c r="BPI14"/>
      <c r="BPJ14"/>
      <c r="BPK14"/>
      <c r="BPL14"/>
      <c r="BPM14"/>
      <c r="BPN14"/>
      <c r="BPO14"/>
      <c r="BPP14"/>
      <c r="BPQ14"/>
      <c r="BPR14"/>
      <c r="BPS14"/>
      <c r="BPT14"/>
      <c r="BPU14"/>
      <c r="BPV14"/>
      <c r="BPW14"/>
      <c r="BPX14"/>
      <c r="BPY14"/>
      <c r="BPZ14"/>
      <c r="BQA14"/>
      <c r="BQB14"/>
      <c r="BQC14"/>
      <c r="BQD14"/>
      <c r="BQE14"/>
      <c r="BQF14"/>
      <c r="BQG14"/>
      <c r="BQH14"/>
      <c r="BQI14"/>
      <c r="BQJ14"/>
      <c r="BQK14"/>
      <c r="BQL14"/>
      <c r="BQM14"/>
      <c r="BQN14"/>
      <c r="BQO14"/>
      <c r="BQP14"/>
      <c r="BQQ14"/>
      <c r="BQR14"/>
      <c r="BQS14"/>
      <c r="BQT14"/>
      <c r="BQU14"/>
      <c r="BQV14"/>
      <c r="BQW14"/>
      <c r="BQX14"/>
      <c r="BQY14"/>
      <c r="BQZ14"/>
      <c r="BRA14"/>
      <c r="BRB14"/>
      <c r="BRC14"/>
      <c r="BRD14"/>
      <c r="BRE14"/>
      <c r="BRF14"/>
      <c r="BRG14"/>
      <c r="BRH14"/>
      <c r="BRI14"/>
      <c r="BRJ14"/>
      <c r="BRK14"/>
      <c r="BRL14"/>
      <c r="BRM14"/>
      <c r="BRN14"/>
      <c r="BRO14"/>
      <c r="BRP14"/>
      <c r="BRQ14"/>
      <c r="BRR14"/>
      <c r="BRS14"/>
      <c r="BRT14"/>
      <c r="BRU14"/>
      <c r="BRV14"/>
      <c r="BRW14"/>
      <c r="BRX14"/>
      <c r="BRY14"/>
      <c r="BRZ14"/>
      <c r="BSA14"/>
      <c r="BSB14"/>
      <c r="BSC14"/>
      <c r="BSD14"/>
      <c r="BSE14"/>
      <c r="BSF14"/>
      <c r="BSG14"/>
      <c r="BSH14"/>
      <c r="BSI14"/>
      <c r="BSJ14"/>
      <c r="BSK14"/>
      <c r="BSL14"/>
      <c r="BSM14"/>
      <c r="BSN14"/>
      <c r="BSO14"/>
      <c r="BSP14"/>
      <c r="BSQ14"/>
      <c r="BSR14"/>
      <c r="BSS14"/>
      <c r="BST14"/>
      <c r="BSU14"/>
      <c r="BSV14"/>
      <c r="BSW14"/>
      <c r="BSX14"/>
      <c r="BSY14"/>
      <c r="BSZ14"/>
      <c r="BTA14"/>
      <c r="BTB14"/>
      <c r="BTC14"/>
      <c r="BTD14"/>
      <c r="BTE14"/>
      <c r="BTF14"/>
      <c r="BTG14"/>
      <c r="BTH14"/>
      <c r="BTI14"/>
      <c r="BTJ14"/>
      <c r="BTK14"/>
      <c r="BTL14"/>
      <c r="BTM14"/>
      <c r="BTN14"/>
      <c r="BTO14"/>
      <c r="BTP14"/>
      <c r="BTQ14"/>
      <c r="BTR14"/>
      <c r="BTS14"/>
      <c r="BTT14"/>
      <c r="BTU14"/>
      <c r="BTV14"/>
      <c r="BTW14"/>
      <c r="BTX14"/>
      <c r="BTY14"/>
      <c r="BTZ14"/>
      <c r="BUA14"/>
      <c r="BUB14"/>
      <c r="BUC14"/>
      <c r="BUD14"/>
      <c r="BUE14"/>
      <c r="BUF14"/>
      <c r="BUG14"/>
      <c r="BUH14"/>
      <c r="BUI14"/>
      <c r="BUJ14"/>
      <c r="BUK14"/>
      <c r="BUL14"/>
      <c r="BUM14"/>
      <c r="BUN14"/>
      <c r="BUO14"/>
      <c r="BUP14"/>
      <c r="BUQ14"/>
      <c r="BUR14"/>
      <c r="BUS14"/>
      <c r="BUT14"/>
      <c r="BUU14"/>
      <c r="BUV14"/>
      <c r="BUW14"/>
      <c r="BUX14"/>
      <c r="BUY14"/>
      <c r="BUZ14"/>
      <c r="BVA14"/>
      <c r="BVB14"/>
      <c r="BVC14"/>
      <c r="BVD14"/>
      <c r="BVE14"/>
      <c r="BVF14"/>
      <c r="BVG14"/>
      <c r="BVH14"/>
      <c r="BVI14"/>
      <c r="BVJ14"/>
      <c r="BVK14"/>
      <c r="BVL14"/>
      <c r="BVM14"/>
      <c r="BVN14"/>
      <c r="BVO14"/>
      <c r="BVP14"/>
      <c r="BVQ14"/>
      <c r="BVR14"/>
      <c r="BVS14"/>
      <c r="BVT14"/>
      <c r="BVU14"/>
      <c r="BVV14"/>
      <c r="BVW14"/>
      <c r="BVX14"/>
      <c r="BVY14"/>
      <c r="BVZ14"/>
      <c r="BWA14"/>
      <c r="BWB14"/>
      <c r="BWC14"/>
      <c r="BWD14"/>
      <c r="BWE14"/>
      <c r="BWF14"/>
      <c r="BWG14"/>
      <c r="BWH14"/>
      <c r="BWI14"/>
      <c r="BWJ14"/>
      <c r="BWK14"/>
      <c r="BWL14"/>
      <c r="BWM14"/>
      <c r="BWN14"/>
      <c r="BWO14"/>
      <c r="BWP14"/>
      <c r="BWQ14"/>
      <c r="BWR14"/>
      <c r="BWS14"/>
      <c r="BWT14"/>
      <c r="BWU14"/>
      <c r="BWV14"/>
      <c r="BWW14"/>
      <c r="BWX14"/>
      <c r="BWY14"/>
      <c r="BWZ14"/>
      <c r="BXA14"/>
      <c r="BXB14"/>
      <c r="BXC14"/>
      <c r="BXD14"/>
      <c r="BXE14"/>
      <c r="BXF14"/>
      <c r="BXG14"/>
      <c r="BXH14"/>
      <c r="BXI14"/>
      <c r="BXJ14"/>
      <c r="BXK14"/>
      <c r="BXL14"/>
      <c r="BXM14"/>
      <c r="BXN14"/>
      <c r="BXO14"/>
      <c r="BXP14"/>
      <c r="BXQ14"/>
      <c r="BXR14"/>
      <c r="BXS14"/>
      <c r="BXT14"/>
      <c r="BXU14"/>
      <c r="BXV14"/>
      <c r="BXW14"/>
      <c r="BXX14"/>
      <c r="BXY14"/>
      <c r="BXZ14"/>
      <c r="BYA14"/>
      <c r="BYB14"/>
      <c r="BYC14"/>
      <c r="BYD14"/>
      <c r="BYE14"/>
      <c r="BYF14"/>
      <c r="BYG14"/>
      <c r="BYH14"/>
      <c r="BYI14"/>
      <c r="BYJ14"/>
      <c r="BYK14"/>
      <c r="BYL14"/>
      <c r="BYM14"/>
      <c r="BYN14"/>
      <c r="BYO14"/>
      <c r="BYP14"/>
      <c r="BYQ14"/>
      <c r="BYR14"/>
      <c r="BYS14"/>
      <c r="BYT14"/>
      <c r="BYU14"/>
      <c r="BYV14"/>
      <c r="BYW14"/>
      <c r="BYX14"/>
      <c r="BYY14"/>
      <c r="BYZ14"/>
      <c r="BZA14"/>
      <c r="BZB14"/>
      <c r="BZC14"/>
      <c r="BZD14"/>
      <c r="BZE14"/>
      <c r="BZF14"/>
      <c r="BZG14"/>
      <c r="BZH14"/>
      <c r="BZI14"/>
      <c r="BZJ14"/>
      <c r="BZK14"/>
      <c r="BZL14"/>
      <c r="BZM14"/>
      <c r="BZN14"/>
      <c r="BZO14"/>
      <c r="BZP14"/>
      <c r="BZQ14"/>
      <c r="BZR14"/>
      <c r="BZS14"/>
      <c r="BZT14"/>
      <c r="BZU14"/>
      <c r="BZV14"/>
      <c r="BZW14"/>
      <c r="BZX14"/>
      <c r="BZY14"/>
      <c r="BZZ14"/>
      <c r="CAA14"/>
      <c r="CAB14"/>
      <c r="CAC14"/>
      <c r="CAD14"/>
      <c r="CAE14"/>
      <c r="CAF14"/>
      <c r="CAG14"/>
      <c r="CAH14"/>
      <c r="CAI14"/>
      <c r="CAJ14"/>
      <c r="CAK14"/>
      <c r="CAL14"/>
      <c r="CAM14"/>
      <c r="CAN14"/>
      <c r="CAO14"/>
      <c r="CAP14"/>
      <c r="CAQ14"/>
      <c r="CAR14"/>
      <c r="CAS14"/>
      <c r="CAT14"/>
      <c r="CAU14"/>
      <c r="CAV14"/>
      <c r="CAW14"/>
      <c r="CAX14"/>
      <c r="CAY14"/>
      <c r="CAZ14"/>
      <c r="CBA14"/>
      <c r="CBB14"/>
      <c r="CBC14"/>
      <c r="CBD14"/>
      <c r="CBE14"/>
      <c r="CBF14"/>
      <c r="CBG14"/>
      <c r="CBH14"/>
      <c r="CBI14"/>
      <c r="CBJ14"/>
      <c r="CBK14"/>
      <c r="CBL14"/>
      <c r="CBM14"/>
      <c r="CBN14"/>
      <c r="CBO14"/>
      <c r="CBP14"/>
      <c r="CBQ14"/>
      <c r="CBR14"/>
      <c r="CBS14"/>
      <c r="CBT14"/>
      <c r="CBU14"/>
      <c r="CBV14"/>
      <c r="CBW14"/>
      <c r="CBX14"/>
      <c r="CBY14"/>
      <c r="CBZ14"/>
      <c r="CCA14"/>
      <c r="CCB14"/>
      <c r="CCC14"/>
      <c r="CCD14"/>
      <c r="CCE14"/>
      <c r="CCF14"/>
      <c r="CCG14"/>
      <c r="CCH14"/>
      <c r="CCI14"/>
      <c r="CCJ14"/>
      <c r="CCK14"/>
      <c r="CCL14"/>
      <c r="CCM14"/>
      <c r="CCN14"/>
      <c r="CCO14"/>
      <c r="CCP14"/>
      <c r="CCQ14"/>
      <c r="CCR14"/>
      <c r="CCS14"/>
      <c r="CCT14"/>
      <c r="CCU14"/>
      <c r="CCV14"/>
      <c r="CCW14"/>
      <c r="CCX14"/>
      <c r="CCY14"/>
      <c r="CCZ14"/>
      <c r="CDA14"/>
      <c r="CDB14"/>
      <c r="CDC14"/>
      <c r="CDD14"/>
      <c r="CDE14"/>
      <c r="CDF14"/>
      <c r="CDG14"/>
      <c r="CDH14"/>
      <c r="CDI14"/>
      <c r="CDJ14"/>
      <c r="CDK14"/>
      <c r="CDL14"/>
      <c r="CDM14"/>
      <c r="CDN14"/>
      <c r="CDO14"/>
      <c r="CDP14"/>
      <c r="CDQ14"/>
      <c r="CDR14"/>
      <c r="CDS14"/>
      <c r="CDT14"/>
      <c r="CDU14"/>
      <c r="CDV14"/>
      <c r="CDW14"/>
      <c r="CDX14"/>
      <c r="CDY14"/>
      <c r="CDZ14"/>
      <c r="CEA14"/>
      <c r="CEB14"/>
      <c r="CEC14"/>
      <c r="CED14"/>
      <c r="CEE14"/>
      <c r="CEF14"/>
      <c r="CEG14"/>
      <c r="CEH14"/>
      <c r="CEI14"/>
      <c r="CEJ14"/>
      <c r="CEK14"/>
      <c r="CEL14"/>
      <c r="CEM14"/>
      <c r="CEN14"/>
      <c r="CEO14"/>
      <c r="CEP14"/>
      <c r="CEQ14"/>
      <c r="CER14"/>
      <c r="CES14"/>
      <c r="CET14"/>
      <c r="CEU14"/>
      <c r="CEV14"/>
      <c r="CEW14"/>
      <c r="CEX14"/>
      <c r="CEY14"/>
      <c r="CEZ14"/>
      <c r="CFA14"/>
      <c r="CFB14"/>
      <c r="CFC14"/>
      <c r="CFD14"/>
      <c r="CFE14"/>
      <c r="CFF14"/>
      <c r="CFG14"/>
      <c r="CFH14"/>
      <c r="CFI14"/>
      <c r="CFJ14"/>
      <c r="CFK14"/>
      <c r="CFL14"/>
      <c r="CFM14"/>
      <c r="CFN14"/>
      <c r="CFO14"/>
      <c r="CFP14"/>
      <c r="CFQ14"/>
      <c r="CFR14"/>
      <c r="CFS14"/>
      <c r="CFT14"/>
      <c r="CFU14"/>
      <c r="CFV14"/>
      <c r="CFW14"/>
      <c r="CFX14"/>
      <c r="CFY14"/>
      <c r="CFZ14"/>
      <c r="CGA14"/>
      <c r="CGB14"/>
      <c r="CGC14"/>
      <c r="CGD14"/>
      <c r="CGE14"/>
      <c r="CGF14"/>
      <c r="CGG14"/>
      <c r="CGH14"/>
      <c r="CGI14"/>
      <c r="CGJ14"/>
      <c r="CGK14"/>
      <c r="CGL14"/>
      <c r="CGM14"/>
      <c r="CGN14"/>
      <c r="CGO14"/>
      <c r="CGP14"/>
      <c r="CGQ14"/>
      <c r="CGR14"/>
      <c r="CGS14"/>
      <c r="CGT14"/>
      <c r="CGU14"/>
      <c r="CGV14"/>
      <c r="CGW14"/>
      <c r="CGX14"/>
      <c r="CGY14"/>
      <c r="CGZ14"/>
      <c r="CHA14"/>
      <c r="CHB14"/>
      <c r="CHC14"/>
      <c r="CHD14"/>
      <c r="CHE14"/>
      <c r="CHF14"/>
      <c r="CHG14"/>
      <c r="CHH14"/>
      <c r="CHI14"/>
      <c r="CHJ14"/>
      <c r="CHK14"/>
      <c r="CHL14"/>
      <c r="CHM14"/>
      <c r="CHN14"/>
      <c r="CHO14"/>
      <c r="CHP14"/>
      <c r="CHQ14"/>
      <c r="CHR14"/>
      <c r="CHS14"/>
      <c r="CHT14"/>
      <c r="CHU14"/>
      <c r="CHV14"/>
      <c r="CHW14"/>
      <c r="CHX14"/>
      <c r="CHY14"/>
      <c r="CHZ14"/>
      <c r="CIA14"/>
      <c r="CIB14"/>
      <c r="CIC14"/>
      <c r="CID14"/>
      <c r="CIE14"/>
      <c r="CIF14"/>
      <c r="CIG14"/>
      <c r="CIH14"/>
      <c r="CII14"/>
      <c r="CIJ14"/>
      <c r="CIK14"/>
      <c r="CIL14"/>
      <c r="CIM14"/>
      <c r="CIN14"/>
      <c r="CIO14"/>
      <c r="CIP14"/>
      <c r="CIQ14"/>
      <c r="CIR14"/>
      <c r="CIS14"/>
      <c r="CIT14"/>
      <c r="CIU14"/>
      <c r="CIV14"/>
      <c r="CIW14"/>
      <c r="CIX14"/>
      <c r="CIY14"/>
      <c r="CIZ14"/>
      <c r="CJA14"/>
      <c r="CJB14"/>
      <c r="CJC14"/>
      <c r="CJD14"/>
      <c r="CJE14"/>
      <c r="CJF14"/>
      <c r="CJG14"/>
      <c r="CJH14"/>
      <c r="CJI14"/>
      <c r="CJJ14"/>
      <c r="CJK14"/>
      <c r="CJL14"/>
      <c r="CJM14"/>
      <c r="CJN14"/>
      <c r="CJO14"/>
      <c r="CJP14"/>
      <c r="CJQ14"/>
      <c r="CJR14"/>
      <c r="CJS14"/>
      <c r="CJT14"/>
      <c r="CJU14"/>
      <c r="CJV14"/>
      <c r="CJW14"/>
      <c r="CJX14"/>
      <c r="CJY14"/>
      <c r="CJZ14"/>
      <c r="CKA14"/>
      <c r="CKB14"/>
      <c r="CKC14"/>
      <c r="CKD14"/>
      <c r="CKE14"/>
      <c r="CKF14"/>
      <c r="CKG14"/>
      <c r="CKH14"/>
      <c r="CKI14"/>
      <c r="CKJ14"/>
      <c r="CKK14"/>
      <c r="CKL14"/>
      <c r="CKM14"/>
      <c r="CKN14"/>
      <c r="CKO14"/>
      <c r="CKP14"/>
      <c r="CKQ14"/>
      <c r="CKR14"/>
      <c r="CKS14"/>
      <c r="CKT14"/>
      <c r="CKU14"/>
      <c r="CKV14"/>
      <c r="CKW14"/>
      <c r="CKX14"/>
      <c r="CKY14"/>
      <c r="CKZ14"/>
      <c r="CLA14"/>
      <c r="CLB14"/>
      <c r="CLC14"/>
      <c r="CLD14"/>
      <c r="CLE14"/>
      <c r="CLF14"/>
      <c r="CLG14"/>
      <c r="CLH14"/>
      <c r="CLI14"/>
      <c r="CLJ14"/>
      <c r="CLK14"/>
      <c r="CLL14"/>
      <c r="CLM14"/>
      <c r="CLN14"/>
      <c r="CLO14"/>
      <c r="CLP14"/>
      <c r="CLQ14"/>
      <c r="CLR14"/>
      <c r="CLS14"/>
      <c r="CLT14"/>
      <c r="CLU14"/>
      <c r="CLV14"/>
      <c r="CLW14"/>
      <c r="CLX14"/>
      <c r="CLY14"/>
      <c r="CLZ14"/>
      <c r="CMA14"/>
      <c r="CMB14"/>
      <c r="CMC14"/>
      <c r="CMD14"/>
      <c r="CME14"/>
      <c r="CMF14"/>
      <c r="CMG14"/>
      <c r="CMH14"/>
      <c r="CMI14"/>
      <c r="CMJ14"/>
      <c r="CMK14"/>
      <c r="CML14"/>
      <c r="CMM14"/>
      <c r="CMN14"/>
      <c r="CMO14"/>
      <c r="CMP14"/>
      <c r="CMQ14"/>
      <c r="CMR14"/>
      <c r="CMS14"/>
      <c r="CMT14"/>
      <c r="CMU14"/>
      <c r="CMV14"/>
      <c r="CMW14"/>
      <c r="CMX14"/>
      <c r="CMY14"/>
      <c r="CMZ14"/>
      <c r="CNA14"/>
      <c r="CNB14"/>
      <c r="CNC14"/>
      <c r="CND14"/>
      <c r="CNE14"/>
      <c r="CNF14"/>
      <c r="CNG14"/>
      <c r="CNH14"/>
      <c r="CNI14"/>
      <c r="CNJ14"/>
      <c r="CNK14"/>
      <c r="CNL14"/>
      <c r="CNM14"/>
      <c r="CNN14"/>
      <c r="CNO14"/>
      <c r="CNP14"/>
      <c r="CNQ14"/>
      <c r="CNR14"/>
      <c r="CNS14"/>
      <c r="CNT14"/>
      <c r="CNU14"/>
      <c r="CNV14"/>
      <c r="CNW14"/>
      <c r="CNX14"/>
      <c r="CNY14"/>
      <c r="CNZ14"/>
      <c r="COA14"/>
      <c r="COB14"/>
      <c r="COC14"/>
      <c r="COD14"/>
      <c r="COE14"/>
      <c r="COF14"/>
      <c r="COG14"/>
      <c r="COH14"/>
      <c r="COI14"/>
      <c r="COJ14"/>
      <c r="COK14"/>
      <c r="COL14"/>
      <c r="COM14"/>
      <c r="CON14"/>
      <c r="COO14"/>
      <c r="COP14"/>
      <c r="COQ14"/>
      <c r="COR14"/>
      <c r="COS14"/>
      <c r="COT14"/>
      <c r="COU14"/>
      <c r="COV14"/>
      <c r="COW14"/>
      <c r="COX14"/>
      <c r="COY14"/>
      <c r="COZ14"/>
      <c r="CPA14"/>
      <c r="CPB14"/>
      <c r="CPC14"/>
      <c r="CPD14"/>
      <c r="CPE14"/>
      <c r="CPF14"/>
      <c r="CPG14"/>
      <c r="CPH14"/>
      <c r="CPI14"/>
      <c r="CPJ14"/>
      <c r="CPK14"/>
      <c r="CPL14"/>
      <c r="CPM14"/>
      <c r="CPN14"/>
      <c r="CPO14"/>
      <c r="CPP14"/>
      <c r="CPQ14"/>
      <c r="CPR14"/>
      <c r="CPS14"/>
      <c r="CPT14"/>
      <c r="CPU14"/>
      <c r="CPV14"/>
      <c r="CPW14"/>
      <c r="CPX14"/>
      <c r="CPY14"/>
      <c r="CPZ14"/>
      <c r="CQA14"/>
      <c r="CQB14"/>
      <c r="CQC14"/>
      <c r="CQD14"/>
      <c r="CQE14"/>
      <c r="CQF14"/>
      <c r="CQG14"/>
      <c r="CQH14"/>
      <c r="CQI14"/>
      <c r="CQJ14"/>
      <c r="CQK14"/>
      <c r="CQL14"/>
      <c r="CQM14"/>
      <c r="CQN14"/>
      <c r="CQO14"/>
      <c r="CQP14"/>
      <c r="CQQ14"/>
      <c r="CQR14"/>
      <c r="CQS14"/>
      <c r="CQT14"/>
      <c r="CQU14"/>
      <c r="CQV14"/>
      <c r="CQW14"/>
      <c r="CQX14"/>
      <c r="CQY14"/>
      <c r="CQZ14"/>
      <c r="CRA14"/>
      <c r="CRB14"/>
      <c r="CRC14"/>
      <c r="CRD14"/>
      <c r="CRE14"/>
      <c r="CRF14"/>
      <c r="CRG14"/>
      <c r="CRH14"/>
      <c r="CRI14"/>
      <c r="CRJ14"/>
      <c r="CRK14"/>
      <c r="CRL14"/>
      <c r="CRM14"/>
      <c r="CRN14"/>
      <c r="CRO14"/>
      <c r="CRP14"/>
      <c r="CRQ14"/>
      <c r="CRR14"/>
      <c r="CRS14"/>
      <c r="CRT14"/>
      <c r="CRU14"/>
      <c r="CRV14"/>
      <c r="CRW14"/>
      <c r="CRX14"/>
      <c r="CRY14"/>
      <c r="CRZ14"/>
      <c r="CSA14"/>
      <c r="CSB14"/>
      <c r="CSC14"/>
      <c r="CSD14"/>
      <c r="CSE14"/>
      <c r="CSF14"/>
      <c r="CSG14"/>
      <c r="CSH14"/>
      <c r="CSI14"/>
      <c r="CSJ14"/>
      <c r="CSK14"/>
      <c r="CSL14"/>
      <c r="CSM14"/>
      <c r="CSN14"/>
      <c r="CSO14"/>
      <c r="CSP14"/>
      <c r="CSQ14"/>
      <c r="CSR14"/>
      <c r="CSS14"/>
      <c r="CST14"/>
      <c r="CSU14"/>
      <c r="CSV14"/>
      <c r="CSW14"/>
      <c r="CSX14"/>
      <c r="CSY14"/>
      <c r="CSZ14"/>
      <c r="CTA14"/>
      <c r="CTB14"/>
      <c r="CTC14"/>
      <c r="CTD14"/>
      <c r="CTE14"/>
      <c r="CTF14"/>
      <c r="CTG14"/>
      <c r="CTH14"/>
      <c r="CTI14"/>
      <c r="CTJ14"/>
      <c r="CTK14"/>
      <c r="CTL14"/>
      <c r="CTM14"/>
      <c r="CTN14"/>
      <c r="CTO14"/>
      <c r="CTP14"/>
      <c r="CTQ14"/>
      <c r="CTR14"/>
      <c r="CTS14"/>
      <c r="CTT14"/>
      <c r="CTU14"/>
      <c r="CTV14"/>
      <c r="CTW14"/>
      <c r="CTX14"/>
      <c r="CTY14"/>
      <c r="CTZ14"/>
      <c r="CUA14"/>
      <c r="CUB14"/>
      <c r="CUC14"/>
      <c r="CUD14"/>
      <c r="CUE14"/>
      <c r="CUF14"/>
      <c r="CUG14"/>
      <c r="CUH14"/>
      <c r="CUI14"/>
      <c r="CUJ14"/>
      <c r="CUK14"/>
      <c r="CUL14"/>
      <c r="CUM14"/>
      <c r="CUN14"/>
      <c r="CUO14"/>
      <c r="CUP14"/>
      <c r="CUQ14"/>
      <c r="CUR14"/>
      <c r="CUS14"/>
      <c r="CUT14"/>
      <c r="CUU14"/>
      <c r="CUV14"/>
      <c r="CUW14"/>
      <c r="CUX14"/>
      <c r="CUY14"/>
      <c r="CUZ14"/>
      <c r="CVA14"/>
      <c r="CVB14"/>
      <c r="CVC14"/>
      <c r="CVD14"/>
      <c r="CVE14"/>
      <c r="CVF14"/>
      <c r="CVG14"/>
      <c r="CVH14"/>
      <c r="CVI14"/>
      <c r="CVJ14"/>
      <c r="CVK14"/>
      <c r="CVL14"/>
      <c r="CVM14"/>
      <c r="CVN14"/>
      <c r="CVO14"/>
      <c r="CVP14"/>
      <c r="CVQ14"/>
      <c r="CVR14"/>
      <c r="CVS14"/>
      <c r="CVT14"/>
      <c r="CVU14"/>
      <c r="CVV14"/>
      <c r="CVW14"/>
      <c r="CVX14"/>
      <c r="CVY14"/>
      <c r="CVZ14"/>
      <c r="CWA14"/>
      <c r="CWB14"/>
      <c r="CWC14"/>
      <c r="CWD14"/>
      <c r="CWE14"/>
      <c r="CWF14"/>
      <c r="CWG14"/>
      <c r="CWH14"/>
      <c r="CWI14"/>
      <c r="CWJ14"/>
      <c r="CWK14"/>
      <c r="CWL14"/>
      <c r="CWM14"/>
      <c r="CWN14"/>
      <c r="CWO14"/>
      <c r="CWP14"/>
      <c r="CWQ14"/>
      <c r="CWR14"/>
      <c r="CWS14"/>
      <c r="CWT14"/>
      <c r="CWU14"/>
      <c r="CWV14"/>
      <c r="CWW14"/>
      <c r="CWX14"/>
      <c r="CWY14"/>
      <c r="CWZ14"/>
      <c r="CXA14"/>
      <c r="CXB14"/>
      <c r="CXC14"/>
      <c r="CXD14"/>
      <c r="CXE14"/>
      <c r="CXF14"/>
      <c r="CXG14"/>
      <c r="CXH14"/>
      <c r="CXI14"/>
      <c r="CXJ14"/>
      <c r="CXK14"/>
      <c r="CXL14"/>
      <c r="CXM14"/>
      <c r="CXN14"/>
      <c r="CXO14"/>
      <c r="CXP14"/>
      <c r="CXQ14"/>
      <c r="CXR14"/>
      <c r="CXS14"/>
      <c r="CXT14"/>
      <c r="CXU14"/>
      <c r="CXV14"/>
      <c r="CXW14"/>
      <c r="CXX14"/>
      <c r="CXY14"/>
      <c r="CXZ14"/>
      <c r="CYA14"/>
      <c r="CYB14"/>
      <c r="CYC14"/>
      <c r="CYD14"/>
      <c r="CYE14"/>
      <c r="CYF14"/>
      <c r="CYG14"/>
      <c r="CYH14"/>
      <c r="CYI14"/>
      <c r="CYJ14"/>
      <c r="CYK14"/>
      <c r="CYL14"/>
      <c r="CYM14"/>
      <c r="CYN14"/>
      <c r="CYO14"/>
      <c r="CYP14"/>
      <c r="CYQ14"/>
      <c r="CYR14"/>
      <c r="CYS14"/>
      <c r="CYT14"/>
      <c r="CYU14"/>
      <c r="CYV14"/>
      <c r="CYW14"/>
      <c r="CYX14"/>
      <c r="CYY14"/>
      <c r="CYZ14"/>
      <c r="CZA14"/>
      <c r="CZB14"/>
      <c r="CZC14"/>
      <c r="CZD14"/>
      <c r="CZE14"/>
      <c r="CZF14"/>
      <c r="CZG14"/>
      <c r="CZH14"/>
      <c r="CZI14"/>
      <c r="CZJ14"/>
      <c r="CZK14"/>
      <c r="CZL14"/>
      <c r="CZM14"/>
      <c r="CZN14"/>
      <c r="CZO14"/>
      <c r="CZP14"/>
      <c r="CZQ14"/>
      <c r="CZR14"/>
      <c r="CZS14"/>
      <c r="CZT14"/>
      <c r="CZU14"/>
      <c r="CZV14"/>
      <c r="CZW14"/>
      <c r="CZX14"/>
      <c r="CZY14"/>
      <c r="CZZ14"/>
      <c r="DAA14"/>
      <c r="DAB14"/>
      <c r="DAC14"/>
      <c r="DAD14"/>
      <c r="DAE14"/>
      <c r="DAF14"/>
      <c r="DAG14"/>
      <c r="DAH14"/>
      <c r="DAI14"/>
      <c r="DAJ14"/>
      <c r="DAK14"/>
      <c r="DAL14"/>
      <c r="DAM14"/>
      <c r="DAN14"/>
      <c r="DAO14"/>
      <c r="DAP14"/>
      <c r="DAQ14"/>
      <c r="DAR14"/>
      <c r="DAS14"/>
      <c r="DAT14"/>
      <c r="DAU14"/>
      <c r="DAV14"/>
      <c r="DAW14"/>
      <c r="DAX14"/>
      <c r="DAY14"/>
      <c r="DAZ14"/>
      <c r="DBA14"/>
      <c r="DBB14"/>
      <c r="DBC14"/>
      <c r="DBD14"/>
      <c r="DBE14"/>
      <c r="DBF14"/>
      <c r="DBG14"/>
      <c r="DBH14"/>
      <c r="DBI14"/>
      <c r="DBJ14"/>
      <c r="DBK14"/>
      <c r="DBL14"/>
      <c r="DBM14"/>
      <c r="DBN14"/>
      <c r="DBO14"/>
      <c r="DBP14"/>
      <c r="DBQ14"/>
      <c r="DBR14"/>
      <c r="DBS14"/>
      <c r="DBT14"/>
      <c r="DBU14"/>
      <c r="DBV14"/>
      <c r="DBW14"/>
      <c r="DBX14"/>
      <c r="DBY14"/>
      <c r="DBZ14"/>
      <c r="DCA14"/>
      <c r="DCB14"/>
      <c r="DCC14"/>
      <c r="DCD14"/>
      <c r="DCE14"/>
      <c r="DCF14"/>
      <c r="DCG14"/>
      <c r="DCH14"/>
      <c r="DCI14"/>
      <c r="DCJ14"/>
      <c r="DCK14"/>
      <c r="DCL14"/>
      <c r="DCM14"/>
      <c r="DCN14"/>
      <c r="DCO14"/>
      <c r="DCP14"/>
      <c r="DCQ14"/>
      <c r="DCR14"/>
      <c r="DCS14"/>
      <c r="DCT14"/>
      <c r="DCU14"/>
      <c r="DCV14"/>
      <c r="DCW14"/>
      <c r="DCX14"/>
      <c r="DCY14"/>
      <c r="DCZ14"/>
      <c r="DDA14"/>
      <c r="DDB14"/>
      <c r="DDC14"/>
      <c r="DDD14"/>
      <c r="DDE14"/>
      <c r="DDF14"/>
      <c r="DDG14"/>
      <c r="DDH14"/>
      <c r="DDI14"/>
      <c r="DDJ14"/>
      <c r="DDK14"/>
      <c r="DDL14"/>
      <c r="DDM14"/>
      <c r="DDN14"/>
      <c r="DDO14"/>
      <c r="DDP14"/>
      <c r="DDQ14"/>
      <c r="DDR14"/>
      <c r="DDS14"/>
      <c r="DDT14"/>
      <c r="DDU14"/>
      <c r="DDV14"/>
      <c r="DDW14"/>
      <c r="DDX14"/>
      <c r="DDY14"/>
      <c r="DDZ14"/>
      <c r="DEA14"/>
      <c r="DEB14"/>
      <c r="DEC14"/>
      <c r="DED14"/>
      <c r="DEE14"/>
      <c r="DEF14"/>
      <c r="DEG14"/>
      <c r="DEH14"/>
      <c r="DEI14"/>
      <c r="DEJ14"/>
      <c r="DEK14"/>
      <c r="DEL14"/>
      <c r="DEM14"/>
      <c r="DEN14"/>
      <c r="DEO14"/>
      <c r="DEP14"/>
      <c r="DEQ14"/>
      <c r="DER14"/>
      <c r="DES14"/>
      <c r="DET14"/>
      <c r="DEU14"/>
      <c r="DEV14"/>
      <c r="DEW14"/>
      <c r="DEX14"/>
      <c r="DEY14"/>
      <c r="DEZ14"/>
      <c r="DFA14"/>
      <c r="DFB14"/>
      <c r="DFC14"/>
      <c r="DFD14"/>
      <c r="DFE14"/>
      <c r="DFF14"/>
      <c r="DFG14"/>
      <c r="DFH14"/>
      <c r="DFI14"/>
      <c r="DFJ14"/>
      <c r="DFK14"/>
      <c r="DFL14"/>
      <c r="DFM14"/>
      <c r="DFN14"/>
      <c r="DFO14"/>
      <c r="DFP14"/>
      <c r="DFQ14"/>
      <c r="DFR14"/>
      <c r="DFS14"/>
      <c r="DFT14"/>
      <c r="DFU14"/>
      <c r="DFV14"/>
      <c r="DFW14"/>
      <c r="DFX14"/>
      <c r="DFY14"/>
      <c r="DFZ14"/>
      <c r="DGA14"/>
      <c r="DGB14"/>
      <c r="DGC14"/>
      <c r="DGD14"/>
      <c r="DGE14"/>
      <c r="DGF14"/>
      <c r="DGG14"/>
      <c r="DGH14"/>
      <c r="DGI14"/>
      <c r="DGJ14"/>
      <c r="DGK14"/>
      <c r="DGL14"/>
      <c r="DGM14"/>
      <c r="DGN14"/>
      <c r="DGO14"/>
      <c r="DGP14"/>
      <c r="DGQ14"/>
      <c r="DGR14"/>
      <c r="DGS14"/>
      <c r="DGT14"/>
      <c r="DGU14"/>
      <c r="DGV14"/>
      <c r="DGW14"/>
      <c r="DGX14"/>
      <c r="DGY14"/>
      <c r="DGZ14"/>
      <c r="DHA14"/>
      <c r="DHB14"/>
      <c r="DHC14"/>
      <c r="DHD14"/>
      <c r="DHE14"/>
      <c r="DHF14"/>
      <c r="DHG14"/>
      <c r="DHH14"/>
      <c r="DHI14"/>
      <c r="DHJ14"/>
      <c r="DHK14"/>
      <c r="DHL14"/>
      <c r="DHM14"/>
      <c r="DHN14"/>
      <c r="DHO14"/>
      <c r="DHP14"/>
      <c r="DHQ14"/>
      <c r="DHR14"/>
      <c r="DHS14"/>
      <c r="DHT14"/>
      <c r="DHU14"/>
      <c r="DHV14"/>
      <c r="DHW14"/>
      <c r="DHX14"/>
      <c r="DHY14"/>
      <c r="DHZ14"/>
      <c r="DIA14"/>
      <c r="DIB14"/>
      <c r="DIC14"/>
      <c r="DID14"/>
      <c r="DIE14"/>
      <c r="DIF14"/>
      <c r="DIG14"/>
      <c r="DIH14"/>
      <c r="DII14"/>
      <c r="DIJ14"/>
      <c r="DIK14"/>
      <c r="DIL14"/>
      <c r="DIM14"/>
      <c r="DIN14"/>
      <c r="DIO14"/>
      <c r="DIP14"/>
      <c r="DIQ14"/>
      <c r="DIR14"/>
      <c r="DIS14"/>
      <c r="DIT14"/>
      <c r="DIU14"/>
      <c r="DIV14"/>
      <c r="DIW14"/>
      <c r="DIX14"/>
      <c r="DIY14"/>
      <c r="DIZ14"/>
      <c r="DJA14"/>
      <c r="DJB14"/>
      <c r="DJC14"/>
      <c r="DJD14"/>
      <c r="DJE14"/>
      <c r="DJF14"/>
      <c r="DJG14"/>
      <c r="DJH14"/>
      <c r="DJI14"/>
      <c r="DJJ14"/>
      <c r="DJK14"/>
      <c r="DJL14"/>
      <c r="DJM14"/>
      <c r="DJN14"/>
      <c r="DJO14"/>
      <c r="DJP14"/>
      <c r="DJQ14"/>
      <c r="DJR14"/>
      <c r="DJS14"/>
      <c r="DJT14"/>
      <c r="DJU14"/>
      <c r="DJV14"/>
      <c r="DJW14"/>
      <c r="DJX14"/>
      <c r="DJY14"/>
      <c r="DJZ14"/>
      <c r="DKA14"/>
      <c r="DKB14"/>
      <c r="DKC14"/>
      <c r="DKD14"/>
      <c r="DKE14"/>
      <c r="DKF14"/>
      <c r="DKG14"/>
      <c r="DKH14"/>
      <c r="DKI14"/>
      <c r="DKJ14"/>
      <c r="DKK14"/>
      <c r="DKL14"/>
      <c r="DKM14"/>
      <c r="DKN14"/>
      <c r="DKO14"/>
      <c r="DKP14"/>
      <c r="DKQ14"/>
      <c r="DKR14"/>
      <c r="DKS14"/>
      <c r="DKT14"/>
      <c r="DKU14"/>
      <c r="DKV14"/>
      <c r="DKW14"/>
      <c r="DKX14"/>
      <c r="DKY14"/>
      <c r="DKZ14"/>
      <c r="DLA14"/>
      <c r="DLB14"/>
      <c r="DLC14"/>
      <c r="DLD14"/>
      <c r="DLE14"/>
      <c r="DLF14"/>
      <c r="DLG14"/>
      <c r="DLH14"/>
      <c r="DLI14"/>
      <c r="DLJ14"/>
      <c r="DLK14"/>
      <c r="DLL14"/>
      <c r="DLM14"/>
      <c r="DLN14"/>
      <c r="DLO14"/>
      <c r="DLP14"/>
      <c r="DLQ14"/>
      <c r="DLR14"/>
      <c r="DLS14"/>
      <c r="DLT14"/>
      <c r="DLU14"/>
      <c r="DLV14"/>
      <c r="DLW14"/>
      <c r="DLX14"/>
      <c r="DLY14"/>
      <c r="DLZ14"/>
      <c r="DMA14"/>
      <c r="DMB14"/>
      <c r="DMC14"/>
      <c r="DMD14"/>
      <c r="DME14"/>
      <c r="DMF14"/>
      <c r="DMG14"/>
      <c r="DMH14"/>
      <c r="DMI14"/>
      <c r="DMJ14"/>
      <c r="DMK14"/>
      <c r="DML14"/>
      <c r="DMM14"/>
      <c r="DMN14"/>
      <c r="DMO14"/>
      <c r="DMP14"/>
      <c r="DMQ14"/>
      <c r="DMR14"/>
      <c r="DMS14"/>
      <c r="DMT14"/>
      <c r="DMU14"/>
      <c r="DMV14"/>
      <c r="DMW14"/>
      <c r="DMX14"/>
      <c r="DMY14"/>
      <c r="DMZ14"/>
      <c r="DNA14"/>
      <c r="DNB14"/>
      <c r="DNC14"/>
      <c r="DND14"/>
      <c r="DNE14"/>
      <c r="DNF14"/>
      <c r="DNG14"/>
      <c r="DNH14"/>
      <c r="DNI14"/>
      <c r="DNJ14"/>
      <c r="DNK14"/>
      <c r="DNL14"/>
      <c r="DNM14"/>
      <c r="DNN14"/>
      <c r="DNO14"/>
      <c r="DNP14"/>
      <c r="DNQ14"/>
      <c r="DNR14"/>
      <c r="DNS14"/>
      <c r="DNT14"/>
      <c r="DNU14"/>
      <c r="DNV14"/>
      <c r="DNW14"/>
      <c r="DNX14"/>
      <c r="DNY14"/>
      <c r="DNZ14"/>
      <c r="DOA14"/>
      <c r="DOB14"/>
      <c r="DOC14"/>
      <c r="DOD14"/>
      <c r="DOE14"/>
      <c r="DOF14"/>
      <c r="DOG14"/>
      <c r="DOH14"/>
      <c r="DOI14"/>
      <c r="DOJ14"/>
      <c r="DOK14"/>
      <c r="DOL14"/>
      <c r="DOM14"/>
      <c r="DON14"/>
      <c r="DOO14"/>
      <c r="DOP14"/>
      <c r="DOQ14"/>
      <c r="DOR14"/>
      <c r="DOS14"/>
      <c r="DOT14"/>
      <c r="DOU14"/>
      <c r="DOV14"/>
      <c r="DOW14"/>
      <c r="DOX14"/>
      <c r="DOY14"/>
      <c r="DOZ14"/>
      <c r="DPA14"/>
      <c r="DPB14"/>
      <c r="DPC14"/>
      <c r="DPD14"/>
      <c r="DPE14"/>
      <c r="DPF14"/>
      <c r="DPG14"/>
      <c r="DPH14"/>
      <c r="DPI14"/>
      <c r="DPJ14"/>
      <c r="DPK14"/>
      <c r="DPL14"/>
      <c r="DPM14"/>
      <c r="DPN14"/>
      <c r="DPO14"/>
      <c r="DPP14"/>
      <c r="DPQ14"/>
      <c r="DPR14"/>
      <c r="DPS14"/>
      <c r="DPT14"/>
      <c r="DPU14"/>
      <c r="DPV14"/>
      <c r="DPW14"/>
      <c r="DPX14"/>
      <c r="DPY14"/>
      <c r="DPZ14"/>
      <c r="DQA14"/>
      <c r="DQB14"/>
      <c r="DQC14"/>
      <c r="DQD14"/>
      <c r="DQE14"/>
      <c r="DQF14"/>
      <c r="DQG14"/>
      <c r="DQH14"/>
      <c r="DQI14"/>
      <c r="DQJ14"/>
      <c r="DQK14"/>
      <c r="DQL14"/>
      <c r="DQM14"/>
      <c r="DQN14"/>
      <c r="DQO14"/>
      <c r="DQP14"/>
      <c r="DQQ14"/>
      <c r="DQR14"/>
      <c r="DQS14"/>
      <c r="DQT14"/>
      <c r="DQU14"/>
      <c r="DQV14"/>
      <c r="DQW14"/>
      <c r="DQX14"/>
      <c r="DQY14"/>
      <c r="DQZ14"/>
      <c r="DRA14"/>
      <c r="DRB14"/>
      <c r="DRC14"/>
      <c r="DRD14"/>
      <c r="DRE14"/>
      <c r="DRF14"/>
      <c r="DRG14"/>
      <c r="DRH14"/>
      <c r="DRI14"/>
      <c r="DRJ14"/>
      <c r="DRK14"/>
      <c r="DRL14"/>
      <c r="DRM14"/>
      <c r="DRN14"/>
      <c r="DRO14"/>
      <c r="DRP14"/>
      <c r="DRQ14"/>
      <c r="DRR14"/>
      <c r="DRS14"/>
      <c r="DRT14"/>
      <c r="DRU14"/>
      <c r="DRV14"/>
      <c r="DRW14"/>
      <c r="DRX14"/>
      <c r="DRY14"/>
      <c r="DRZ14"/>
      <c r="DSA14"/>
      <c r="DSB14"/>
      <c r="DSC14"/>
      <c r="DSD14"/>
      <c r="DSE14"/>
      <c r="DSF14"/>
      <c r="DSG14"/>
      <c r="DSH14"/>
      <c r="DSI14"/>
      <c r="DSJ14"/>
      <c r="DSK14"/>
      <c r="DSL14"/>
      <c r="DSM14"/>
      <c r="DSN14"/>
      <c r="DSO14"/>
      <c r="DSP14"/>
      <c r="DSQ14"/>
      <c r="DSR14"/>
      <c r="DSS14"/>
      <c r="DST14"/>
      <c r="DSU14"/>
      <c r="DSV14"/>
      <c r="DSW14"/>
      <c r="DSX14"/>
      <c r="DSY14"/>
      <c r="DSZ14"/>
      <c r="DTA14"/>
      <c r="DTB14"/>
      <c r="DTC14"/>
      <c r="DTD14"/>
      <c r="DTE14"/>
      <c r="DTF14"/>
      <c r="DTG14"/>
      <c r="DTH14"/>
      <c r="DTI14"/>
      <c r="DTJ14"/>
      <c r="DTK14"/>
      <c r="DTL14"/>
      <c r="DTM14"/>
      <c r="DTN14"/>
      <c r="DTO14"/>
      <c r="DTP14"/>
      <c r="DTQ14"/>
      <c r="DTR14"/>
      <c r="DTS14"/>
      <c r="DTT14"/>
      <c r="DTU14"/>
      <c r="DTV14"/>
      <c r="DTW14"/>
      <c r="DTX14"/>
      <c r="DTY14"/>
      <c r="DTZ14"/>
      <c r="DUA14"/>
      <c r="DUB14"/>
      <c r="DUC14"/>
      <c r="DUD14"/>
      <c r="DUE14"/>
      <c r="DUF14"/>
      <c r="DUG14"/>
      <c r="DUH14"/>
      <c r="DUI14"/>
      <c r="DUJ14"/>
      <c r="DUK14"/>
      <c r="DUL14"/>
      <c r="DUM14"/>
      <c r="DUN14"/>
      <c r="DUO14"/>
      <c r="DUP14"/>
      <c r="DUQ14"/>
      <c r="DUR14"/>
      <c r="DUS14"/>
      <c r="DUT14"/>
      <c r="DUU14"/>
      <c r="DUV14"/>
      <c r="DUW14"/>
      <c r="DUX14"/>
      <c r="DUY14"/>
      <c r="DUZ14"/>
      <c r="DVA14"/>
      <c r="DVB14"/>
      <c r="DVC14"/>
      <c r="DVD14"/>
      <c r="DVE14"/>
      <c r="DVF14"/>
      <c r="DVG14"/>
      <c r="DVH14"/>
      <c r="DVI14"/>
      <c r="DVJ14"/>
      <c r="DVK14"/>
      <c r="DVL14"/>
      <c r="DVM14"/>
      <c r="DVN14"/>
      <c r="DVO14"/>
      <c r="DVP14"/>
      <c r="DVQ14"/>
      <c r="DVR14"/>
      <c r="DVS14"/>
      <c r="DVT14"/>
      <c r="DVU14"/>
      <c r="DVV14"/>
      <c r="DVW14"/>
      <c r="DVX14"/>
      <c r="DVY14"/>
      <c r="DVZ14"/>
      <c r="DWA14"/>
      <c r="DWB14"/>
      <c r="DWC14"/>
      <c r="DWD14"/>
      <c r="DWE14"/>
      <c r="DWF14"/>
      <c r="DWG14"/>
      <c r="DWH14"/>
      <c r="DWI14"/>
      <c r="DWJ14"/>
      <c r="DWK14"/>
      <c r="DWL14"/>
      <c r="DWM14"/>
      <c r="DWN14"/>
      <c r="DWO14"/>
      <c r="DWP14"/>
      <c r="DWQ14"/>
      <c r="DWR14"/>
      <c r="DWS14"/>
      <c r="DWT14"/>
      <c r="DWU14"/>
      <c r="DWV14"/>
      <c r="DWW14"/>
      <c r="DWX14"/>
      <c r="DWY14"/>
      <c r="DWZ14"/>
      <c r="DXA14"/>
      <c r="DXB14"/>
      <c r="DXC14"/>
      <c r="DXD14"/>
      <c r="DXE14"/>
      <c r="DXF14"/>
      <c r="DXG14"/>
      <c r="DXH14"/>
      <c r="DXI14"/>
      <c r="DXJ14"/>
      <c r="DXK14"/>
      <c r="DXL14"/>
      <c r="DXM14"/>
      <c r="DXN14"/>
      <c r="DXO14"/>
      <c r="DXP14"/>
      <c r="DXQ14"/>
      <c r="DXR14"/>
      <c r="DXS14"/>
      <c r="DXT14"/>
      <c r="DXU14"/>
      <c r="DXV14"/>
      <c r="DXW14"/>
      <c r="DXX14"/>
      <c r="DXY14"/>
      <c r="DXZ14"/>
      <c r="DYA14"/>
      <c r="DYB14"/>
      <c r="DYC14"/>
      <c r="DYD14"/>
      <c r="DYE14"/>
      <c r="DYF14"/>
      <c r="DYG14"/>
      <c r="DYH14"/>
      <c r="DYI14"/>
      <c r="DYJ14"/>
      <c r="DYK14"/>
      <c r="DYL14"/>
      <c r="DYM14"/>
      <c r="DYN14"/>
      <c r="DYO14"/>
      <c r="DYP14"/>
      <c r="DYQ14"/>
      <c r="DYR14"/>
      <c r="DYS14"/>
      <c r="DYT14"/>
      <c r="DYU14"/>
      <c r="DYV14"/>
      <c r="DYW14"/>
      <c r="DYX14"/>
      <c r="DYY14"/>
      <c r="DYZ14"/>
      <c r="DZA14"/>
      <c r="DZB14"/>
      <c r="DZC14"/>
      <c r="DZD14"/>
      <c r="DZE14"/>
      <c r="DZF14"/>
      <c r="DZG14"/>
      <c r="DZH14"/>
      <c r="DZI14"/>
      <c r="DZJ14"/>
      <c r="DZK14"/>
      <c r="DZL14"/>
      <c r="DZM14"/>
      <c r="DZN14"/>
      <c r="DZO14"/>
      <c r="DZP14"/>
      <c r="DZQ14"/>
      <c r="DZR14"/>
      <c r="DZS14"/>
      <c r="DZT14"/>
      <c r="DZU14"/>
      <c r="DZV14"/>
      <c r="DZW14"/>
      <c r="DZX14"/>
      <c r="DZY14"/>
      <c r="DZZ14"/>
      <c r="EAA14"/>
      <c r="EAB14"/>
      <c r="EAC14"/>
      <c r="EAD14"/>
      <c r="EAE14"/>
      <c r="EAF14"/>
      <c r="EAG14"/>
      <c r="EAH14"/>
      <c r="EAI14"/>
      <c r="EAJ14"/>
      <c r="EAK14"/>
      <c r="EAL14"/>
      <c r="EAM14"/>
      <c r="EAN14"/>
      <c r="EAO14"/>
      <c r="EAP14"/>
      <c r="EAQ14"/>
      <c r="EAR14"/>
      <c r="EAS14"/>
      <c r="EAT14"/>
      <c r="EAU14"/>
      <c r="EAV14"/>
      <c r="EAW14"/>
      <c r="EAX14"/>
      <c r="EAY14"/>
      <c r="EAZ14"/>
      <c r="EBA14"/>
      <c r="EBB14"/>
      <c r="EBC14"/>
      <c r="EBD14"/>
      <c r="EBE14"/>
      <c r="EBF14"/>
      <c r="EBG14"/>
      <c r="EBH14"/>
      <c r="EBI14"/>
      <c r="EBJ14"/>
      <c r="EBK14"/>
      <c r="EBL14"/>
      <c r="EBM14"/>
      <c r="EBN14"/>
      <c r="EBO14"/>
      <c r="EBP14"/>
      <c r="EBQ14"/>
      <c r="EBR14"/>
      <c r="EBS14"/>
      <c r="EBT14"/>
      <c r="EBU14"/>
      <c r="EBV14"/>
      <c r="EBW14"/>
      <c r="EBX14"/>
      <c r="EBY14"/>
      <c r="EBZ14"/>
      <c r="ECA14"/>
      <c r="ECB14"/>
      <c r="ECC14"/>
      <c r="ECD14"/>
      <c r="ECE14"/>
      <c r="ECF14"/>
      <c r="ECG14"/>
      <c r="ECH14"/>
      <c r="ECI14"/>
      <c r="ECJ14"/>
      <c r="ECK14"/>
      <c r="ECL14"/>
      <c r="ECM14"/>
      <c r="ECN14"/>
      <c r="ECO14"/>
      <c r="ECP14"/>
      <c r="ECQ14"/>
      <c r="ECR14"/>
      <c r="ECS14"/>
      <c r="ECT14"/>
      <c r="ECU14"/>
      <c r="ECV14"/>
      <c r="ECW14"/>
      <c r="ECX14"/>
      <c r="ECY14"/>
      <c r="ECZ14"/>
      <c r="EDA14"/>
      <c r="EDB14"/>
      <c r="EDC14"/>
      <c r="EDD14"/>
      <c r="EDE14"/>
      <c r="EDF14"/>
      <c r="EDG14"/>
      <c r="EDH14"/>
      <c r="EDI14"/>
      <c r="EDJ14"/>
      <c r="EDK14"/>
      <c r="EDL14"/>
      <c r="EDM14"/>
      <c r="EDN14"/>
      <c r="EDO14"/>
      <c r="EDP14"/>
      <c r="EDQ14"/>
      <c r="EDR14"/>
      <c r="EDS14"/>
      <c r="EDT14"/>
      <c r="EDU14"/>
      <c r="EDV14"/>
      <c r="EDW14"/>
      <c r="EDX14"/>
      <c r="EDY14"/>
      <c r="EDZ14"/>
      <c r="EEA14"/>
      <c r="EEB14"/>
      <c r="EEC14"/>
      <c r="EED14"/>
      <c r="EEE14"/>
      <c r="EEF14"/>
      <c r="EEG14"/>
      <c r="EEH14"/>
      <c r="EEI14"/>
      <c r="EEJ14"/>
      <c r="EEK14"/>
      <c r="EEL14"/>
      <c r="EEM14"/>
      <c r="EEN14"/>
      <c r="EEO14"/>
      <c r="EEP14"/>
      <c r="EEQ14"/>
      <c r="EER14"/>
      <c r="EES14"/>
      <c r="EET14"/>
      <c r="EEU14"/>
      <c r="EEV14"/>
      <c r="EEW14"/>
      <c r="EEX14"/>
      <c r="EEY14"/>
      <c r="EEZ14"/>
      <c r="EFA14"/>
      <c r="EFB14"/>
      <c r="EFC14"/>
      <c r="EFD14"/>
      <c r="EFE14"/>
      <c r="EFF14"/>
      <c r="EFG14"/>
      <c r="EFH14"/>
      <c r="EFI14"/>
      <c r="EFJ14"/>
      <c r="EFK14"/>
      <c r="EFL14"/>
      <c r="EFM14"/>
      <c r="EFN14"/>
      <c r="EFO14"/>
      <c r="EFP14"/>
      <c r="EFQ14"/>
      <c r="EFR14"/>
      <c r="EFS14"/>
      <c r="EFT14"/>
      <c r="EFU14"/>
      <c r="EFV14"/>
      <c r="EFW14"/>
      <c r="EFX14"/>
      <c r="EFY14"/>
      <c r="EFZ14"/>
      <c r="EGA14"/>
      <c r="EGB14"/>
      <c r="EGC14"/>
      <c r="EGD14"/>
      <c r="EGE14"/>
      <c r="EGF14"/>
      <c r="EGG14"/>
      <c r="EGH14"/>
      <c r="EGI14"/>
      <c r="EGJ14"/>
      <c r="EGK14"/>
      <c r="EGL14"/>
      <c r="EGM14"/>
      <c r="EGN14"/>
      <c r="EGO14"/>
      <c r="EGP14"/>
      <c r="EGQ14"/>
      <c r="EGR14"/>
      <c r="EGS14"/>
      <c r="EGT14"/>
      <c r="EGU14"/>
      <c r="EGV14"/>
      <c r="EGW14"/>
      <c r="EGX14"/>
      <c r="EGY14"/>
      <c r="EGZ14"/>
      <c r="EHA14"/>
      <c r="EHB14"/>
      <c r="EHC14"/>
      <c r="EHD14"/>
      <c r="EHE14"/>
      <c r="EHF14"/>
      <c r="EHG14"/>
      <c r="EHH14"/>
      <c r="EHI14"/>
      <c r="EHJ14"/>
      <c r="EHK14"/>
      <c r="EHL14"/>
      <c r="EHM14"/>
      <c r="EHN14"/>
      <c r="EHO14"/>
      <c r="EHP14"/>
      <c r="EHQ14"/>
      <c r="EHR14"/>
      <c r="EHS14"/>
      <c r="EHT14"/>
      <c r="EHU14"/>
      <c r="EHV14"/>
      <c r="EHW14"/>
      <c r="EHX14"/>
      <c r="EHY14"/>
      <c r="EHZ14"/>
      <c r="EIA14"/>
      <c r="EIB14"/>
      <c r="EIC14"/>
      <c r="EID14"/>
      <c r="EIE14"/>
      <c r="EIF14"/>
      <c r="EIG14"/>
      <c r="EIH14"/>
      <c r="EII14"/>
      <c r="EIJ14"/>
      <c r="EIK14"/>
      <c r="EIL14"/>
      <c r="EIM14"/>
      <c r="EIN14"/>
      <c r="EIO14"/>
      <c r="EIP14"/>
      <c r="EIQ14"/>
      <c r="EIR14"/>
      <c r="EIS14"/>
      <c r="EIT14"/>
      <c r="EIU14"/>
      <c r="EIV14"/>
      <c r="EIW14"/>
      <c r="EIX14"/>
      <c r="EIY14"/>
      <c r="EIZ14"/>
      <c r="EJA14"/>
      <c r="EJB14"/>
      <c r="EJC14"/>
      <c r="EJD14"/>
      <c r="EJE14"/>
      <c r="EJF14"/>
      <c r="EJG14"/>
      <c r="EJH14"/>
      <c r="EJI14"/>
      <c r="EJJ14"/>
      <c r="EJK14"/>
      <c r="EJL14"/>
      <c r="EJM14"/>
      <c r="EJN14"/>
      <c r="EJO14"/>
      <c r="EJP14"/>
      <c r="EJQ14"/>
      <c r="EJR14"/>
      <c r="EJS14"/>
      <c r="EJT14"/>
      <c r="EJU14"/>
      <c r="EJV14"/>
      <c r="EJW14"/>
      <c r="EJX14"/>
      <c r="EJY14"/>
      <c r="EJZ14"/>
      <c r="EKA14"/>
      <c r="EKB14"/>
      <c r="EKC14"/>
      <c r="EKD14"/>
      <c r="EKE14"/>
      <c r="EKF14"/>
      <c r="EKG14"/>
      <c r="EKH14"/>
      <c r="EKI14"/>
      <c r="EKJ14"/>
      <c r="EKK14"/>
      <c r="EKL14"/>
      <c r="EKM14"/>
      <c r="EKN14"/>
      <c r="EKO14"/>
      <c r="EKP14"/>
      <c r="EKQ14"/>
      <c r="EKR14"/>
      <c r="EKS14"/>
      <c r="EKT14"/>
      <c r="EKU14"/>
      <c r="EKV14"/>
      <c r="EKW14"/>
      <c r="EKX14"/>
      <c r="EKY14"/>
      <c r="EKZ14"/>
      <c r="ELA14"/>
      <c r="ELB14"/>
      <c r="ELC14"/>
      <c r="ELD14"/>
      <c r="ELE14"/>
      <c r="ELF14"/>
      <c r="ELG14"/>
      <c r="ELH14"/>
      <c r="ELI14"/>
      <c r="ELJ14"/>
      <c r="ELK14"/>
      <c r="ELL14"/>
      <c r="ELM14"/>
      <c r="ELN14"/>
      <c r="ELO14"/>
      <c r="ELP14"/>
      <c r="ELQ14"/>
      <c r="ELR14"/>
      <c r="ELS14"/>
      <c r="ELT14"/>
      <c r="ELU14"/>
      <c r="ELV14"/>
      <c r="ELW14"/>
      <c r="ELX14"/>
      <c r="ELY14"/>
      <c r="ELZ14"/>
      <c r="EMA14"/>
      <c r="EMB14"/>
      <c r="EMC14"/>
      <c r="EMD14"/>
      <c r="EME14"/>
      <c r="EMF14"/>
      <c r="EMG14"/>
      <c r="EMH14"/>
      <c r="EMI14"/>
      <c r="EMJ14"/>
      <c r="EMK14"/>
      <c r="EML14"/>
      <c r="EMM14"/>
      <c r="EMN14"/>
      <c r="EMO14"/>
      <c r="EMP14"/>
      <c r="EMQ14"/>
      <c r="EMR14"/>
      <c r="EMS14"/>
      <c r="EMT14"/>
      <c r="EMU14"/>
      <c r="EMV14"/>
      <c r="EMW14"/>
      <c r="EMX14"/>
      <c r="EMY14"/>
      <c r="EMZ14"/>
      <c r="ENA14"/>
      <c r="ENB14"/>
      <c r="ENC14"/>
      <c r="END14"/>
      <c r="ENE14"/>
      <c r="ENF14"/>
      <c r="ENG14"/>
      <c r="ENH14"/>
      <c r="ENI14"/>
      <c r="ENJ14"/>
      <c r="ENK14"/>
      <c r="ENL14"/>
      <c r="ENM14"/>
      <c r="ENN14"/>
      <c r="ENO14"/>
      <c r="ENP14"/>
      <c r="ENQ14"/>
      <c r="ENR14"/>
      <c r="ENS14"/>
      <c r="ENT14"/>
      <c r="ENU14"/>
      <c r="ENV14"/>
      <c r="ENW14"/>
      <c r="ENX14"/>
      <c r="ENY14"/>
      <c r="ENZ14"/>
      <c r="EOA14"/>
      <c r="EOB14"/>
      <c r="EOC14"/>
      <c r="EOD14"/>
      <c r="EOE14"/>
      <c r="EOF14"/>
      <c r="EOG14"/>
      <c r="EOH14"/>
      <c r="EOI14"/>
      <c r="EOJ14"/>
      <c r="EOK14"/>
      <c r="EOL14"/>
      <c r="EOM14"/>
      <c r="EON14"/>
      <c r="EOO14"/>
      <c r="EOP14"/>
      <c r="EOQ14"/>
      <c r="EOR14"/>
      <c r="EOS14"/>
      <c r="EOT14"/>
      <c r="EOU14"/>
      <c r="EOV14"/>
      <c r="EOW14"/>
      <c r="EOX14"/>
      <c r="EOY14"/>
      <c r="EOZ14"/>
      <c r="EPA14"/>
      <c r="EPB14"/>
      <c r="EPC14"/>
      <c r="EPD14"/>
      <c r="EPE14"/>
      <c r="EPF14"/>
      <c r="EPG14"/>
      <c r="EPH14"/>
      <c r="EPI14"/>
      <c r="EPJ14"/>
      <c r="EPK14"/>
      <c r="EPL14"/>
      <c r="EPM14"/>
      <c r="EPN14"/>
      <c r="EPO14"/>
      <c r="EPP14"/>
      <c r="EPQ14"/>
      <c r="EPR14"/>
      <c r="EPS14"/>
      <c r="EPT14"/>
      <c r="EPU14"/>
      <c r="EPV14"/>
      <c r="EPW14"/>
      <c r="EPX14"/>
      <c r="EPY14"/>
      <c r="EPZ14"/>
      <c r="EQA14"/>
      <c r="EQB14"/>
      <c r="EQC14"/>
      <c r="EQD14"/>
      <c r="EQE14"/>
      <c r="EQF14"/>
      <c r="EQG14"/>
      <c r="EQH14"/>
      <c r="EQI14"/>
      <c r="EQJ14"/>
      <c r="EQK14"/>
      <c r="EQL14"/>
      <c r="EQM14"/>
      <c r="EQN14"/>
      <c r="EQO14"/>
      <c r="EQP14"/>
      <c r="EQQ14"/>
      <c r="EQR14"/>
      <c r="EQS14"/>
      <c r="EQT14"/>
      <c r="EQU14"/>
      <c r="EQV14"/>
      <c r="EQW14"/>
      <c r="EQX14"/>
      <c r="EQY14"/>
      <c r="EQZ14"/>
      <c r="ERA14"/>
      <c r="ERB14"/>
      <c r="ERC14"/>
      <c r="ERD14"/>
      <c r="ERE14"/>
      <c r="ERF14"/>
      <c r="ERG14"/>
      <c r="ERH14"/>
      <c r="ERI14"/>
      <c r="ERJ14"/>
      <c r="ERK14"/>
      <c r="ERL14"/>
      <c r="ERM14"/>
      <c r="ERN14"/>
      <c r="ERO14"/>
      <c r="ERP14"/>
      <c r="ERQ14"/>
      <c r="ERR14"/>
      <c r="ERS14"/>
      <c r="ERT14"/>
      <c r="ERU14"/>
      <c r="ERV14"/>
      <c r="ERW14"/>
      <c r="ERX14"/>
      <c r="ERY14"/>
      <c r="ERZ14"/>
      <c r="ESA14"/>
      <c r="ESB14"/>
      <c r="ESC14"/>
      <c r="ESD14"/>
      <c r="ESE14"/>
      <c r="ESF14"/>
      <c r="ESG14"/>
      <c r="ESH14"/>
      <c r="ESI14"/>
      <c r="ESJ14"/>
      <c r="ESK14"/>
      <c r="ESL14"/>
      <c r="ESM14"/>
      <c r="ESN14"/>
      <c r="ESO14"/>
      <c r="ESP14"/>
      <c r="ESQ14"/>
      <c r="ESR14"/>
      <c r="ESS14"/>
      <c r="EST14"/>
      <c r="ESU14"/>
      <c r="ESV14"/>
      <c r="ESW14"/>
      <c r="ESX14"/>
      <c r="ESY14"/>
      <c r="ESZ14"/>
      <c r="ETA14"/>
      <c r="ETB14"/>
      <c r="ETC14"/>
      <c r="ETD14"/>
      <c r="ETE14"/>
      <c r="ETF14"/>
      <c r="ETG14"/>
      <c r="ETH14"/>
      <c r="ETI14"/>
      <c r="ETJ14"/>
      <c r="ETK14"/>
      <c r="ETL14"/>
      <c r="ETM14"/>
      <c r="ETN14"/>
      <c r="ETO14"/>
      <c r="ETP14"/>
      <c r="ETQ14"/>
      <c r="ETR14"/>
      <c r="ETS14"/>
      <c r="ETT14"/>
      <c r="ETU14"/>
      <c r="ETV14"/>
      <c r="ETW14"/>
      <c r="ETX14"/>
      <c r="ETY14"/>
      <c r="ETZ14"/>
      <c r="EUA14"/>
      <c r="EUB14"/>
      <c r="EUC14"/>
      <c r="EUD14"/>
      <c r="EUE14"/>
      <c r="EUF14"/>
      <c r="EUG14"/>
      <c r="EUH14"/>
      <c r="EUI14"/>
      <c r="EUJ14"/>
      <c r="EUK14"/>
      <c r="EUL14"/>
      <c r="EUM14"/>
      <c r="EUN14"/>
      <c r="EUO14"/>
      <c r="EUP14"/>
      <c r="EUQ14"/>
      <c r="EUR14"/>
      <c r="EUS14"/>
      <c r="EUT14"/>
      <c r="EUU14"/>
      <c r="EUV14"/>
      <c r="EUW14"/>
      <c r="EUX14"/>
      <c r="EUY14"/>
      <c r="EUZ14"/>
      <c r="EVA14"/>
      <c r="EVB14"/>
      <c r="EVC14"/>
      <c r="EVD14"/>
      <c r="EVE14"/>
      <c r="EVF14"/>
      <c r="EVG14"/>
      <c r="EVH14"/>
      <c r="EVI14"/>
      <c r="EVJ14"/>
      <c r="EVK14"/>
      <c r="EVL14"/>
      <c r="EVM14"/>
      <c r="EVN14"/>
      <c r="EVO14"/>
      <c r="EVP14"/>
      <c r="EVQ14"/>
      <c r="EVR14"/>
      <c r="EVS14"/>
      <c r="EVT14"/>
      <c r="EVU14"/>
      <c r="EVV14"/>
      <c r="EVW14"/>
      <c r="EVX14"/>
      <c r="EVY14"/>
      <c r="EVZ14"/>
      <c r="EWA14"/>
      <c r="EWB14"/>
      <c r="EWC14"/>
      <c r="EWD14"/>
      <c r="EWE14"/>
      <c r="EWF14"/>
      <c r="EWG14"/>
      <c r="EWH14"/>
      <c r="EWI14"/>
      <c r="EWJ14"/>
      <c r="EWK14"/>
      <c r="EWL14"/>
      <c r="EWM14"/>
      <c r="EWN14"/>
      <c r="EWO14"/>
      <c r="EWP14"/>
      <c r="EWQ14"/>
      <c r="EWR14"/>
      <c r="EWS14"/>
      <c r="EWT14"/>
      <c r="EWU14"/>
      <c r="EWV14"/>
      <c r="EWW14"/>
      <c r="EWX14"/>
      <c r="EWY14"/>
      <c r="EWZ14"/>
      <c r="EXA14"/>
      <c r="EXB14"/>
      <c r="EXC14"/>
      <c r="EXD14"/>
      <c r="EXE14"/>
      <c r="EXF14"/>
      <c r="EXG14"/>
      <c r="EXH14"/>
      <c r="EXI14"/>
      <c r="EXJ14"/>
      <c r="EXK14"/>
      <c r="EXL14"/>
      <c r="EXM14"/>
      <c r="EXN14"/>
      <c r="EXO14"/>
      <c r="EXP14"/>
      <c r="EXQ14"/>
      <c r="EXR14"/>
      <c r="EXS14"/>
      <c r="EXT14"/>
      <c r="EXU14"/>
      <c r="EXV14"/>
      <c r="EXW14"/>
      <c r="EXX14"/>
      <c r="EXY14"/>
      <c r="EXZ14"/>
      <c r="EYA14"/>
      <c r="EYB14"/>
      <c r="EYC14"/>
      <c r="EYD14"/>
      <c r="EYE14"/>
      <c r="EYF14"/>
      <c r="EYG14"/>
      <c r="EYH14"/>
      <c r="EYI14"/>
      <c r="EYJ14"/>
      <c r="EYK14"/>
      <c r="EYL14"/>
      <c r="EYM14"/>
      <c r="EYN14"/>
      <c r="EYO14"/>
      <c r="EYP14"/>
      <c r="EYQ14"/>
      <c r="EYR14"/>
      <c r="EYS14"/>
      <c r="EYT14"/>
      <c r="EYU14"/>
      <c r="EYV14"/>
      <c r="EYW14"/>
      <c r="EYX14"/>
      <c r="EYY14"/>
      <c r="EYZ14"/>
      <c r="EZA14"/>
      <c r="EZB14"/>
      <c r="EZC14"/>
      <c r="EZD14"/>
      <c r="EZE14"/>
      <c r="EZF14"/>
      <c r="EZG14"/>
      <c r="EZH14"/>
      <c r="EZI14"/>
      <c r="EZJ14"/>
      <c r="EZK14"/>
      <c r="EZL14"/>
      <c r="EZM14"/>
      <c r="EZN14"/>
      <c r="EZO14"/>
      <c r="EZP14"/>
      <c r="EZQ14"/>
      <c r="EZR14"/>
      <c r="EZS14"/>
      <c r="EZT14"/>
      <c r="EZU14"/>
      <c r="EZV14"/>
      <c r="EZW14"/>
      <c r="EZX14"/>
      <c r="EZY14"/>
      <c r="EZZ14"/>
      <c r="FAA14"/>
      <c r="FAB14"/>
      <c r="FAC14"/>
      <c r="FAD14"/>
      <c r="FAE14"/>
      <c r="FAF14"/>
      <c r="FAG14"/>
      <c r="FAH14"/>
      <c r="FAI14"/>
      <c r="FAJ14"/>
      <c r="FAK14"/>
      <c r="FAL14"/>
      <c r="FAM14"/>
      <c r="FAN14"/>
      <c r="FAO14"/>
      <c r="FAP14"/>
      <c r="FAQ14"/>
      <c r="FAR14"/>
      <c r="FAS14"/>
      <c r="FAT14"/>
      <c r="FAU14"/>
      <c r="FAV14"/>
      <c r="FAW14"/>
      <c r="FAX14"/>
      <c r="FAY14"/>
      <c r="FAZ14"/>
      <c r="FBA14"/>
      <c r="FBB14"/>
      <c r="FBC14"/>
      <c r="FBD14"/>
      <c r="FBE14"/>
      <c r="FBF14"/>
      <c r="FBG14"/>
      <c r="FBH14"/>
      <c r="FBI14"/>
      <c r="FBJ14"/>
      <c r="FBK14"/>
      <c r="FBL14"/>
      <c r="FBM14"/>
      <c r="FBN14"/>
      <c r="FBO14"/>
      <c r="FBP14"/>
      <c r="FBQ14"/>
      <c r="FBR14"/>
      <c r="FBS14"/>
      <c r="FBT14"/>
      <c r="FBU14"/>
      <c r="FBV14"/>
      <c r="FBW14"/>
      <c r="FBX14"/>
      <c r="FBY14"/>
      <c r="FBZ14"/>
      <c r="FCA14"/>
      <c r="FCB14"/>
      <c r="FCC14"/>
      <c r="FCD14"/>
      <c r="FCE14"/>
      <c r="FCF14"/>
      <c r="FCG14"/>
    </row>
    <row r="15" spans="1:4141" s="57" customFormat="1" ht="12.75">
      <c r="A15" s="90" t="s">
        <v>61</v>
      </c>
      <c r="B15" s="85">
        <f>'$perShare'!F382</f>
        <v>41.071999999999996</v>
      </c>
      <c r="C15" s="178">
        <v>0.7</v>
      </c>
      <c r="D15"/>
      <c r="E15" s="88">
        <v>1.53</v>
      </c>
      <c r="F15" s="88">
        <v>1.77</v>
      </c>
      <c r="G15" s="88">
        <v>2.02</v>
      </c>
      <c r="H15" s="88">
        <v>2.14</v>
      </c>
      <c r="I15" s="88">
        <v>2.5299999999999998</v>
      </c>
      <c r="J15" s="88">
        <v>2.2599999999999998</v>
      </c>
      <c r="K15" s="88">
        <v>2.4500000000000002</v>
      </c>
      <c r="L15" s="88">
        <v>2.5499999999999998</v>
      </c>
      <c r="M15" s="88">
        <v>2.75</v>
      </c>
      <c r="N15" s="88">
        <v>1.32</v>
      </c>
      <c r="O15" s="88">
        <v>1.34</v>
      </c>
      <c r="P15" s="88">
        <v>1.36</v>
      </c>
      <c r="Q15" s="88">
        <v>1.44</v>
      </c>
      <c r="R15" s="88">
        <v>1.48</v>
      </c>
      <c r="S15" s="88">
        <v>1.52</v>
      </c>
      <c r="T15" s="88">
        <v>1.56</v>
      </c>
      <c r="U15" s="88">
        <v>1.8</v>
      </c>
      <c r="V15" s="88">
        <v>8.8999999999999996E-2</v>
      </c>
      <c r="W15" s="88">
        <v>9.2999999999999999E-2</v>
      </c>
      <c r="X15" s="88">
        <v>9.4E-2</v>
      </c>
      <c r="Y15" s="88">
        <v>0.108</v>
      </c>
      <c r="Z15" s="88">
        <v>0.09</v>
      </c>
      <c r="AA15" s="88">
        <v>9.5000000000000001E-2</v>
      </c>
      <c r="AB15" s="88">
        <v>9.5000000000000001E-2</v>
      </c>
      <c r="AC15" s="88">
        <v>9.5000000000000001E-2</v>
      </c>
      <c r="AD15" s="88">
        <v>21.25</v>
      </c>
      <c r="AE15" s="88">
        <v>21.86</v>
      </c>
      <c r="AF15" s="88">
        <v>22.64</v>
      </c>
      <c r="AG15" s="88">
        <v>23.68</v>
      </c>
      <c r="AH15" s="88">
        <v>25.09</v>
      </c>
      <c r="AI15" s="88">
        <v>26.4</v>
      </c>
      <c r="AJ15" s="88">
        <v>27.7</v>
      </c>
      <c r="AK15" s="88">
        <v>30.75</v>
      </c>
      <c r="AL15" s="88">
        <v>35.93</v>
      </c>
      <c r="AM15" s="88">
        <v>36</v>
      </c>
      <c r="AN15" s="88">
        <v>36.229999999999997</v>
      </c>
      <c r="AO15" s="88">
        <v>36.28</v>
      </c>
      <c r="AP15" s="88">
        <v>37.22</v>
      </c>
      <c r="AQ15" s="88">
        <v>38.1</v>
      </c>
      <c r="AR15" s="88">
        <v>39</v>
      </c>
      <c r="AS15" s="88">
        <v>39</v>
      </c>
      <c r="AT15" s="88">
        <v>0.09</v>
      </c>
      <c r="AU15" s="88">
        <v>0.03</v>
      </c>
      <c r="AV15" s="88">
        <v>0.04</v>
      </c>
      <c r="AW15" s="88">
        <v>0.04</v>
      </c>
      <c r="AX15" s="88">
        <v>2.5000000000000001E-2</v>
      </c>
      <c r="AY15" s="88">
        <v>4.4999999999999998E-2</v>
      </c>
      <c r="AZ15" s="91">
        <f>Earnings!E16</f>
        <v>2.7</v>
      </c>
      <c r="BA15" s="91">
        <f>[1]Earnings!F16</f>
        <v>0.05</v>
      </c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  <c r="AML15"/>
      <c r="AMM15"/>
      <c r="AMN15"/>
      <c r="AMO15"/>
      <c r="AMP15"/>
      <c r="AMQ15"/>
      <c r="AMR15"/>
      <c r="AMS15"/>
      <c r="AMT15"/>
      <c r="AMU15"/>
      <c r="AMV15"/>
      <c r="AMW15"/>
      <c r="AMX15"/>
      <c r="AMY15"/>
      <c r="AMZ15"/>
      <c r="ANA15"/>
      <c r="ANB15"/>
      <c r="ANC15"/>
      <c r="AND15"/>
      <c r="ANE15"/>
      <c r="ANF15"/>
      <c r="ANG15"/>
      <c r="ANH15"/>
      <c r="ANI15"/>
      <c r="ANJ15"/>
      <c r="ANK15"/>
      <c r="ANL15"/>
      <c r="ANM15"/>
      <c r="ANN15"/>
      <c r="ANO15"/>
      <c r="ANP15"/>
      <c r="ANQ15"/>
      <c r="ANR15"/>
      <c r="ANS15"/>
      <c r="ANT15"/>
      <c r="ANU15"/>
      <c r="ANV15"/>
      <c r="ANW15"/>
      <c r="ANX15"/>
      <c r="ANY15"/>
      <c r="ANZ15"/>
      <c r="AOA15"/>
      <c r="AOB15"/>
      <c r="AOC15"/>
      <c r="AOD15"/>
      <c r="AOE15"/>
      <c r="AOF15"/>
      <c r="AOG15"/>
      <c r="AOH15"/>
      <c r="AOI15"/>
      <c r="AOJ15"/>
      <c r="AOK15"/>
      <c r="AOL15"/>
      <c r="AOM15"/>
      <c r="AON15"/>
      <c r="AOO15"/>
      <c r="AOP15"/>
      <c r="AOQ15"/>
      <c r="AOR15"/>
      <c r="AOS15"/>
      <c r="AOT15"/>
      <c r="AOU15"/>
      <c r="AOV15"/>
      <c r="AOW15"/>
      <c r="AOX15"/>
      <c r="AOY15"/>
      <c r="AOZ15"/>
      <c r="APA15"/>
      <c r="APB15"/>
      <c r="APC15"/>
      <c r="APD15"/>
      <c r="APE15"/>
      <c r="APF15"/>
      <c r="APG15"/>
      <c r="APH15"/>
      <c r="API15"/>
      <c r="APJ15"/>
      <c r="APK15"/>
      <c r="APL15"/>
      <c r="APM15"/>
      <c r="APN15"/>
      <c r="APO15"/>
      <c r="APP15"/>
      <c r="APQ15"/>
      <c r="APR15"/>
      <c r="APS15"/>
      <c r="APT15"/>
      <c r="APU15"/>
      <c r="APV15"/>
      <c r="APW15"/>
      <c r="APX15"/>
      <c r="APY15"/>
      <c r="APZ15"/>
      <c r="AQA15"/>
      <c r="AQB15"/>
      <c r="AQC15"/>
      <c r="AQD15"/>
      <c r="AQE15"/>
      <c r="AQF15"/>
      <c r="AQG15"/>
      <c r="AQH15"/>
      <c r="AQI15"/>
      <c r="AQJ15"/>
      <c r="AQK15"/>
      <c r="AQL15"/>
      <c r="AQM15"/>
      <c r="AQN15"/>
      <c r="AQO15"/>
      <c r="AQP15"/>
      <c r="AQQ15"/>
      <c r="AQR15"/>
      <c r="AQS15"/>
      <c r="AQT15"/>
      <c r="AQU15"/>
      <c r="AQV15"/>
      <c r="AQW15"/>
      <c r="AQX15"/>
      <c r="AQY15"/>
      <c r="AQZ15"/>
      <c r="ARA15"/>
      <c r="ARB15"/>
      <c r="ARC15"/>
      <c r="ARD15"/>
      <c r="ARE15"/>
      <c r="ARF15"/>
      <c r="ARG15"/>
      <c r="ARH15"/>
      <c r="ARI15"/>
      <c r="ARJ15"/>
      <c r="ARK15"/>
      <c r="ARL15"/>
      <c r="ARM15"/>
      <c r="ARN15"/>
      <c r="ARO15"/>
      <c r="ARP15"/>
      <c r="ARQ15"/>
      <c r="ARR15"/>
      <c r="ARS15"/>
      <c r="ART15"/>
      <c r="ARU15"/>
      <c r="ARV15"/>
      <c r="ARW15"/>
      <c r="ARX15"/>
      <c r="ARY15"/>
      <c r="ARZ15"/>
      <c r="ASA15"/>
      <c r="ASB15"/>
      <c r="ASC15"/>
      <c r="ASD15"/>
      <c r="ASE15"/>
      <c r="ASF15"/>
      <c r="ASG15"/>
      <c r="ASH15"/>
      <c r="ASI15"/>
      <c r="ASJ15"/>
      <c r="ASK15"/>
      <c r="ASL15"/>
      <c r="ASM15"/>
      <c r="ASN15"/>
      <c r="ASO15"/>
      <c r="ASP15"/>
      <c r="ASQ15"/>
      <c r="ASR15"/>
      <c r="ASS15"/>
      <c r="AST15"/>
      <c r="ASU15"/>
      <c r="ASV15"/>
      <c r="ASW15"/>
      <c r="ASX15"/>
      <c r="ASY15"/>
      <c r="ASZ15"/>
      <c r="ATA15"/>
      <c r="ATB15"/>
      <c r="ATC15"/>
      <c r="ATD15"/>
      <c r="ATE15"/>
      <c r="ATF15"/>
      <c r="ATG15"/>
      <c r="ATH15"/>
      <c r="ATI15"/>
      <c r="ATJ15"/>
      <c r="ATK15"/>
      <c r="ATL15"/>
      <c r="ATM15"/>
      <c r="ATN15"/>
      <c r="ATO15"/>
      <c r="ATP15"/>
      <c r="ATQ15"/>
      <c r="ATR15"/>
      <c r="ATS15"/>
      <c r="ATT15"/>
      <c r="ATU15"/>
      <c r="ATV15"/>
      <c r="ATW15"/>
      <c r="ATX15"/>
      <c r="ATY15"/>
      <c r="ATZ15"/>
      <c r="AUA15"/>
      <c r="AUB15"/>
      <c r="AUC15"/>
      <c r="AUD15"/>
      <c r="AUE15"/>
      <c r="AUF15"/>
      <c r="AUG15"/>
      <c r="AUH15"/>
      <c r="AUI15"/>
      <c r="AUJ15"/>
      <c r="AUK15"/>
      <c r="AUL15"/>
      <c r="AUM15"/>
      <c r="AUN15"/>
      <c r="AUO15"/>
      <c r="AUP15"/>
      <c r="AUQ15"/>
      <c r="AUR15"/>
      <c r="AUS15"/>
      <c r="AUT15"/>
      <c r="AUU15"/>
      <c r="AUV15"/>
      <c r="AUW15"/>
      <c r="AUX15"/>
      <c r="AUY15"/>
      <c r="AUZ15"/>
      <c r="AVA15"/>
      <c r="AVB15"/>
      <c r="AVC15"/>
      <c r="AVD15"/>
      <c r="AVE15"/>
      <c r="AVF15"/>
      <c r="AVG15"/>
      <c r="AVH15"/>
      <c r="AVI15"/>
      <c r="AVJ15"/>
      <c r="AVK15"/>
      <c r="AVL15"/>
      <c r="AVM15"/>
      <c r="AVN15"/>
      <c r="AVO15"/>
      <c r="AVP15"/>
      <c r="AVQ15"/>
      <c r="AVR15"/>
      <c r="AVS15"/>
      <c r="AVT15"/>
      <c r="AVU15"/>
      <c r="AVV15"/>
      <c r="AVW15"/>
      <c r="AVX15"/>
      <c r="AVY15"/>
      <c r="AVZ15"/>
      <c r="AWA15"/>
      <c r="AWB15"/>
      <c r="AWC15"/>
      <c r="AWD15"/>
      <c r="AWE15"/>
      <c r="AWF15"/>
      <c r="AWG15"/>
      <c r="AWH15"/>
      <c r="AWI15"/>
      <c r="AWJ15"/>
      <c r="AWK15"/>
      <c r="AWL15"/>
      <c r="AWM15"/>
      <c r="AWN15"/>
      <c r="AWO15"/>
      <c r="AWP15"/>
      <c r="AWQ15"/>
      <c r="AWR15"/>
      <c r="AWS15"/>
      <c r="AWT15"/>
      <c r="AWU15"/>
      <c r="AWV15"/>
      <c r="AWW15"/>
      <c r="AWX15"/>
      <c r="AWY15"/>
      <c r="AWZ15"/>
      <c r="AXA15"/>
      <c r="AXB15"/>
      <c r="AXC15"/>
      <c r="AXD15"/>
      <c r="AXE15"/>
      <c r="AXF15"/>
      <c r="AXG15"/>
      <c r="AXH15"/>
      <c r="AXI15"/>
      <c r="AXJ15"/>
      <c r="AXK15"/>
      <c r="AXL15"/>
      <c r="AXM15"/>
      <c r="AXN15"/>
      <c r="AXO15"/>
      <c r="AXP15"/>
      <c r="AXQ15"/>
      <c r="AXR15"/>
      <c r="AXS15"/>
      <c r="AXT15"/>
      <c r="AXU15"/>
      <c r="AXV15"/>
      <c r="AXW15"/>
      <c r="AXX15"/>
      <c r="AXY15"/>
      <c r="AXZ15"/>
      <c r="AYA15"/>
      <c r="AYB15"/>
      <c r="AYC15"/>
      <c r="AYD15"/>
      <c r="AYE15"/>
      <c r="AYF15"/>
      <c r="AYG15"/>
      <c r="AYH15"/>
      <c r="AYI15"/>
      <c r="AYJ15"/>
      <c r="AYK15"/>
      <c r="AYL15"/>
      <c r="AYM15"/>
      <c r="AYN15"/>
      <c r="AYO15"/>
      <c r="AYP15"/>
      <c r="AYQ15"/>
      <c r="AYR15"/>
      <c r="AYS15"/>
      <c r="AYT15"/>
      <c r="AYU15"/>
      <c r="AYV15"/>
      <c r="AYW15"/>
      <c r="AYX15"/>
      <c r="AYY15"/>
      <c r="AYZ15"/>
      <c r="AZA15"/>
      <c r="AZB15"/>
      <c r="AZC15"/>
      <c r="AZD15"/>
      <c r="AZE15"/>
      <c r="AZF15"/>
      <c r="AZG15"/>
      <c r="AZH15"/>
      <c r="AZI15"/>
      <c r="AZJ15"/>
      <c r="AZK15"/>
      <c r="AZL15"/>
      <c r="AZM15"/>
      <c r="AZN15"/>
      <c r="AZO15"/>
      <c r="AZP15"/>
      <c r="AZQ15"/>
      <c r="AZR15"/>
      <c r="AZS15"/>
      <c r="AZT15"/>
      <c r="AZU15"/>
      <c r="AZV15"/>
      <c r="AZW15"/>
      <c r="AZX15"/>
      <c r="AZY15"/>
      <c r="AZZ15"/>
      <c r="BAA15"/>
      <c r="BAB15"/>
      <c r="BAC15"/>
      <c r="BAD15"/>
      <c r="BAE15"/>
      <c r="BAF15"/>
      <c r="BAG15"/>
      <c r="BAH15"/>
      <c r="BAI15"/>
      <c r="BAJ15"/>
      <c r="BAK15"/>
      <c r="BAL15"/>
      <c r="BAM15"/>
      <c r="BAN15"/>
      <c r="BAO15"/>
      <c r="BAP15"/>
      <c r="BAQ15"/>
      <c r="BAR15"/>
      <c r="BAS15"/>
      <c r="BAT15"/>
      <c r="BAU15"/>
      <c r="BAV15"/>
      <c r="BAW15"/>
      <c r="BAX15"/>
      <c r="BAY15"/>
      <c r="BAZ15"/>
      <c r="BBA15"/>
      <c r="BBB15"/>
      <c r="BBC15"/>
      <c r="BBD15"/>
      <c r="BBE15"/>
      <c r="BBF15"/>
      <c r="BBG15"/>
      <c r="BBH15"/>
      <c r="BBI15"/>
      <c r="BBJ15"/>
      <c r="BBK15"/>
      <c r="BBL15"/>
      <c r="BBM15"/>
      <c r="BBN15"/>
      <c r="BBO15"/>
      <c r="BBP15"/>
      <c r="BBQ15"/>
      <c r="BBR15"/>
      <c r="BBS15"/>
      <c r="BBT15"/>
      <c r="BBU15"/>
      <c r="BBV15"/>
      <c r="BBW15"/>
      <c r="BBX15"/>
      <c r="BBY15"/>
      <c r="BBZ15"/>
      <c r="BCA15"/>
      <c r="BCB15"/>
      <c r="BCC15"/>
      <c r="BCD15"/>
      <c r="BCE15"/>
      <c r="BCF15"/>
      <c r="BCG15"/>
      <c r="BCH15"/>
      <c r="BCI15"/>
      <c r="BCJ15"/>
      <c r="BCK15"/>
      <c r="BCL15"/>
      <c r="BCM15"/>
      <c r="BCN15"/>
      <c r="BCO15"/>
      <c r="BCP15"/>
      <c r="BCQ15"/>
      <c r="BCR15"/>
      <c r="BCS15"/>
      <c r="BCT15"/>
      <c r="BCU15"/>
      <c r="BCV15"/>
      <c r="BCW15"/>
      <c r="BCX15"/>
      <c r="BCY15"/>
      <c r="BCZ15"/>
      <c r="BDA15"/>
      <c r="BDB15"/>
      <c r="BDC15"/>
      <c r="BDD15"/>
      <c r="BDE15"/>
      <c r="BDF15"/>
      <c r="BDG15"/>
      <c r="BDH15"/>
      <c r="BDI15"/>
      <c r="BDJ15"/>
      <c r="BDK15"/>
      <c r="BDL15"/>
      <c r="BDM15"/>
      <c r="BDN15"/>
      <c r="BDO15"/>
      <c r="BDP15"/>
      <c r="BDQ15"/>
      <c r="BDR15"/>
      <c r="BDS15"/>
      <c r="BDT15"/>
      <c r="BDU15"/>
      <c r="BDV15"/>
      <c r="BDW15"/>
      <c r="BDX15"/>
      <c r="BDY15"/>
      <c r="BDZ15"/>
      <c r="BEA15"/>
      <c r="BEB15"/>
      <c r="BEC15"/>
      <c r="BED15"/>
      <c r="BEE15"/>
      <c r="BEF15"/>
      <c r="BEG15"/>
      <c r="BEH15"/>
      <c r="BEI15"/>
      <c r="BEJ15"/>
      <c r="BEK15"/>
      <c r="BEL15"/>
      <c r="BEM15"/>
      <c r="BEN15"/>
      <c r="BEO15"/>
      <c r="BEP15"/>
      <c r="BEQ15"/>
      <c r="BER15"/>
      <c r="BES15"/>
      <c r="BET15"/>
      <c r="BEU15"/>
      <c r="BEV15"/>
      <c r="BEW15"/>
      <c r="BEX15"/>
      <c r="BEY15"/>
      <c r="BEZ15"/>
      <c r="BFA15"/>
      <c r="BFB15"/>
      <c r="BFC15"/>
      <c r="BFD15"/>
      <c r="BFE15"/>
      <c r="BFF15"/>
      <c r="BFG15"/>
      <c r="BFH15"/>
      <c r="BFI15"/>
      <c r="BFJ15"/>
      <c r="BFK15"/>
      <c r="BFL15"/>
      <c r="BFM15"/>
      <c r="BFN15"/>
      <c r="BFO15"/>
      <c r="BFP15"/>
      <c r="BFQ15"/>
      <c r="BFR15"/>
      <c r="BFS15"/>
      <c r="BFT15"/>
      <c r="BFU15"/>
      <c r="BFV15"/>
      <c r="BFW15"/>
      <c r="BFX15"/>
      <c r="BFY15"/>
      <c r="BFZ15"/>
      <c r="BGA15"/>
      <c r="BGB15"/>
      <c r="BGC15"/>
      <c r="BGD15"/>
      <c r="BGE15"/>
      <c r="BGF15"/>
      <c r="BGG15"/>
      <c r="BGH15"/>
      <c r="BGI15"/>
      <c r="BGJ15"/>
      <c r="BGK15"/>
      <c r="BGL15"/>
      <c r="BGM15"/>
      <c r="BGN15"/>
      <c r="BGO15"/>
      <c r="BGP15"/>
      <c r="BGQ15"/>
      <c r="BGR15"/>
      <c r="BGS15"/>
      <c r="BGT15"/>
      <c r="BGU15"/>
      <c r="BGV15"/>
      <c r="BGW15"/>
      <c r="BGX15"/>
      <c r="BGY15"/>
      <c r="BGZ15"/>
      <c r="BHA15"/>
      <c r="BHB15"/>
      <c r="BHC15"/>
      <c r="BHD15"/>
      <c r="BHE15"/>
      <c r="BHF15"/>
      <c r="BHG15"/>
      <c r="BHH15"/>
      <c r="BHI15"/>
      <c r="BHJ15"/>
      <c r="BHK15"/>
      <c r="BHL15"/>
      <c r="BHM15"/>
      <c r="BHN15"/>
      <c r="BHO15"/>
      <c r="BHP15"/>
      <c r="BHQ15"/>
      <c r="BHR15"/>
      <c r="BHS15"/>
      <c r="BHT15"/>
      <c r="BHU15"/>
      <c r="BHV15"/>
      <c r="BHW15"/>
      <c r="BHX15"/>
      <c r="BHY15"/>
      <c r="BHZ15"/>
      <c r="BIA15"/>
      <c r="BIB15"/>
      <c r="BIC15"/>
      <c r="BID15"/>
      <c r="BIE15"/>
      <c r="BIF15"/>
      <c r="BIG15"/>
      <c r="BIH15"/>
      <c r="BII15"/>
      <c r="BIJ15"/>
      <c r="BIK15"/>
      <c r="BIL15"/>
      <c r="BIM15"/>
      <c r="BIN15"/>
      <c r="BIO15"/>
      <c r="BIP15"/>
      <c r="BIQ15"/>
      <c r="BIR15"/>
      <c r="BIS15"/>
      <c r="BIT15"/>
      <c r="BIU15"/>
      <c r="BIV15"/>
      <c r="BIW15"/>
      <c r="BIX15"/>
      <c r="BIY15"/>
      <c r="BIZ15"/>
      <c r="BJA15"/>
      <c r="BJB15"/>
      <c r="BJC15"/>
      <c r="BJD15"/>
      <c r="BJE15"/>
      <c r="BJF15"/>
      <c r="BJG15"/>
      <c r="BJH15"/>
      <c r="BJI15"/>
      <c r="BJJ15"/>
      <c r="BJK15"/>
      <c r="BJL15"/>
      <c r="BJM15"/>
      <c r="BJN15"/>
      <c r="BJO15"/>
      <c r="BJP15"/>
      <c r="BJQ15"/>
      <c r="BJR15"/>
      <c r="BJS15"/>
      <c r="BJT15"/>
      <c r="BJU15"/>
      <c r="BJV15"/>
      <c r="BJW15"/>
      <c r="BJX15"/>
      <c r="BJY15"/>
      <c r="BJZ15"/>
      <c r="BKA15"/>
      <c r="BKB15"/>
      <c r="BKC15"/>
      <c r="BKD15"/>
      <c r="BKE15"/>
      <c r="BKF15"/>
      <c r="BKG15"/>
      <c r="BKH15"/>
      <c r="BKI15"/>
      <c r="BKJ15"/>
      <c r="BKK15"/>
      <c r="BKL15"/>
      <c r="BKM15"/>
      <c r="BKN15"/>
      <c r="BKO15"/>
      <c r="BKP15"/>
      <c r="BKQ15"/>
      <c r="BKR15"/>
      <c r="BKS15"/>
      <c r="BKT15"/>
      <c r="BKU15"/>
      <c r="BKV15"/>
      <c r="BKW15"/>
      <c r="BKX15"/>
      <c r="BKY15"/>
      <c r="BKZ15"/>
      <c r="BLA15"/>
      <c r="BLB15"/>
      <c r="BLC15"/>
      <c r="BLD15"/>
      <c r="BLE15"/>
      <c r="BLF15"/>
      <c r="BLG15"/>
      <c r="BLH15"/>
      <c r="BLI15"/>
      <c r="BLJ15"/>
      <c r="BLK15"/>
      <c r="BLL15"/>
      <c r="BLM15"/>
      <c r="BLN15"/>
      <c r="BLO15"/>
      <c r="BLP15"/>
      <c r="BLQ15"/>
      <c r="BLR15"/>
      <c r="BLS15"/>
      <c r="BLT15"/>
      <c r="BLU15"/>
      <c r="BLV15"/>
      <c r="BLW15"/>
      <c r="BLX15"/>
      <c r="BLY15"/>
      <c r="BLZ15"/>
      <c r="BMA15"/>
      <c r="BMB15"/>
      <c r="BMC15"/>
      <c r="BMD15"/>
      <c r="BME15"/>
      <c r="BMF15"/>
      <c r="BMG15"/>
      <c r="BMH15"/>
      <c r="BMI15"/>
      <c r="BMJ15"/>
      <c r="BMK15"/>
      <c r="BML15"/>
      <c r="BMM15"/>
      <c r="BMN15"/>
      <c r="BMO15"/>
      <c r="BMP15"/>
      <c r="BMQ15"/>
      <c r="BMR15"/>
      <c r="BMS15"/>
      <c r="BMT15"/>
      <c r="BMU15"/>
      <c r="BMV15"/>
      <c r="BMW15"/>
      <c r="BMX15"/>
      <c r="BMY15"/>
      <c r="BMZ15"/>
      <c r="BNA15"/>
      <c r="BNB15"/>
      <c r="BNC15"/>
      <c r="BND15"/>
      <c r="BNE15"/>
      <c r="BNF15"/>
      <c r="BNG15"/>
      <c r="BNH15"/>
      <c r="BNI15"/>
      <c r="BNJ15"/>
      <c r="BNK15"/>
      <c r="BNL15"/>
      <c r="BNM15"/>
      <c r="BNN15"/>
      <c r="BNO15"/>
      <c r="BNP15"/>
      <c r="BNQ15"/>
      <c r="BNR15"/>
      <c r="BNS15"/>
      <c r="BNT15"/>
      <c r="BNU15"/>
      <c r="BNV15"/>
      <c r="BNW15"/>
      <c r="BNX15"/>
      <c r="BNY15"/>
      <c r="BNZ15"/>
      <c r="BOA15"/>
      <c r="BOB15"/>
      <c r="BOC15"/>
      <c r="BOD15"/>
      <c r="BOE15"/>
      <c r="BOF15"/>
      <c r="BOG15"/>
      <c r="BOH15"/>
      <c r="BOI15"/>
      <c r="BOJ15"/>
      <c r="BOK15"/>
      <c r="BOL15"/>
      <c r="BOM15"/>
      <c r="BON15"/>
      <c r="BOO15"/>
      <c r="BOP15"/>
      <c r="BOQ15"/>
      <c r="BOR15"/>
      <c r="BOS15"/>
      <c r="BOT15"/>
      <c r="BOU15"/>
      <c r="BOV15"/>
      <c r="BOW15"/>
      <c r="BOX15"/>
      <c r="BOY15"/>
      <c r="BOZ15"/>
      <c r="BPA15"/>
      <c r="BPB15"/>
      <c r="BPC15"/>
      <c r="BPD15"/>
      <c r="BPE15"/>
      <c r="BPF15"/>
      <c r="BPG15"/>
      <c r="BPH15"/>
      <c r="BPI15"/>
      <c r="BPJ15"/>
      <c r="BPK15"/>
      <c r="BPL15"/>
      <c r="BPM15"/>
      <c r="BPN15"/>
      <c r="BPO15"/>
      <c r="BPP15"/>
      <c r="BPQ15"/>
      <c r="BPR15"/>
      <c r="BPS15"/>
      <c r="BPT15"/>
      <c r="BPU15"/>
      <c r="BPV15"/>
      <c r="BPW15"/>
      <c r="BPX15"/>
      <c r="BPY15"/>
      <c r="BPZ15"/>
      <c r="BQA15"/>
      <c r="BQB15"/>
      <c r="BQC15"/>
      <c r="BQD15"/>
      <c r="BQE15"/>
      <c r="BQF15"/>
      <c r="BQG15"/>
      <c r="BQH15"/>
      <c r="BQI15"/>
      <c r="BQJ15"/>
      <c r="BQK15"/>
      <c r="BQL15"/>
      <c r="BQM15"/>
      <c r="BQN15"/>
      <c r="BQO15"/>
      <c r="BQP15"/>
      <c r="BQQ15"/>
      <c r="BQR15"/>
      <c r="BQS15"/>
      <c r="BQT15"/>
      <c r="BQU15"/>
      <c r="BQV15"/>
      <c r="BQW15"/>
      <c r="BQX15"/>
      <c r="BQY15"/>
      <c r="BQZ15"/>
      <c r="BRA15"/>
      <c r="BRB15"/>
      <c r="BRC15"/>
      <c r="BRD15"/>
      <c r="BRE15"/>
      <c r="BRF15"/>
      <c r="BRG15"/>
      <c r="BRH15"/>
      <c r="BRI15"/>
      <c r="BRJ15"/>
      <c r="BRK15"/>
      <c r="BRL15"/>
      <c r="BRM15"/>
      <c r="BRN15"/>
      <c r="BRO15"/>
      <c r="BRP15"/>
      <c r="BRQ15"/>
      <c r="BRR15"/>
      <c r="BRS15"/>
      <c r="BRT15"/>
      <c r="BRU15"/>
      <c r="BRV15"/>
      <c r="BRW15"/>
      <c r="BRX15"/>
      <c r="BRY15"/>
      <c r="BRZ15"/>
      <c r="BSA15"/>
      <c r="BSB15"/>
      <c r="BSC15"/>
      <c r="BSD15"/>
      <c r="BSE15"/>
      <c r="BSF15"/>
      <c r="BSG15"/>
      <c r="BSH15"/>
      <c r="BSI15"/>
      <c r="BSJ15"/>
      <c r="BSK15"/>
      <c r="BSL15"/>
      <c r="BSM15"/>
      <c r="BSN15"/>
      <c r="BSO15"/>
      <c r="BSP15"/>
      <c r="BSQ15"/>
      <c r="BSR15"/>
      <c r="BSS15"/>
      <c r="BST15"/>
      <c r="BSU15"/>
      <c r="BSV15"/>
      <c r="BSW15"/>
      <c r="BSX15"/>
      <c r="BSY15"/>
      <c r="BSZ15"/>
      <c r="BTA15"/>
      <c r="BTB15"/>
      <c r="BTC15"/>
      <c r="BTD15"/>
      <c r="BTE15"/>
      <c r="BTF15"/>
      <c r="BTG15"/>
      <c r="BTH15"/>
      <c r="BTI15"/>
      <c r="BTJ15"/>
      <c r="BTK15"/>
      <c r="BTL15"/>
      <c r="BTM15"/>
      <c r="BTN15"/>
      <c r="BTO15"/>
      <c r="BTP15"/>
      <c r="BTQ15"/>
      <c r="BTR15"/>
      <c r="BTS15"/>
      <c r="BTT15"/>
      <c r="BTU15"/>
      <c r="BTV15"/>
      <c r="BTW15"/>
      <c r="BTX15"/>
      <c r="BTY15"/>
      <c r="BTZ15"/>
      <c r="BUA15"/>
      <c r="BUB15"/>
      <c r="BUC15"/>
      <c r="BUD15"/>
      <c r="BUE15"/>
      <c r="BUF15"/>
      <c r="BUG15"/>
      <c r="BUH15"/>
      <c r="BUI15"/>
      <c r="BUJ15"/>
      <c r="BUK15"/>
      <c r="BUL15"/>
      <c r="BUM15"/>
      <c r="BUN15"/>
      <c r="BUO15"/>
      <c r="BUP15"/>
      <c r="BUQ15"/>
      <c r="BUR15"/>
      <c r="BUS15"/>
      <c r="BUT15"/>
      <c r="BUU15"/>
      <c r="BUV15"/>
      <c r="BUW15"/>
      <c r="BUX15"/>
      <c r="BUY15"/>
      <c r="BUZ15"/>
      <c r="BVA15"/>
      <c r="BVB15"/>
      <c r="BVC15"/>
      <c r="BVD15"/>
      <c r="BVE15"/>
      <c r="BVF15"/>
      <c r="BVG15"/>
      <c r="BVH15"/>
      <c r="BVI15"/>
      <c r="BVJ15"/>
      <c r="BVK15"/>
      <c r="BVL15"/>
      <c r="BVM15"/>
      <c r="BVN15"/>
      <c r="BVO15"/>
      <c r="BVP15"/>
      <c r="BVQ15"/>
      <c r="BVR15"/>
      <c r="BVS15"/>
      <c r="BVT15"/>
      <c r="BVU15"/>
      <c r="BVV15"/>
      <c r="BVW15"/>
      <c r="BVX15"/>
      <c r="BVY15"/>
      <c r="BVZ15"/>
      <c r="BWA15"/>
      <c r="BWB15"/>
      <c r="BWC15"/>
      <c r="BWD15"/>
      <c r="BWE15"/>
      <c r="BWF15"/>
      <c r="BWG15"/>
      <c r="BWH15"/>
      <c r="BWI15"/>
      <c r="BWJ15"/>
      <c r="BWK15"/>
      <c r="BWL15"/>
      <c r="BWM15"/>
      <c r="BWN15"/>
      <c r="BWO15"/>
      <c r="BWP15"/>
      <c r="BWQ15"/>
      <c r="BWR15"/>
      <c r="BWS15"/>
      <c r="BWT15"/>
      <c r="BWU15"/>
      <c r="BWV15"/>
      <c r="BWW15"/>
      <c r="BWX15"/>
      <c r="BWY15"/>
      <c r="BWZ15"/>
      <c r="BXA15"/>
      <c r="BXB15"/>
      <c r="BXC15"/>
      <c r="BXD15"/>
      <c r="BXE15"/>
      <c r="BXF15"/>
      <c r="BXG15"/>
      <c r="BXH15"/>
      <c r="BXI15"/>
      <c r="BXJ15"/>
      <c r="BXK15"/>
      <c r="BXL15"/>
      <c r="BXM15"/>
      <c r="BXN15"/>
      <c r="BXO15"/>
      <c r="BXP15"/>
      <c r="BXQ15"/>
      <c r="BXR15"/>
      <c r="BXS15"/>
      <c r="BXT15"/>
      <c r="BXU15"/>
      <c r="BXV15"/>
      <c r="BXW15"/>
      <c r="BXX15"/>
      <c r="BXY15"/>
      <c r="BXZ15"/>
      <c r="BYA15"/>
      <c r="BYB15"/>
      <c r="BYC15"/>
      <c r="BYD15"/>
      <c r="BYE15"/>
      <c r="BYF15"/>
      <c r="BYG15"/>
      <c r="BYH15"/>
      <c r="BYI15"/>
      <c r="BYJ15"/>
      <c r="BYK15"/>
      <c r="BYL15"/>
      <c r="BYM15"/>
      <c r="BYN15"/>
      <c r="BYO15"/>
      <c r="BYP15"/>
      <c r="BYQ15"/>
      <c r="BYR15"/>
      <c r="BYS15"/>
      <c r="BYT15"/>
      <c r="BYU15"/>
      <c r="BYV15"/>
      <c r="BYW15"/>
      <c r="BYX15"/>
      <c r="BYY15"/>
      <c r="BYZ15"/>
      <c r="BZA15"/>
      <c r="BZB15"/>
      <c r="BZC15"/>
      <c r="BZD15"/>
      <c r="BZE15"/>
      <c r="BZF15"/>
      <c r="BZG15"/>
      <c r="BZH15"/>
      <c r="BZI15"/>
      <c r="BZJ15"/>
      <c r="BZK15"/>
      <c r="BZL15"/>
      <c r="BZM15"/>
      <c r="BZN15"/>
      <c r="BZO15"/>
      <c r="BZP15"/>
      <c r="BZQ15"/>
      <c r="BZR15"/>
      <c r="BZS15"/>
      <c r="BZT15"/>
      <c r="BZU15"/>
      <c r="BZV15"/>
      <c r="BZW15"/>
      <c r="BZX15"/>
      <c r="BZY15"/>
      <c r="BZZ15"/>
      <c r="CAA15"/>
      <c r="CAB15"/>
      <c r="CAC15"/>
      <c r="CAD15"/>
      <c r="CAE15"/>
      <c r="CAF15"/>
      <c r="CAG15"/>
      <c r="CAH15"/>
      <c r="CAI15"/>
      <c r="CAJ15"/>
      <c r="CAK15"/>
      <c r="CAL15"/>
      <c r="CAM15"/>
      <c r="CAN15"/>
      <c r="CAO15"/>
      <c r="CAP15"/>
      <c r="CAQ15"/>
      <c r="CAR15"/>
      <c r="CAS15"/>
      <c r="CAT15"/>
      <c r="CAU15"/>
      <c r="CAV15"/>
      <c r="CAW15"/>
      <c r="CAX15"/>
      <c r="CAY15"/>
      <c r="CAZ15"/>
      <c r="CBA15"/>
      <c r="CBB15"/>
      <c r="CBC15"/>
      <c r="CBD15"/>
      <c r="CBE15"/>
      <c r="CBF15"/>
      <c r="CBG15"/>
      <c r="CBH15"/>
      <c r="CBI15"/>
      <c r="CBJ15"/>
      <c r="CBK15"/>
      <c r="CBL15"/>
      <c r="CBM15"/>
      <c r="CBN15"/>
      <c r="CBO15"/>
      <c r="CBP15"/>
      <c r="CBQ15"/>
      <c r="CBR15"/>
      <c r="CBS15"/>
      <c r="CBT15"/>
      <c r="CBU15"/>
      <c r="CBV15"/>
      <c r="CBW15"/>
      <c r="CBX15"/>
      <c r="CBY15"/>
      <c r="CBZ15"/>
      <c r="CCA15"/>
      <c r="CCB15"/>
      <c r="CCC15"/>
      <c r="CCD15"/>
      <c r="CCE15"/>
      <c r="CCF15"/>
      <c r="CCG15"/>
      <c r="CCH15"/>
      <c r="CCI15"/>
      <c r="CCJ15"/>
      <c r="CCK15"/>
      <c r="CCL15"/>
      <c r="CCM15"/>
      <c r="CCN15"/>
      <c r="CCO15"/>
      <c r="CCP15"/>
      <c r="CCQ15"/>
      <c r="CCR15"/>
      <c r="CCS15"/>
      <c r="CCT15"/>
      <c r="CCU15"/>
      <c r="CCV15"/>
      <c r="CCW15"/>
      <c r="CCX15"/>
      <c r="CCY15"/>
      <c r="CCZ15"/>
      <c r="CDA15"/>
      <c r="CDB15"/>
      <c r="CDC15"/>
      <c r="CDD15"/>
      <c r="CDE15"/>
      <c r="CDF15"/>
      <c r="CDG15"/>
      <c r="CDH15"/>
      <c r="CDI15"/>
      <c r="CDJ15"/>
      <c r="CDK15"/>
      <c r="CDL15"/>
      <c r="CDM15"/>
      <c r="CDN15"/>
      <c r="CDO15"/>
      <c r="CDP15"/>
      <c r="CDQ15"/>
      <c r="CDR15"/>
      <c r="CDS15"/>
      <c r="CDT15"/>
      <c r="CDU15"/>
      <c r="CDV15"/>
      <c r="CDW15"/>
      <c r="CDX15"/>
      <c r="CDY15"/>
      <c r="CDZ15"/>
      <c r="CEA15"/>
      <c r="CEB15"/>
      <c r="CEC15"/>
      <c r="CED15"/>
      <c r="CEE15"/>
      <c r="CEF15"/>
      <c r="CEG15"/>
      <c r="CEH15"/>
      <c r="CEI15"/>
      <c r="CEJ15"/>
      <c r="CEK15"/>
      <c r="CEL15"/>
      <c r="CEM15"/>
      <c r="CEN15"/>
      <c r="CEO15"/>
      <c r="CEP15"/>
      <c r="CEQ15"/>
      <c r="CER15"/>
      <c r="CES15"/>
      <c r="CET15"/>
      <c r="CEU15"/>
      <c r="CEV15"/>
      <c r="CEW15"/>
      <c r="CEX15"/>
      <c r="CEY15"/>
      <c r="CEZ15"/>
      <c r="CFA15"/>
      <c r="CFB15"/>
      <c r="CFC15"/>
      <c r="CFD15"/>
      <c r="CFE15"/>
      <c r="CFF15"/>
      <c r="CFG15"/>
      <c r="CFH15"/>
      <c r="CFI15"/>
      <c r="CFJ15"/>
      <c r="CFK15"/>
      <c r="CFL15"/>
      <c r="CFM15"/>
      <c r="CFN15"/>
      <c r="CFO15"/>
      <c r="CFP15"/>
      <c r="CFQ15"/>
      <c r="CFR15"/>
      <c r="CFS15"/>
      <c r="CFT15"/>
      <c r="CFU15"/>
      <c r="CFV15"/>
      <c r="CFW15"/>
      <c r="CFX15"/>
      <c r="CFY15"/>
      <c r="CFZ15"/>
      <c r="CGA15"/>
      <c r="CGB15"/>
      <c r="CGC15"/>
      <c r="CGD15"/>
      <c r="CGE15"/>
      <c r="CGF15"/>
      <c r="CGG15"/>
      <c r="CGH15"/>
      <c r="CGI15"/>
      <c r="CGJ15"/>
      <c r="CGK15"/>
      <c r="CGL15"/>
      <c r="CGM15"/>
      <c r="CGN15"/>
      <c r="CGO15"/>
      <c r="CGP15"/>
      <c r="CGQ15"/>
      <c r="CGR15"/>
      <c r="CGS15"/>
      <c r="CGT15"/>
      <c r="CGU15"/>
      <c r="CGV15"/>
      <c r="CGW15"/>
      <c r="CGX15"/>
      <c r="CGY15"/>
      <c r="CGZ15"/>
      <c r="CHA15"/>
      <c r="CHB15"/>
      <c r="CHC15"/>
      <c r="CHD15"/>
      <c r="CHE15"/>
      <c r="CHF15"/>
      <c r="CHG15"/>
      <c r="CHH15"/>
      <c r="CHI15"/>
      <c r="CHJ15"/>
      <c r="CHK15"/>
      <c r="CHL15"/>
      <c r="CHM15"/>
      <c r="CHN15"/>
      <c r="CHO15"/>
      <c r="CHP15"/>
      <c r="CHQ15"/>
      <c r="CHR15"/>
      <c r="CHS15"/>
      <c r="CHT15"/>
      <c r="CHU15"/>
      <c r="CHV15"/>
      <c r="CHW15"/>
      <c r="CHX15"/>
      <c r="CHY15"/>
      <c r="CHZ15"/>
      <c r="CIA15"/>
      <c r="CIB15"/>
      <c r="CIC15"/>
      <c r="CID15"/>
      <c r="CIE15"/>
      <c r="CIF15"/>
      <c r="CIG15"/>
      <c r="CIH15"/>
      <c r="CII15"/>
      <c r="CIJ15"/>
      <c r="CIK15"/>
      <c r="CIL15"/>
      <c r="CIM15"/>
      <c r="CIN15"/>
      <c r="CIO15"/>
      <c r="CIP15"/>
      <c r="CIQ15"/>
      <c r="CIR15"/>
      <c r="CIS15"/>
      <c r="CIT15"/>
      <c r="CIU15"/>
      <c r="CIV15"/>
      <c r="CIW15"/>
      <c r="CIX15"/>
      <c r="CIY15"/>
      <c r="CIZ15"/>
      <c r="CJA15"/>
      <c r="CJB15"/>
      <c r="CJC15"/>
      <c r="CJD15"/>
      <c r="CJE15"/>
      <c r="CJF15"/>
      <c r="CJG15"/>
      <c r="CJH15"/>
      <c r="CJI15"/>
      <c r="CJJ15"/>
      <c r="CJK15"/>
      <c r="CJL15"/>
      <c r="CJM15"/>
      <c r="CJN15"/>
      <c r="CJO15"/>
      <c r="CJP15"/>
      <c r="CJQ15"/>
      <c r="CJR15"/>
      <c r="CJS15"/>
      <c r="CJT15"/>
      <c r="CJU15"/>
      <c r="CJV15"/>
      <c r="CJW15"/>
      <c r="CJX15"/>
      <c r="CJY15"/>
      <c r="CJZ15"/>
      <c r="CKA15"/>
      <c r="CKB15"/>
      <c r="CKC15"/>
      <c r="CKD15"/>
      <c r="CKE15"/>
      <c r="CKF15"/>
      <c r="CKG15"/>
      <c r="CKH15"/>
      <c r="CKI15"/>
      <c r="CKJ15"/>
      <c r="CKK15"/>
      <c r="CKL15"/>
      <c r="CKM15"/>
      <c r="CKN15"/>
      <c r="CKO15"/>
      <c r="CKP15"/>
      <c r="CKQ15"/>
      <c r="CKR15"/>
      <c r="CKS15"/>
      <c r="CKT15"/>
      <c r="CKU15"/>
      <c r="CKV15"/>
      <c r="CKW15"/>
      <c r="CKX15"/>
      <c r="CKY15"/>
      <c r="CKZ15"/>
      <c r="CLA15"/>
      <c r="CLB15"/>
      <c r="CLC15"/>
      <c r="CLD15"/>
      <c r="CLE15"/>
      <c r="CLF15"/>
      <c r="CLG15"/>
      <c r="CLH15"/>
      <c r="CLI15"/>
      <c r="CLJ15"/>
      <c r="CLK15"/>
      <c r="CLL15"/>
      <c r="CLM15"/>
      <c r="CLN15"/>
      <c r="CLO15"/>
      <c r="CLP15"/>
      <c r="CLQ15"/>
      <c r="CLR15"/>
      <c r="CLS15"/>
      <c r="CLT15"/>
      <c r="CLU15"/>
      <c r="CLV15"/>
      <c r="CLW15"/>
      <c r="CLX15"/>
      <c r="CLY15"/>
      <c r="CLZ15"/>
      <c r="CMA15"/>
      <c r="CMB15"/>
      <c r="CMC15"/>
      <c r="CMD15"/>
      <c r="CME15"/>
      <c r="CMF15"/>
      <c r="CMG15"/>
      <c r="CMH15"/>
      <c r="CMI15"/>
      <c r="CMJ15"/>
      <c r="CMK15"/>
      <c r="CML15"/>
      <c r="CMM15"/>
      <c r="CMN15"/>
      <c r="CMO15"/>
      <c r="CMP15"/>
      <c r="CMQ15"/>
      <c r="CMR15"/>
      <c r="CMS15"/>
      <c r="CMT15"/>
      <c r="CMU15"/>
      <c r="CMV15"/>
      <c r="CMW15"/>
      <c r="CMX15"/>
      <c r="CMY15"/>
      <c r="CMZ15"/>
      <c r="CNA15"/>
      <c r="CNB15"/>
      <c r="CNC15"/>
      <c r="CND15"/>
      <c r="CNE15"/>
      <c r="CNF15"/>
      <c r="CNG15"/>
      <c r="CNH15"/>
      <c r="CNI15"/>
      <c r="CNJ15"/>
      <c r="CNK15"/>
      <c r="CNL15"/>
      <c r="CNM15"/>
      <c r="CNN15"/>
      <c r="CNO15"/>
      <c r="CNP15"/>
      <c r="CNQ15"/>
      <c r="CNR15"/>
      <c r="CNS15"/>
      <c r="CNT15"/>
      <c r="CNU15"/>
      <c r="CNV15"/>
      <c r="CNW15"/>
      <c r="CNX15"/>
      <c r="CNY15"/>
      <c r="CNZ15"/>
      <c r="COA15"/>
      <c r="COB15"/>
      <c r="COC15"/>
      <c r="COD15"/>
      <c r="COE15"/>
      <c r="COF15"/>
      <c r="COG15"/>
      <c r="COH15"/>
      <c r="COI15"/>
      <c r="COJ15"/>
      <c r="COK15"/>
      <c r="COL15"/>
      <c r="COM15"/>
      <c r="CON15"/>
      <c r="COO15"/>
      <c r="COP15"/>
      <c r="COQ15"/>
      <c r="COR15"/>
      <c r="COS15"/>
      <c r="COT15"/>
      <c r="COU15"/>
      <c r="COV15"/>
      <c r="COW15"/>
      <c r="COX15"/>
      <c r="COY15"/>
      <c r="COZ15"/>
      <c r="CPA15"/>
      <c r="CPB15"/>
      <c r="CPC15"/>
      <c r="CPD15"/>
      <c r="CPE15"/>
      <c r="CPF15"/>
      <c r="CPG15"/>
      <c r="CPH15"/>
      <c r="CPI15"/>
      <c r="CPJ15"/>
      <c r="CPK15"/>
      <c r="CPL15"/>
      <c r="CPM15"/>
      <c r="CPN15"/>
      <c r="CPO15"/>
      <c r="CPP15"/>
      <c r="CPQ15"/>
      <c r="CPR15"/>
      <c r="CPS15"/>
      <c r="CPT15"/>
      <c r="CPU15"/>
      <c r="CPV15"/>
      <c r="CPW15"/>
      <c r="CPX15"/>
      <c r="CPY15"/>
      <c r="CPZ15"/>
      <c r="CQA15"/>
      <c r="CQB15"/>
      <c r="CQC15"/>
      <c r="CQD15"/>
      <c r="CQE15"/>
      <c r="CQF15"/>
      <c r="CQG15"/>
      <c r="CQH15"/>
      <c r="CQI15"/>
      <c r="CQJ15"/>
      <c r="CQK15"/>
      <c r="CQL15"/>
      <c r="CQM15"/>
      <c r="CQN15"/>
      <c r="CQO15"/>
      <c r="CQP15"/>
      <c r="CQQ15"/>
      <c r="CQR15"/>
      <c r="CQS15"/>
      <c r="CQT15"/>
      <c r="CQU15"/>
      <c r="CQV15"/>
      <c r="CQW15"/>
      <c r="CQX15"/>
      <c r="CQY15"/>
      <c r="CQZ15"/>
      <c r="CRA15"/>
      <c r="CRB15"/>
      <c r="CRC15"/>
      <c r="CRD15"/>
      <c r="CRE15"/>
      <c r="CRF15"/>
      <c r="CRG15"/>
      <c r="CRH15"/>
      <c r="CRI15"/>
      <c r="CRJ15"/>
      <c r="CRK15"/>
      <c r="CRL15"/>
      <c r="CRM15"/>
      <c r="CRN15"/>
      <c r="CRO15"/>
      <c r="CRP15"/>
      <c r="CRQ15"/>
      <c r="CRR15"/>
      <c r="CRS15"/>
      <c r="CRT15"/>
      <c r="CRU15"/>
      <c r="CRV15"/>
      <c r="CRW15"/>
      <c r="CRX15"/>
      <c r="CRY15"/>
      <c r="CRZ15"/>
      <c r="CSA15"/>
      <c r="CSB15"/>
      <c r="CSC15"/>
      <c r="CSD15"/>
      <c r="CSE15"/>
      <c r="CSF15"/>
      <c r="CSG15"/>
      <c r="CSH15"/>
      <c r="CSI15"/>
      <c r="CSJ15"/>
      <c r="CSK15"/>
      <c r="CSL15"/>
      <c r="CSM15"/>
      <c r="CSN15"/>
      <c r="CSO15"/>
      <c r="CSP15"/>
      <c r="CSQ15"/>
      <c r="CSR15"/>
      <c r="CSS15"/>
      <c r="CST15"/>
      <c r="CSU15"/>
      <c r="CSV15"/>
      <c r="CSW15"/>
      <c r="CSX15"/>
      <c r="CSY15"/>
      <c r="CSZ15"/>
      <c r="CTA15"/>
      <c r="CTB15"/>
      <c r="CTC15"/>
      <c r="CTD15"/>
      <c r="CTE15"/>
      <c r="CTF15"/>
      <c r="CTG15"/>
      <c r="CTH15"/>
      <c r="CTI15"/>
      <c r="CTJ15"/>
      <c r="CTK15"/>
      <c r="CTL15"/>
      <c r="CTM15"/>
      <c r="CTN15"/>
      <c r="CTO15"/>
      <c r="CTP15"/>
      <c r="CTQ15"/>
      <c r="CTR15"/>
      <c r="CTS15"/>
      <c r="CTT15"/>
      <c r="CTU15"/>
      <c r="CTV15"/>
      <c r="CTW15"/>
      <c r="CTX15"/>
      <c r="CTY15"/>
      <c r="CTZ15"/>
      <c r="CUA15"/>
      <c r="CUB15"/>
      <c r="CUC15"/>
      <c r="CUD15"/>
      <c r="CUE15"/>
      <c r="CUF15"/>
      <c r="CUG15"/>
      <c r="CUH15"/>
      <c r="CUI15"/>
      <c r="CUJ15"/>
      <c r="CUK15"/>
      <c r="CUL15"/>
      <c r="CUM15"/>
      <c r="CUN15"/>
      <c r="CUO15"/>
      <c r="CUP15"/>
      <c r="CUQ15"/>
      <c r="CUR15"/>
      <c r="CUS15"/>
      <c r="CUT15"/>
      <c r="CUU15"/>
      <c r="CUV15"/>
      <c r="CUW15"/>
      <c r="CUX15"/>
      <c r="CUY15"/>
      <c r="CUZ15"/>
      <c r="CVA15"/>
      <c r="CVB15"/>
      <c r="CVC15"/>
      <c r="CVD15"/>
      <c r="CVE15"/>
      <c r="CVF15"/>
      <c r="CVG15"/>
      <c r="CVH15"/>
      <c r="CVI15"/>
      <c r="CVJ15"/>
      <c r="CVK15"/>
      <c r="CVL15"/>
      <c r="CVM15"/>
      <c r="CVN15"/>
      <c r="CVO15"/>
      <c r="CVP15"/>
      <c r="CVQ15"/>
      <c r="CVR15"/>
      <c r="CVS15"/>
      <c r="CVT15"/>
      <c r="CVU15"/>
      <c r="CVV15"/>
      <c r="CVW15"/>
      <c r="CVX15"/>
      <c r="CVY15"/>
      <c r="CVZ15"/>
      <c r="CWA15"/>
      <c r="CWB15"/>
      <c r="CWC15"/>
      <c r="CWD15"/>
      <c r="CWE15"/>
      <c r="CWF15"/>
      <c r="CWG15"/>
      <c r="CWH15"/>
      <c r="CWI15"/>
      <c r="CWJ15"/>
      <c r="CWK15"/>
      <c r="CWL15"/>
      <c r="CWM15"/>
      <c r="CWN15"/>
      <c r="CWO15"/>
      <c r="CWP15"/>
      <c r="CWQ15"/>
      <c r="CWR15"/>
      <c r="CWS15"/>
      <c r="CWT15"/>
      <c r="CWU15"/>
      <c r="CWV15"/>
      <c r="CWW15"/>
      <c r="CWX15"/>
      <c r="CWY15"/>
      <c r="CWZ15"/>
      <c r="CXA15"/>
      <c r="CXB15"/>
      <c r="CXC15"/>
      <c r="CXD15"/>
      <c r="CXE15"/>
      <c r="CXF15"/>
      <c r="CXG15"/>
      <c r="CXH15"/>
      <c r="CXI15"/>
      <c r="CXJ15"/>
      <c r="CXK15"/>
      <c r="CXL15"/>
      <c r="CXM15"/>
      <c r="CXN15"/>
      <c r="CXO15"/>
      <c r="CXP15"/>
      <c r="CXQ15"/>
      <c r="CXR15"/>
      <c r="CXS15"/>
      <c r="CXT15"/>
      <c r="CXU15"/>
      <c r="CXV15"/>
      <c r="CXW15"/>
      <c r="CXX15"/>
      <c r="CXY15"/>
      <c r="CXZ15"/>
      <c r="CYA15"/>
      <c r="CYB15"/>
      <c r="CYC15"/>
      <c r="CYD15"/>
      <c r="CYE15"/>
      <c r="CYF15"/>
      <c r="CYG15"/>
      <c r="CYH15"/>
      <c r="CYI15"/>
      <c r="CYJ15"/>
      <c r="CYK15"/>
      <c r="CYL15"/>
      <c r="CYM15"/>
      <c r="CYN15"/>
      <c r="CYO15"/>
      <c r="CYP15"/>
      <c r="CYQ15"/>
      <c r="CYR15"/>
      <c r="CYS15"/>
      <c r="CYT15"/>
      <c r="CYU15"/>
      <c r="CYV15"/>
      <c r="CYW15"/>
      <c r="CYX15"/>
      <c r="CYY15"/>
      <c r="CYZ15"/>
      <c r="CZA15"/>
      <c r="CZB15"/>
      <c r="CZC15"/>
      <c r="CZD15"/>
      <c r="CZE15"/>
      <c r="CZF15"/>
      <c r="CZG15"/>
      <c r="CZH15"/>
      <c r="CZI15"/>
      <c r="CZJ15"/>
      <c r="CZK15"/>
      <c r="CZL15"/>
      <c r="CZM15"/>
      <c r="CZN15"/>
      <c r="CZO15"/>
      <c r="CZP15"/>
      <c r="CZQ15"/>
      <c r="CZR15"/>
      <c r="CZS15"/>
      <c r="CZT15"/>
      <c r="CZU15"/>
      <c r="CZV15"/>
      <c r="CZW15"/>
      <c r="CZX15"/>
      <c r="CZY15"/>
      <c r="CZZ15"/>
      <c r="DAA15"/>
      <c r="DAB15"/>
      <c r="DAC15"/>
      <c r="DAD15"/>
      <c r="DAE15"/>
      <c r="DAF15"/>
      <c r="DAG15"/>
      <c r="DAH15"/>
      <c r="DAI15"/>
      <c r="DAJ15"/>
      <c r="DAK15"/>
      <c r="DAL15"/>
      <c r="DAM15"/>
      <c r="DAN15"/>
      <c r="DAO15"/>
      <c r="DAP15"/>
      <c r="DAQ15"/>
      <c r="DAR15"/>
      <c r="DAS15"/>
      <c r="DAT15"/>
      <c r="DAU15"/>
      <c r="DAV15"/>
      <c r="DAW15"/>
      <c r="DAX15"/>
      <c r="DAY15"/>
      <c r="DAZ15"/>
      <c r="DBA15"/>
      <c r="DBB15"/>
      <c r="DBC15"/>
      <c r="DBD15"/>
      <c r="DBE15"/>
      <c r="DBF15"/>
      <c r="DBG15"/>
      <c r="DBH15"/>
      <c r="DBI15"/>
      <c r="DBJ15"/>
      <c r="DBK15"/>
      <c r="DBL15"/>
      <c r="DBM15"/>
      <c r="DBN15"/>
      <c r="DBO15"/>
      <c r="DBP15"/>
      <c r="DBQ15"/>
      <c r="DBR15"/>
      <c r="DBS15"/>
      <c r="DBT15"/>
      <c r="DBU15"/>
      <c r="DBV15"/>
      <c r="DBW15"/>
      <c r="DBX15"/>
      <c r="DBY15"/>
      <c r="DBZ15"/>
      <c r="DCA15"/>
      <c r="DCB15"/>
      <c r="DCC15"/>
      <c r="DCD15"/>
      <c r="DCE15"/>
      <c r="DCF15"/>
      <c r="DCG15"/>
      <c r="DCH15"/>
      <c r="DCI15"/>
      <c r="DCJ15"/>
      <c r="DCK15"/>
      <c r="DCL15"/>
      <c r="DCM15"/>
      <c r="DCN15"/>
      <c r="DCO15"/>
      <c r="DCP15"/>
      <c r="DCQ15"/>
      <c r="DCR15"/>
      <c r="DCS15"/>
      <c r="DCT15"/>
      <c r="DCU15"/>
      <c r="DCV15"/>
      <c r="DCW15"/>
      <c r="DCX15"/>
      <c r="DCY15"/>
      <c r="DCZ15"/>
      <c r="DDA15"/>
      <c r="DDB15"/>
      <c r="DDC15"/>
      <c r="DDD15"/>
      <c r="DDE15"/>
      <c r="DDF15"/>
      <c r="DDG15"/>
      <c r="DDH15"/>
      <c r="DDI15"/>
      <c r="DDJ15"/>
      <c r="DDK15"/>
      <c r="DDL15"/>
      <c r="DDM15"/>
      <c r="DDN15"/>
      <c r="DDO15"/>
      <c r="DDP15"/>
      <c r="DDQ15"/>
      <c r="DDR15"/>
      <c r="DDS15"/>
      <c r="DDT15"/>
      <c r="DDU15"/>
      <c r="DDV15"/>
      <c r="DDW15"/>
      <c r="DDX15"/>
      <c r="DDY15"/>
      <c r="DDZ15"/>
      <c r="DEA15"/>
      <c r="DEB15"/>
      <c r="DEC15"/>
      <c r="DED15"/>
      <c r="DEE15"/>
      <c r="DEF15"/>
      <c r="DEG15"/>
      <c r="DEH15"/>
      <c r="DEI15"/>
      <c r="DEJ15"/>
      <c r="DEK15"/>
      <c r="DEL15"/>
      <c r="DEM15"/>
      <c r="DEN15"/>
      <c r="DEO15"/>
      <c r="DEP15"/>
      <c r="DEQ15"/>
      <c r="DER15"/>
      <c r="DES15"/>
      <c r="DET15"/>
      <c r="DEU15"/>
      <c r="DEV15"/>
      <c r="DEW15"/>
      <c r="DEX15"/>
      <c r="DEY15"/>
      <c r="DEZ15"/>
      <c r="DFA15"/>
      <c r="DFB15"/>
      <c r="DFC15"/>
      <c r="DFD15"/>
      <c r="DFE15"/>
      <c r="DFF15"/>
      <c r="DFG15"/>
      <c r="DFH15"/>
      <c r="DFI15"/>
      <c r="DFJ15"/>
      <c r="DFK15"/>
      <c r="DFL15"/>
      <c r="DFM15"/>
      <c r="DFN15"/>
      <c r="DFO15"/>
      <c r="DFP15"/>
      <c r="DFQ15"/>
      <c r="DFR15"/>
      <c r="DFS15"/>
      <c r="DFT15"/>
      <c r="DFU15"/>
      <c r="DFV15"/>
      <c r="DFW15"/>
      <c r="DFX15"/>
      <c r="DFY15"/>
      <c r="DFZ15"/>
      <c r="DGA15"/>
      <c r="DGB15"/>
      <c r="DGC15"/>
      <c r="DGD15"/>
      <c r="DGE15"/>
      <c r="DGF15"/>
      <c r="DGG15"/>
      <c r="DGH15"/>
      <c r="DGI15"/>
      <c r="DGJ15"/>
      <c r="DGK15"/>
      <c r="DGL15"/>
      <c r="DGM15"/>
      <c r="DGN15"/>
      <c r="DGO15"/>
      <c r="DGP15"/>
      <c r="DGQ15"/>
      <c r="DGR15"/>
      <c r="DGS15"/>
      <c r="DGT15"/>
      <c r="DGU15"/>
      <c r="DGV15"/>
      <c r="DGW15"/>
      <c r="DGX15"/>
      <c r="DGY15"/>
      <c r="DGZ15"/>
      <c r="DHA15"/>
      <c r="DHB15"/>
      <c r="DHC15"/>
      <c r="DHD15"/>
      <c r="DHE15"/>
      <c r="DHF15"/>
      <c r="DHG15"/>
      <c r="DHH15"/>
      <c r="DHI15"/>
      <c r="DHJ15"/>
      <c r="DHK15"/>
      <c r="DHL15"/>
      <c r="DHM15"/>
      <c r="DHN15"/>
      <c r="DHO15"/>
      <c r="DHP15"/>
      <c r="DHQ15"/>
      <c r="DHR15"/>
      <c r="DHS15"/>
      <c r="DHT15"/>
      <c r="DHU15"/>
      <c r="DHV15"/>
      <c r="DHW15"/>
      <c r="DHX15"/>
      <c r="DHY15"/>
      <c r="DHZ15"/>
      <c r="DIA15"/>
      <c r="DIB15"/>
      <c r="DIC15"/>
      <c r="DID15"/>
      <c r="DIE15"/>
      <c r="DIF15"/>
      <c r="DIG15"/>
      <c r="DIH15"/>
      <c r="DII15"/>
      <c r="DIJ15"/>
      <c r="DIK15"/>
      <c r="DIL15"/>
      <c r="DIM15"/>
      <c r="DIN15"/>
      <c r="DIO15"/>
      <c r="DIP15"/>
      <c r="DIQ15"/>
      <c r="DIR15"/>
      <c r="DIS15"/>
      <c r="DIT15"/>
      <c r="DIU15"/>
      <c r="DIV15"/>
      <c r="DIW15"/>
      <c r="DIX15"/>
      <c r="DIY15"/>
      <c r="DIZ15"/>
      <c r="DJA15"/>
      <c r="DJB15"/>
      <c r="DJC15"/>
      <c r="DJD15"/>
      <c r="DJE15"/>
      <c r="DJF15"/>
      <c r="DJG15"/>
      <c r="DJH15"/>
      <c r="DJI15"/>
      <c r="DJJ15"/>
      <c r="DJK15"/>
      <c r="DJL15"/>
      <c r="DJM15"/>
      <c r="DJN15"/>
      <c r="DJO15"/>
      <c r="DJP15"/>
      <c r="DJQ15"/>
      <c r="DJR15"/>
      <c r="DJS15"/>
      <c r="DJT15"/>
      <c r="DJU15"/>
      <c r="DJV15"/>
      <c r="DJW15"/>
      <c r="DJX15"/>
      <c r="DJY15"/>
      <c r="DJZ15"/>
      <c r="DKA15"/>
      <c r="DKB15"/>
      <c r="DKC15"/>
      <c r="DKD15"/>
      <c r="DKE15"/>
      <c r="DKF15"/>
      <c r="DKG15"/>
      <c r="DKH15"/>
      <c r="DKI15"/>
      <c r="DKJ15"/>
      <c r="DKK15"/>
      <c r="DKL15"/>
      <c r="DKM15"/>
      <c r="DKN15"/>
      <c r="DKO15"/>
      <c r="DKP15"/>
      <c r="DKQ15"/>
      <c r="DKR15"/>
      <c r="DKS15"/>
      <c r="DKT15"/>
      <c r="DKU15"/>
      <c r="DKV15"/>
      <c r="DKW15"/>
      <c r="DKX15"/>
      <c r="DKY15"/>
      <c r="DKZ15"/>
      <c r="DLA15"/>
      <c r="DLB15"/>
      <c r="DLC15"/>
      <c r="DLD15"/>
      <c r="DLE15"/>
      <c r="DLF15"/>
      <c r="DLG15"/>
      <c r="DLH15"/>
      <c r="DLI15"/>
      <c r="DLJ15"/>
      <c r="DLK15"/>
      <c r="DLL15"/>
      <c r="DLM15"/>
      <c r="DLN15"/>
      <c r="DLO15"/>
      <c r="DLP15"/>
      <c r="DLQ15"/>
      <c r="DLR15"/>
      <c r="DLS15"/>
      <c r="DLT15"/>
      <c r="DLU15"/>
      <c r="DLV15"/>
      <c r="DLW15"/>
      <c r="DLX15"/>
      <c r="DLY15"/>
      <c r="DLZ15"/>
      <c r="DMA15"/>
      <c r="DMB15"/>
      <c r="DMC15"/>
      <c r="DMD15"/>
      <c r="DME15"/>
      <c r="DMF15"/>
      <c r="DMG15"/>
      <c r="DMH15"/>
      <c r="DMI15"/>
      <c r="DMJ15"/>
      <c r="DMK15"/>
      <c r="DML15"/>
      <c r="DMM15"/>
      <c r="DMN15"/>
      <c r="DMO15"/>
      <c r="DMP15"/>
      <c r="DMQ15"/>
      <c r="DMR15"/>
      <c r="DMS15"/>
      <c r="DMT15"/>
      <c r="DMU15"/>
      <c r="DMV15"/>
      <c r="DMW15"/>
      <c r="DMX15"/>
      <c r="DMY15"/>
      <c r="DMZ15"/>
      <c r="DNA15"/>
      <c r="DNB15"/>
      <c r="DNC15"/>
      <c r="DND15"/>
      <c r="DNE15"/>
      <c r="DNF15"/>
      <c r="DNG15"/>
      <c r="DNH15"/>
      <c r="DNI15"/>
      <c r="DNJ15"/>
      <c r="DNK15"/>
      <c r="DNL15"/>
      <c r="DNM15"/>
      <c r="DNN15"/>
      <c r="DNO15"/>
      <c r="DNP15"/>
      <c r="DNQ15"/>
      <c r="DNR15"/>
      <c r="DNS15"/>
      <c r="DNT15"/>
      <c r="DNU15"/>
      <c r="DNV15"/>
      <c r="DNW15"/>
      <c r="DNX15"/>
      <c r="DNY15"/>
      <c r="DNZ15"/>
      <c r="DOA15"/>
      <c r="DOB15"/>
      <c r="DOC15"/>
      <c r="DOD15"/>
      <c r="DOE15"/>
      <c r="DOF15"/>
      <c r="DOG15"/>
      <c r="DOH15"/>
      <c r="DOI15"/>
      <c r="DOJ15"/>
      <c r="DOK15"/>
      <c r="DOL15"/>
      <c r="DOM15"/>
      <c r="DON15"/>
      <c r="DOO15"/>
      <c r="DOP15"/>
      <c r="DOQ15"/>
      <c r="DOR15"/>
      <c r="DOS15"/>
      <c r="DOT15"/>
      <c r="DOU15"/>
      <c r="DOV15"/>
      <c r="DOW15"/>
      <c r="DOX15"/>
      <c r="DOY15"/>
      <c r="DOZ15"/>
      <c r="DPA15"/>
      <c r="DPB15"/>
      <c r="DPC15"/>
      <c r="DPD15"/>
      <c r="DPE15"/>
      <c r="DPF15"/>
      <c r="DPG15"/>
      <c r="DPH15"/>
      <c r="DPI15"/>
      <c r="DPJ15"/>
      <c r="DPK15"/>
      <c r="DPL15"/>
      <c r="DPM15"/>
      <c r="DPN15"/>
      <c r="DPO15"/>
      <c r="DPP15"/>
      <c r="DPQ15"/>
      <c r="DPR15"/>
      <c r="DPS15"/>
      <c r="DPT15"/>
      <c r="DPU15"/>
      <c r="DPV15"/>
      <c r="DPW15"/>
      <c r="DPX15"/>
      <c r="DPY15"/>
      <c r="DPZ15"/>
      <c r="DQA15"/>
      <c r="DQB15"/>
      <c r="DQC15"/>
      <c r="DQD15"/>
      <c r="DQE15"/>
      <c r="DQF15"/>
      <c r="DQG15"/>
      <c r="DQH15"/>
      <c r="DQI15"/>
      <c r="DQJ15"/>
      <c r="DQK15"/>
      <c r="DQL15"/>
      <c r="DQM15"/>
      <c r="DQN15"/>
      <c r="DQO15"/>
      <c r="DQP15"/>
      <c r="DQQ15"/>
      <c r="DQR15"/>
      <c r="DQS15"/>
      <c r="DQT15"/>
      <c r="DQU15"/>
      <c r="DQV15"/>
      <c r="DQW15"/>
      <c r="DQX15"/>
      <c r="DQY15"/>
      <c r="DQZ15"/>
      <c r="DRA15"/>
      <c r="DRB15"/>
      <c r="DRC15"/>
      <c r="DRD15"/>
      <c r="DRE15"/>
      <c r="DRF15"/>
      <c r="DRG15"/>
      <c r="DRH15"/>
      <c r="DRI15"/>
      <c r="DRJ15"/>
      <c r="DRK15"/>
      <c r="DRL15"/>
      <c r="DRM15"/>
      <c r="DRN15"/>
      <c r="DRO15"/>
      <c r="DRP15"/>
      <c r="DRQ15"/>
      <c r="DRR15"/>
      <c r="DRS15"/>
      <c r="DRT15"/>
      <c r="DRU15"/>
      <c r="DRV15"/>
      <c r="DRW15"/>
      <c r="DRX15"/>
      <c r="DRY15"/>
      <c r="DRZ15"/>
      <c r="DSA15"/>
      <c r="DSB15"/>
      <c r="DSC15"/>
      <c r="DSD15"/>
      <c r="DSE15"/>
      <c r="DSF15"/>
      <c r="DSG15"/>
      <c r="DSH15"/>
      <c r="DSI15"/>
      <c r="DSJ15"/>
      <c r="DSK15"/>
      <c r="DSL15"/>
      <c r="DSM15"/>
      <c r="DSN15"/>
      <c r="DSO15"/>
      <c r="DSP15"/>
      <c r="DSQ15"/>
      <c r="DSR15"/>
      <c r="DSS15"/>
      <c r="DST15"/>
      <c r="DSU15"/>
      <c r="DSV15"/>
      <c r="DSW15"/>
      <c r="DSX15"/>
      <c r="DSY15"/>
      <c r="DSZ15"/>
      <c r="DTA15"/>
      <c r="DTB15"/>
      <c r="DTC15"/>
      <c r="DTD15"/>
      <c r="DTE15"/>
      <c r="DTF15"/>
      <c r="DTG15"/>
      <c r="DTH15"/>
      <c r="DTI15"/>
      <c r="DTJ15"/>
      <c r="DTK15"/>
      <c r="DTL15"/>
      <c r="DTM15"/>
      <c r="DTN15"/>
      <c r="DTO15"/>
      <c r="DTP15"/>
      <c r="DTQ15"/>
      <c r="DTR15"/>
      <c r="DTS15"/>
      <c r="DTT15"/>
      <c r="DTU15"/>
      <c r="DTV15"/>
      <c r="DTW15"/>
      <c r="DTX15"/>
      <c r="DTY15"/>
      <c r="DTZ15"/>
      <c r="DUA15"/>
      <c r="DUB15"/>
      <c r="DUC15"/>
      <c r="DUD15"/>
      <c r="DUE15"/>
      <c r="DUF15"/>
      <c r="DUG15"/>
      <c r="DUH15"/>
      <c r="DUI15"/>
      <c r="DUJ15"/>
      <c r="DUK15"/>
      <c r="DUL15"/>
      <c r="DUM15"/>
      <c r="DUN15"/>
      <c r="DUO15"/>
      <c r="DUP15"/>
      <c r="DUQ15"/>
      <c r="DUR15"/>
      <c r="DUS15"/>
      <c r="DUT15"/>
      <c r="DUU15"/>
      <c r="DUV15"/>
      <c r="DUW15"/>
      <c r="DUX15"/>
      <c r="DUY15"/>
      <c r="DUZ15"/>
      <c r="DVA15"/>
      <c r="DVB15"/>
      <c r="DVC15"/>
      <c r="DVD15"/>
      <c r="DVE15"/>
      <c r="DVF15"/>
      <c r="DVG15"/>
      <c r="DVH15"/>
      <c r="DVI15"/>
      <c r="DVJ15"/>
      <c r="DVK15"/>
      <c r="DVL15"/>
      <c r="DVM15"/>
      <c r="DVN15"/>
      <c r="DVO15"/>
      <c r="DVP15"/>
      <c r="DVQ15"/>
      <c r="DVR15"/>
      <c r="DVS15"/>
      <c r="DVT15"/>
      <c r="DVU15"/>
      <c r="DVV15"/>
      <c r="DVW15"/>
      <c r="DVX15"/>
      <c r="DVY15"/>
      <c r="DVZ15"/>
      <c r="DWA15"/>
      <c r="DWB15"/>
      <c r="DWC15"/>
      <c r="DWD15"/>
      <c r="DWE15"/>
      <c r="DWF15"/>
      <c r="DWG15"/>
      <c r="DWH15"/>
      <c r="DWI15"/>
      <c r="DWJ15"/>
      <c r="DWK15"/>
      <c r="DWL15"/>
      <c r="DWM15"/>
      <c r="DWN15"/>
      <c r="DWO15"/>
      <c r="DWP15"/>
      <c r="DWQ15"/>
      <c r="DWR15"/>
      <c r="DWS15"/>
      <c r="DWT15"/>
      <c r="DWU15"/>
      <c r="DWV15"/>
      <c r="DWW15"/>
      <c r="DWX15"/>
      <c r="DWY15"/>
      <c r="DWZ15"/>
      <c r="DXA15"/>
      <c r="DXB15"/>
      <c r="DXC15"/>
      <c r="DXD15"/>
      <c r="DXE15"/>
      <c r="DXF15"/>
      <c r="DXG15"/>
      <c r="DXH15"/>
      <c r="DXI15"/>
      <c r="DXJ15"/>
      <c r="DXK15"/>
      <c r="DXL15"/>
      <c r="DXM15"/>
      <c r="DXN15"/>
      <c r="DXO15"/>
      <c r="DXP15"/>
      <c r="DXQ15"/>
      <c r="DXR15"/>
      <c r="DXS15"/>
      <c r="DXT15"/>
      <c r="DXU15"/>
      <c r="DXV15"/>
      <c r="DXW15"/>
      <c r="DXX15"/>
      <c r="DXY15"/>
      <c r="DXZ15"/>
      <c r="DYA15"/>
      <c r="DYB15"/>
      <c r="DYC15"/>
      <c r="DYD15"/>
      <c r="DYE15"/>
      <c r="DYF15"/>
      <c r="DYG15"/>
      <c r="DYH15"/>
      <c r="DYI15"/>
      <c r="DYJ15"/>
      <c r="DYK15"/>
      <c r="DYL15"/>
      <c r="DYM15"/>
      <c r="DYN15"/>
      <c r="DYO15"/>
      <c r="DYP15"/>
      <c r="DYQ15"/>
      <c r="DYR15"/>
      <c r="DYS15"/>
      <c r="DYT15"/>
      <c r="DYU15"/>
      <c r="DYV15"/>
      <c r="DYW15"/>
      <c r="DYX15"/>
      <c r="DYY15"/>
      <c r="DYZ15"/>
      <c r="DZA15"/>
      <c r="DZB15"/>
      <c r="DZC15"/>
      <c r="DZD15"/>
      <c r="DZE15"/>
      <c r="DZF15"/>
      <c r="DZG15"/>
      <c r="DZH15"/>
      <c r="DZI15"/>
      <c r="DZJ15"/>
      <c r="DZK15"/>
      <c r="DZL15"/>
      <c r="DZM15"/>
      <c r="DZN15"/>
      <c r="DZO15"/>
      <c r="DZP15"/>
      <c r="DZQ15"/>
      <c r="DZR15"/>
      <c r="DZS15"/>
      <c r="DZT15"/>
      <c r="DZU15"/>
      <c r="DZV15"/>
      <c r="DZW15"/>
      <c r="DZX15"/>
      <c r="DZY15"/>
      <c r="DZZ15"/>
      <c r="EAA15"/>
      <c r="EAB15"/>
      <c r="EAC15"/>
      <c r="EAD15"/>
      <c r="EAE15"/>
      <c r="EAF15"/>
      <c r="EAG15"/>
      <c r="EAH15"/>
      <c r="EAI15"/>
      <c r="EAJ15"/>
      <c r="EAK15"/>
      <c r="EAL15"/>
      <c r="EAM15"/>
      <c r="EAN15"/>
      <c r="EAO15"/>
      <c r="EAP15"/>
      <c r="EAQ15"/>
      <c r="EAR15"/>
      <c r="EAS15"/>
      <c r="EAT15"/>
      <c r="EAU15"/>
      <c r="EAV15"/>
      <c r="EAW15"/>
      <c r="EAX15"/>
      <c r="EAY15"/>
      <c r="EAZ15"/>
      <c r="EBA15"/>
      <c r="EBB15"/>
      <c r="EBC15"/>
      <c r="EBD15"/>
      <c r="EBE15"/>
      <c r="EBF15"/>
      <c r="EBG15"/>
      <c r="EBH15"/>
      <c r="EBI15"/>
      <c r="EBJ15"/>
      <c r="EBK15"/>
      <c r="EBL15"/>
      <c r="EBM15"/>
      <c r="EBN15"/>
      <c r="EBO15"/>
      <c r="EBP15"/>
      <c r="EBQ15"/>
      <c r="EBR15"/>
      <c r="EBS15"/>
      <c r="EBT15"/>
      <c r="EBU15"/>
      <c r="EBV15"/>
      <c r="EBW15"/>
      <c r="EBX15"/>
      <c r="EBY15"/>
      <c r="EBZ15"/>
      <c r="ECA15"/>
      <c r="ECB15"/>
      <c r="ECC15"/>
      <c r="ECD15"/>
      <c r="ECE15"/>
      <c r="ECF15"/>
      <c r="ECG15"/>
      <c r="ECH15"/>
      <c r="ECI15"/>
      <c r="ECJ15"/>
      <c r="ECK15"/>
      <c r="ECL15"/>
      <c r="ECM15"/>
      <c r="ECN15"/>
      <c r="ECO15"/>
      <c r="ECP15"/>
      <c r="ECQ15"/>
      <c r="ECR15"/>
      <c r="ECS15"/>
      <c r="ECT15"/>
      <c r="ECU15"/>
      <c r="ECV15"/>
      <c r="ECW15"/>
      <c r="ECX15"/>
      <c r="ECY15"/>
      <c r="ECZ15"/>
      <c r="EDA15"/>
      <c r="EDB15"/>
      <c r="EDC15"/>
      <c r="EDD15"/>
      <c r="EDE15"/>
      <c r="EDF15"/>
      <c r="EDG15"/>
      <c r="EDH15"/>
      <c r="EDI15"/>
      <c r="EDJ15"/>
      <c r="EDK15"/>
      <c r="EDL15"/>
      <c r="EDM15"/>
      <c r="EDN15"/>
      <c r="EDO15"/>
      <c r="EDP15"/>
      <c r="EDQ15"/>
      <c r="EDR15"/>
      <c r="EDS15"/>
      <c r="EDT15"/>
      <c r="EDU15"/>
      <c r="EDV15"/>
      <c r="EDW15"/>
      <c r="EDX15"/>
      <c r="EDY15"/>
      <c r="EDZ15"/>
      <c r="EEA15"/>
      <c r="EEB15"/>
      <c r="EEC15"/>
      <c r="EED15"/>
      <c r="EEE15"/>
      <c r="EEF15"/>
      <c r="EEG15"/>
      <c r="EEH15"/>
      <c r="EEI15"/>
      <c r="EEJ15"/>
      <c r="EEK15"/>
      <c r="EEL15"/>
      <c r="EEM15"/>
      <c r="EEN15"/>
      <c r="EEO15"/>
      <c r="EEP15"/>
      <c r="EEQ15"/>
      <c r="EER15"/>
      <c r="EES15"/>
      <c r="EET15"/>
      <c r="EEU15"/>
      <c r="EEV15"/>
      <c r="EEW15"/>
      <c r="EEX15"/>
      <c r="EEY15"/>
      <c r="EEZ15"/>
      <c r="EFA15"/>
      <c r="EFB15"/>
      <c r="EFC15"/>
      <c r="EFD15"/>
      <c r="EFE15"/>
      <c r="EFF15"/>
      <c r="EFG15"/>
      <c r="EFH15"/>
      <c r="EFI15"/>
      <c r="EFJ15"/>
      <c r="EFK15"/>
      <c r="EFL15"/>
      <c r="EFM15"/>
      <c r="EFN15"/>
      <c r="EFO15"/>
      <c r="EFP15"/>
      <c r="EFQ15"/>
      <c r="EFR15"/>
      <c r="EFS15"/>
      <c r="EFT15"/>
      <c r="EFU15"/>
      <c r="EFV15"/>
      <c r="EFW15"/>
      <c r="EFX15"/>
      <c r="EFY15"/>
      <c r="EFZ15"/>
      <c r="EGA15"/>
      <c r="EGB15"/>
      <c r="EGC15"/>
      <c r="EGD15"/>
      <c r="EGE15"/>
      <c r="EGF15"/>
      <c r="EGG15"/>
      <c r="EGH15"/>
      <c r="EGI15"/>
      <c r="EGJ15"/>
      <c r="EGK15"/>
      <c r="EGL15"/>
      <c r="EGM15"/>
      <c r="EGN15"/>
      <c r="EGO15"/>
      <c r="EGP15"/>
      <c r="EGQ15"/>
      <c r="EGR15"/>
      <c r="EGS15"/>
      <c r="EGT15"/>
      <c r="EGU15"/>
      <c r="EGV15"/>
      <c r="EGW15"/>
      <c r="EGX15"/>
      <c r="EGY15"/>
      <c r="EGZ15"/>
      <c r="EHA15"/>
      <c r="EHB15"/>
      <c r="EHC15"/>
      <c r="EHD15"/>
      <c r="EHE15"/>
      <c r="EHF15"/>
      <c r="EHG15"/>
      <c r="EHH15"/>
      <c r="EHI15"/>
      <c r="EHJ15"/>
      <c r="EHK15"/>
      <c r="EHL15"/>
      <c r="EHM15"/>
      <c r="EHN15"/>
      <c r="EHO15"/>
      <c r="EHP15"/>
      <c r="EHQ15"/>
      <c r="EHR15"/>
      <c r="EHS15"/>
      <c r="EHT15"/>
      <c r="EHU15"/>
      <c r="EHV15"/>
      <c r="EHW15"/>
      <c r="EHX15"/>
      <c r="EHY15"/>
      <c r="EHZ15"/>
      <c r="EIA15"/>
      <c r="EIB15"/>
      <c r="EIC15"/>
      <c r="EID15"/>
      <c r="EIE15"/>
      <c r="EIF15"/>
      <c r="EIG15"/>
      <c r="EIH15"/>
      <c r="EII15"/>
      <c r="EIJ15"/>
      <c r="EIK15"/>
      <c r="EIL15"/>
      <c r="EIM15"/>
      <c r="EIN15"/>
      <c r="EIO15"/>
      <c r="EIP15"/>
      <c r="EIQ15"/>
      <c r="EIR15"/>
      <c r="EIS15"/>
      <c r="EIT15"/>
      <c r="EIU15"/>
      <c r="EIV15"/>
      <c r="EIW15"/>
      <c r="EIX15"/>
      <c r="EIY15"/>
      <c r="EIZ15"/>
      <c r="EJA15"/>
      <c r="EJB15"/>
      <c r="EJC15"/>
      <c r="EJD15"/>
      <c r="EJE15"/>
      <c r="EJF15"/>
      <c r="EJG15"/>
      <c r="EJH15"/>
      <c r="EJI15"/>
      <c r="EJJ15"/>
      <c r="EJK15"/>
      <c r="EJL15"/>
      <c r="EJM15"/>
      <c r="EJN15"/>
      <c r="EJO15"/>
      <c r="EJP15"/>
      <c r="EJQ15"/>
      <c r="EJR15"/>
      <c r="EJS15"/>
      <c r="EJT15"/>
      <c r="EJU15"/>
      <c r="EJV15"/>
      <c r="EJW15"/>
      <c r="EJX15"/>
      <c r="EJY15"/>
      <c r="EJZ15"/>
      <c r="EKA15"/>
      <c r="EKB15"/>
      <c r="EKC15"/>
      <c r="EKD15"/>
      <c r="EKE15"/>
      <c r="EKF15"/>
      <c r="EKG15"/>
      <c r="EKH15"/>
      <c r="EKI15"/>
      <c r="EKJ15"/>
      <c r="EKK15"/>
      <c r="EKL15"/>
      <c r="EKM15"/>
      <c r="EKN15"/>
      <c r="EKO15"/>
      <c r="EKP15"/>
      <c r="EKQ15"/>
      <c r="EKR15"/>
      <c r="EKS15"/>
      <c r="EKT15"/>
      <c r="EKU15"/>
      <c r="EKV15"/>
      <c r="EKW15"/>
      <c r="EKX15"/>
      <c r="EKY15"/>
      <c r="EKZ15"/>
      <c r="ELA15"/>
      <c r="ELB15"/>
      <c r="ELC15"/>
      <c r="ELD15"/>
      <c r="ELE15"/>
      <c r="ELF15"/>
      <c r="ELG15"/>
      <c r="ELH15"/>
      <c r="ELI15"/>
      <c r="ELJ15"/>
      <c r="ELK15"/>
      <c r="ELL15"/>
      <c r="ELM15"/>
      <c r="ELN15"/>
      <c r="ELO15"/>
      <c r="ELP15"/>
      <c r="ELQ15"/>
      <c r="ELR15"/>
      <c r="ELS15"/>
      <c r="ELT15"/>
      <c r="ELU15"/>
      <c r="ELV15"/>
      <c r="ELW15"/>
      <c r="ELX15"/>
      <c r="ELY15"/>
      <c r="ELZ15"/>
      <c r="EMA15"/>
      <c r="EMB15"/>
      <c r="EMC15"/>
      <c r="EMD15"/>
      <c r="EME15"/>
      <c r="EMF15"/>
      <c r="EMG15"/>
      <c r="EMH15"/>
      <c r="EMI15"/>
      <c r="EMJ15"/>
      <c r="EMK15"/>
      <c r="EML15"/>
      <c r="EMM15"/>
      <c r="EMN15"/>
      <c r="EMO15"/>
      <c r="EMP15"/>
      <c r="EMQ15"/>
      <c r="EMR15"/>
      <c r="EMS15"/>
      <c r="EMT15"/>
      <c r="EMU15"/>
      <c r="EMV15"/>
      <c r="EMW15"/>
      <c r="EMX15"/>
      <c r="EMY15"/>
      <c r="EMZ15"/>
      <c r="ENA15"/>
      <c r="ENB15"/>
      <c r="ENC15"/>
      <c r="END15"/>
      <c r="ENE15"/>
      <c r="ENF15"/>
      <c r="ENG15"/>
      <c r="ENH15"/>
      <c r="ENI15"/>
      <c r="ENJ15"/>
      <c r="ENK15"/>
      <c r="ENL15"/>
      <c r="ENM15"/>
      <c r="ENN15"/>
      <c r="ENO15"/>
      <c r="ENP15"/>
      <c r="ENQ15"/>
      <c r="ENR15"/>
      <c r="ENS15"/>
      <c r="ENT15"/>
      <c r="ENU15"/>
      <c r="ENV15"/>
      <c r="ENW15"/>
      <c r="ENX15"/>
      <c r="ENY15"/>
      <c r="ENZ15"/>
      <c r="EOA15"/>
      <c r="EOB15"/>
      <c r="EOC15"/>
      <c r="EOD15"/>
      <c r="EOE15"/>
      <c r="EOF15"/>
      <c r="EOG15"/>
      <c r="EOH15"/>
      <c r="EOI15"/>
      <c r="EOJ15"/>
      <c r="EOK15"/>
      <c r="EOL15"/>
      <c r="EOM15"/>
      <c r="EON15"/>
      <c r="EOO15"/>
      <c r="EOP15"/>
      <c r="EOQ15"/>
      <c r="EOR15"/>
      <c r="EOS15"/>
      <c r="EOT15"/>
      <c r="EOU15"/>
      <c r="EOV15"/>
      <c r="EOW15"/>
      <c r="EOX15"/>
      <c r="EOY15"/>
      <c r="EOZ15"/>
      <c r="EPA15"/>
      <c r="EPB15"/>
      <c r="EPC15"/>
      <c r="EPD15"/>
      <c r="EPE15"/>
      <c r="EPF15"/>
      <c r="EPG15"/>
      <c r="EPH15"/>
      <c r="EPI15"/>
      <c r="EPJ15"/>
      <c r="EPK15"/>
      <c r="EPL15"/>
      <c r="EPM15"/>
      <c r="EPN15"/>
      <c r="EPO15"/>
      <c r="EPP15"/>
      <c r="EPQ15"/>
      <c r="EPR15"/>
      <c r="EPS15"/>
      <c r="EPT15"/>
      <c r="EPU15"/>
      <c r="EPV15"/>
      <c r="EPW15"/>
      <c r="EPX15"/>
      <c r="EPY15"/>
      <c r="EPZ15"/>
      <c r="EQA15"/>
      <c r="EQB15"/>
      <c r="EQC15"/>
      <c r="EQD15"/>
      <c r="EQE15"/>
      <c r="EQF15"/>
      <c r="EQG15"/>
      <c r="EQH15"/>
      <c r="EQI15"/>
      <c r="EQJ15"/>
      <c r="EQK15"/>
      <c r="EQL15"/>
      <c r="EQM15"/>
      <c r="EQN15"/>
      <c r="EQO15"/>
      <c r="EQP15"/>
      <c r="EQQ15"/>
      <c r="EQR15"/>
      <c r="EQS15"/>
      <c r="EQT15"/>
      <c r="EQU15"/>
      <c r="EQV15"/>
      <c r="EQW15"/>
      <c r="EQX15"/>
      <c r="EQY15"/>
      <c r="EQZ15"/>
      <c r="ERA15"/>
      <c r="ERB15"/>
      <c r="ERC15"/>
      <c r="ERD15"/>
      <c r="ERE15"/>
      <c r="ERF15"/>
      <c r="ERG15"/>
      <c r="ERH15"/>
      <c r="ERI15"/>
      <c r="ERJ15"/>
      <c r="ERK15"/>
      <c r="ERL15"/>
      <c r="ERM15"/>
      <c r="ERN15"/>
      <c r="ERO15"/>
      <c r="ERP15"/>
      <c r="ERQ15"/>
      <c r="ERR15"/>
      <c r="ERS15"/>
      <c r="ERT15"/>
      <c r="ERU15"/>
      <c r="ERV15"/>
      <c r="ERW15"/>
      <c r="ERX15"/>
      <c r="ERY15"/>
      <c r="ERZ15"/>
      <c r="ESA15"/>
      <c r="ESB15"/>
      <c r="ESC15"/>
      <c r="ESD15"/>
      <c r="ESE15"/>
      <c r="ESF15"/>
      <c r="ESG15"/>
      <c r="ESH15"/>
      <c r="ESI15"/>
      <c r="ESJ15"/>
      <c r="ESK15"/>
      <c r="ESL15"/>
      <c r="ESM15"/>
      <c r="ESN15"/>
      <c r="ESO15"/>
      <c r="ESP15"/>
      <c r="ESQ15"/>
      <c r="ESR15"/>
      <c r="ESS15"/>
      <c r="EST15"/>
      <c r="ESU15"/>
      <c r="ESV15"/>
      <c r="ESW15"/>
      <c r="ESX15"/>
      <c r="ESY15"/>
      <c r="ESZ15"/>
      <c r="ETA15"/>
      <c r="ETB15"/>
      <c r="ETC15"/>
      <c r="ETD15"/>
      <c r="ETE15"/>
      <c r="ETF15"/>
      <c r="ETG15"/>
      <c r="ETH15"/>
      <c r="ETI15"/>
      <c r="ETJ15"/>
      <c r="ETK15"/>
      <c r="ETL15"/>
      <c r="ETM15"/>
      <c r="ETN15"/>
      <c r="ETO15"/>
      <c r="ETP15"/>
      <c r="ETQ15"/>
      <c r="ETR15"/>
      <c r="ETS15"/>
      <c r="ETT15"/>
      <c r="ETU15"/>
      <c r="ETV15"/>
      <c r="ETW15"/>
      <c r="ETX15"/>
      <c r="ETY15"/>
      <c r="ETZ15"/>
      <c r="EUA15"/>
      <c r="EUB15"/>
      <c r="EUC15"/>
      <c r="EUD15"/>
      <c r="EUE15"/>
      <c r="EUF15"/>
      <c r="EUG15"/>
      <c r="EUH15"/>
      <c r="EUI15"/>
      <c r="EUJ15"/>
      <c r="EUK15"/>
      <c r="EUL15"/>
      <c r="EUM15"/>
      <c r="EUN15"/>
      <c r="EUO15"/>
      <c r="EUP15"/>
      <c r="EUQ15"/>
      <c r="EUR15"/>
      <c r="EUS15"/>
      <c r="EUT15"/>
      <c r="EUU15"/>
      <c r="EUV15"/>
      <c r="EUW15"/>
      <c r="EUX15"/>
      <c r="EUY15"/>
      <c r="EUZ15"/>
      <c r="EVA15"/>
      <c r="EVB15"/>
      <c r="EVC15"/>
      <c r="EVD15"/>
      <c r="EVE15"/>
      <c r="EVF15"/>
      <c r="EVG15"/>
      <c r="EVH15"/>
      <c r="EVI15"/>
      <c r="EVJ15"/>
      <c r="EVK15"/>
      <c r="EVL15"/>
      <c r="EVM15"/>
      <c r="EVN15"/>
      <c r="EVO15"/>
      <c r="EVP15"/>
      <c r="EVQ15"/>
      <c r="EVR15"/>
      <c r="EVS15"/>
      <c r="EVT15"/>
      <c r="EVU15"/>
      <c r="EVV15"/>
      <c r="EVW15"/>
      <c r="EVX15"/>
      <c r="EVY15"/>
      <c r="EVZ15"/>
      <c r="EWA15"/>
      <c r="EWB15"/>
      <c r="EWC15"/>
      <c r="EWD15"/>
      <c r="EWE15"/>
      <c r="EWF15"/>
      <c r="EWG15"/>
      <c r="EWH15"/>
      <c r="EWI15"/>
      <c r="EWJ15"/>
      <c r="EWK15"/>
      <c r="EWL15"/>
      <c r="EWM15"/>
      <c r="EWN15"/>
      <c r="EWO15"/>
      <c r="EWP15"/>
      <c r="EWQ15"/>
      <c r="EWR15"/>
      <c r="EWS15"/>
      <c r="EWT15"/>
      <c r="EWU15"/>
      <c r="EWV15"/>
      <c r="EWW15"/>
      <c r="EWX15"/>
      <c r="EWY15"/>
      <c r="EWZ15"/>
      <c r="EXA15"/>
      <c r="EXB15"/>
      <c r="EXC15"/>
      <c r="EXD15"/>
      <c r="EXE15"/>
      <c r="EXF15"/>
      <c r="EXG15"/>
      <c r="EXH15"/>
      <c r="EXI15"/>
      <c r="EXJ15"/>
      <c r="EXK15"/>
      <c r="EXL15"/>
      <c r="EXM15"/>
      <c r="EXN15"/>
      <c r="EXO15"/>
      <c r="EXP15"/>
      <c r="EXQ15"/>
      <c r="EXR15"/>
      <c r="EXS15"/>
      <c r="EXT15"/>
      <c r="EXU15"/>
      <c r="EXV15"/>
      <c r="EXW15"/>
      <c r="EXX15"/>
      <c r="EXY15"/>
      <c r="EXZ15"/>
      <c r="EYA15"/>
      <c r="EYB15"/>
      <c r="EYC15"/>
      <c r="EYD15"/>
      <c r="EYE15"/>
      <c r="EYF15"/>
      <c r="EYG15"/>
      <c r="EYH15"/>
      <c r="EYI15"/>
      <c r="EYJ15"/>
      <c r="EYK15"/>
      <c r="EYL15"/>
      <c r="EYM15"/>
      <c r="EYN15"/>
      <c r="EYO15"/>
      <c r="EYP15"/>
      <c r="EYQ15"/>
      <c r="EYR15"/>
      <c r="EYS15"/>
      <c r="EYT15"/>
      <c r="EYU15"/>
      <c r="EYV15"/>
      <c r="EYW15"/>
      <c r="EYX15"/>
      <c r="EYY15"/>
      <c r="EYZ15"/>
      <c r="EZA15"/>
      <c r="EZB15"/>
      <c r="EZC15"/>
      <c r="EZD15"/>
      <c r="EZE15"/>
      <c r="EZF15"/>
      <c r="EZG15"/>
      <c r="EZH15"/>
      <c r="EZI15"/>
      <c r="EZJ15"/>
      <c r="EZK15"/>
      <c r="EZL15"/>
      <c r="EZM15"/>
      <c r="EZN15"/>
      <c r="EZO15"/>
      <c r="EZP15"/>
      <c r="EZQ15"/>
      <c r="EZR15"/>
      <c r="EZS15"/>
      <c r="EZT15"/>
      <c r="EZU15"/>
      <c r="EZV15"/>
      <c r="EZW15"/>
      <c r="EZX15"/>
      <c r="EZY15"/>
      <c r="EZZ15"/>
      <c r="FAA15"/>
      <c r="FAB15"/>
      <c r="FAC15"/>
      <c r="FAD15"/>
      <c r="FAE15"/>
      <c r="FAF15"/>
      <c r="FAG15"/>
      <c r="FAH15"/>
      <c r="FAI15"/>
      <c r="FAJ15"/>
      <c r="FAK15"/>
      <c r="FAL15"/>
      <c r="FAM15"/>
      <c r="FAN15"/>
      <c r="FAO15"/>
      <c r="FAP15"/>
      <c r="FAQ15"/>
      <c r="FAR15"/>
      <c r="FAS15"/>
      <c r="FAT15"/>
      <c r="FAU15"/>
      <c r="FAV15"/>
      <c r="FAW15"/>
      <c r="FAX15"/>
      <c r="FAY15"/>
      <c r="FAZ15"/>
      <c r="FBA15"/>
      <c r="FBB15"/>
      <c r="FBC15"/>
      <c r="FBD15"/>
      <c r="FBE15"/>
      <c r="FBF15"/>
      <c r="FBG15"/>
      <c r="FBH15"/>
      <c r="FBI15"/>
      <c r="FBJ15"/>
      <c r="FBK15"/>
      <c r="FBL15"/>
      <c r="FBM15"/>
      <c r="FBN15"/>
      <c r="FBO15"/>
      <c r="FBP15"/>
      <c r="FBQ15"/>
      <c r="FBR15"/>
      <c r="FBS15"/>
      <c r="FBT15"/>
      <c r="FBU15"/>
      <c r="FBV15"/>
      <c r="FBW15"/>
      <c r="FBX15"/>
      <c r="FBY15"/>
      <c r="FBZ15"/>
      <c r="FCA15"/>
      <c r="FCB15"/>
      <c r="FCC15"/>
      <c r="FCD15"/>
      <c r="FCE15"/>
      <c r="FCF15"/>
      <c r="FCG15"/>
    </row>
    <row r="16" spans="1:4141" ht="12.75">
      <c r="A16" t="s">
        <v>62</v>
      </c>
      <c r="B16" s="93">
        <f>'$perShare'!F417</f>
        <v>45.587666666666671</v>
      </c>
      <c r="C16" s="179">
        <v>0.55000000000000004</v>
      </c>
      <c r="E16">
        <v>1.82</v>
      </c>
      <c r="F16">
        <v>3.22</v>
      </c>
      <c r="G16">
        <v>3.03</v>
      </c>
      <c r="H16">
        <v>2.82</v>
      </c>
      <c r="I16">
        <v>2.78</v>
      </c>
      <c r="J16">
        <v>2.0699999999999998</v>
      </c>
      <c r="K16">
        <v>1.95</v>
      </c>
      <c r="L16">
        <v>2.4</v>
      </c>
      <c r="M16">
        <v>3.25</v>
      </c>
      <c r="N16">
        <v>1.56</v>
      </c>
      <c r="O16">
        <v>1.68</v>
      </c>
      <c r="P16">
        <v>1.82</v>
      </c>
      <c r="Q16">
        <v>1.82</v>
      </c>
      <c r="R16">
        <v>1.82</v>
      </c>
      <c r="S16">
        <v>1.82</v>
      </c>
      <c r="T16">
        <v>1.82</v>
      </c>
      <c r="U16">
        <v>2.1</v>
      </c>
      <c r="V16">
        <v>0.126</v>
      </c>
      <c r="W16">
        <v>0.112</v>
      </c>
      <c r="X16">
        <v>9.7000000000000003E-2</v>
      </c>
      <c r="Y16">
        <v>9.1999999999999998E-2</v>
      </c>
      <c r="Z16">
        <v>6.7000000000000004E-2</v>
      </c>
      <c r="AA16">
        <v>0.06</v>
      </c>
      <c r="AB16">
        <v>7.4999999999999997E-2</v>
      </c>
      <c r="AC16">
        <v>0.09</v>
      </c>
      <c r="AD16">
        <v>25.97</v>
      </c>
      <c r="AE16">
        <v>27.88</v>
      </c>
      <c r="AF16">
        <v>28.55</v>
      </c>
      <c r="AG16">
        <v>29.35</v>
      </c>
      <c r="AH16">
        <v>30.35</v>
      </c>
      <c r="AI16">
        <v>31.3</v>
      </c>
      <c r="AJ16">
        <v>32.049999999999997</v>
      </c>
      <c r="AK16">
        <v>35.5</v>
      </c>
      <c r="AL16">
        <v>361.06</v>
      </c>
      <c r="AM16">
        <v>370.6</v>
      </c>
      <c r="AN16">
        <v>395.23</v>
      </c>
      <c r="AO16">
        <v>412.26</v>
      </c>
      <c r="AP16">
        <v>430.72</v>
      </c>
      <c r="AQ16">
        <v>455</v>
      </c>
      <c r="AR16">
        <v>460</v>
      </c>
      <c r="AS16">
        <v>475</v>
      </c>
      <c r="AT16">
        <v>-5.0000000000000001E-3</v>
      </c>
      <c r="AU16">
        <v>0.04</v>
      </c>
      <c r="AV16">
        <v>6.5000000000000002E-2</v>
      </c>
      <c r="AW16">
        <v>2.5000000000000001E-2</v>
      </c>
      <c r="AX16">
        <v>0.06</v>
      </c>
      <c r="AY16">
        <v>0.03</v>
      </c>
      <c r="AZ16" s="91">
        <f>Earnings!E17</f>
        <v>3.07</v>
      </c>
      <c r="BA16">
        <f>[1]Earnings!F17</f>
        <v>3.1199999999999999E-2</v>
      </c>
    </row>
    <row r="17" spans="1:56" ht="12.75">
      <c r="A17" t="s">
        <v>63</v>
      </c>
      <c r="B17" s="93">
        <f>'$perShare'!F452</f>
        <v>58.34</v>
      </c>
      <c r="C17" s="179">
        <v>0.7</v>
      </c>
      <c r="E17">
        <v>2.2200000000000002</v>
      </c>
      <c r="F17">
        <v>2.12</v>
      </c>
      <c r="G17">
        <v>2.2599999999999998</v>
      </c>
      <c r="H17">
        <v>3.08</v>
      </c>
      <c r="I17">
        <v>2.99</v>
      </c>
      <c r="J17">
        <v>3.5</v>
      </c>
      <c r="K17">
        <v>3.5</v>
      </c>
      <c r="L17">
        <v>3.65</v>
      </c>
      <c r="M17">
        <v>4.25</v>
      </c>
      <c r="N17">
        <v>2.1</v>
      </c>
      <c r="O17">
        <v>2.1</v>
      </c>
      <c r="P17">
        <v>2.1</v>
      </c>
      <c r="Q17">
        <v>2.1</v>
      </c>
      <c r="R17">
        <v>2.12</v>
      </c>
      <c r="S17">
        <v>2.1800000000000002</v>
      </c>
      <c r="T17">
        <v>2.2799999999999998</v>
      </c>
      <c r="U17">
        <v>2.6</v>
      </c>
      <c r="V17">
        <v>6.2E-2</v>
      </c>
      <c r="W17">
        <v>6.9000000000000006E-2</v>
      </c>
      <c r="X17">
        <v>0.09</v>
      </c>
      <c r="Y17">
        <v>8.5999999999999993E-2</v>
      </c>
      <c r="Z17">
        <v>9.8000000000000004E-2</v>
      </c>
      <c r="AA17">
        <v>9.5000000000000001E-2</v>
      </c>
      <c r="AB17">
        <v>9.5000000000000001E-2</v>
      </c>
      <c r="AC17">
        <v>0.1</v>
      </c>
      <c r="AD17">
        <v>34.159999999999997</v>
      </c>
      <c r="AE17">
        <v>32.69</v>
      </c>
      <c r="AF17">
        <v>33.86</v>
      </c>
      <c r="AG17">
        <v>34.979999999999997</v>
      </c>
      <c r="AH17">
        <v>36.200000000000003</v>
      </c>
      <c r="AI17">
        <v>37.25</v>
      </c>
      <c r="AJ17">
        <v>38.450000000000003</v>
      </c>
      <c r="AK17">
        <v>42.5</v>
      </c>
      <c r="AL17">
        <v>100.89</v>
      </c>
      <c r="AM17">
        <v>101.43</v>
      </c>
      <c r="AN17">
        <v>108.77</v>
      </c>
      <c r="AO17">
        <v>109.25</v>
      </c>
      <c r="AP17">
        <v>109.74</v>
      </c>
      <c r="AQ17">
        <v>111</v>
      </c>
      <c r="AR17">
        <v>112</v>
      </c>
      <c r="AS17">
        <v>115</v>
      </c>
      <c r="AT17">
        <v>2.5000000000000001E-2</v>
      </c>
      <c r="AU17">
        <v>0.05</v>
      </c>
      <c r="AV17">
        <v>2.5000000000000001E-2</v>
      </c>
      <c r="AW17">
        <v>0.02</v>
      </c>
      <c r="AX17">
        <v>0</v>
      </c>
      <c r="AY17">
        <v>3.5000000000000003E-2</v>
      </c>
      <c r="AZ17" s="91">
        <f>Earnings!E18</f>
        <v>3.71</v>
      </c>
      <c r="BA17">
        <f>[1]Earnings!F18</f>
        <v>7.2499999999999995E-2</v>
      </c>
    </row>
    <row r="18" spans="1:56" ht="12.75">
      <c r="A18" t="s">
        <v>64</v>
      </c>
      <c r="B18" s="93">
        <f>'$perShare'!F487</f>
        <v>31.055999999999997</v>
      </c>
      <c r="C18" s="179">
        <v>0.75</v>
      </c>
      <c r="E18">
        <v>1.1200000000000001</v>
      </c>
      <c r="F18">
        <v>1.39</v>
      </c>
      <c r="G18">
        <v>1.31</v>
      </c>
      <c r="H18">
        <v>1.66</v>
      </c>
      <c r="I18">
        <v>1.95</v>
      </c>
      <c r="J18">
        <v>1.87</v>
      </c>
      <c r="K18">
        <v>1.9</v>
      </c>
      <c r="L18">
        <v>2</v>
      </c>
      <c r="M18">
        <v>2.25</v>
      </c>
      <c r="N18">
        <v>0.97</v>
      </c>
      <c r="O18">
        <v>1.01</v>
      </c>
      <c r="P18">
        <v>1.04</v>
      </c>
      <c r="Q18">
        <v>1.06</v>
      </c>
      <c r="R18">
        <v>1.08</v>
      </c>
      <c r="S18">
        <v>1.1100000000000001</v>
      </c>
      <c r="T18">
        <v>1.1499999999999999</v>
      </c>
      <c r="U18">
        <v>1.3</v>
      </c>
      <c r="V18">
        <v>6.4000000000000001E-2</v>
      </c>
      <c r="W18">
        <v>6.2E-2</v>
      </c>
      <c r="X18">
        <v>7.9000000000000001E-2</v>
      </c>
      <c r="Y18">
        <v>8.7999999999999995E-2</v>
      </c>
      <c r="Z18">
        <v>8.2000000000000003E-2</v>
      </c>
      <c r="AA18">
        <v>0.08</v>
      </c>
      <c r="AB18">
        <v>0.08</v>
      </c>
      <c r="AC18">
        <v>0.08</v>
      </c>
      <c r="AD18">
        <v>21.64</v>
      </c>
      <c r="AE18">
        <v>20.5</v>
      </c>
      <c r="AF18">
        <v>21.14</v>
      </c>
      <c r="AG18">
        <v>22.07</v>
      </c>
      <c r="AH18">
        <v>22.87</v>
      </c>
      <c r="AI18">
        <v>23.6</v>
      </c>
      <c r="AJ18">
        <v>24.35</v>
      </c>
      <c r="AK18">
        <v>26.75</v>
      </c>
      <c r="AL18">
        <v>62.58</v>
      </c>
      <c r="AM18">
        <v>75.209999999999994</v>
      </c>
      <c r="AN18">
        <v>75.319999999999993</v>
      </c>
      <c r="AO18">
        <v>75.36</v>
      </c>
      <c r="AP18">
        <v>75.56</v>
      </c>
      <c r="AQ18">
        <v>75.75</v>
      </c>
      <c r="AR18">
        <v>76</v>
      </c>
      <c r="AS18">
        <v>76.75</v>
      </c>
      <c r="AT18">
        <v>0.04</v>
      </c>
      <c r="AU18">
        <v>3.5000000000000003E-2</v>
      </c>
      <c r="AV18">
        <v>0.14499999999999999</v>
      </c>
      <c r="AW18">
        <v>3.5000000000000003E-2</v>
      </c>
      <c r="AX18">
        <v>0.02</v>
      </c>
      <c r="AY18">
        <v>3.5000000000000003E-2</v>
      </c>
      <c r="AZ18" s="91">
        <f>Earnings!E19</f>
        <v>2.09</v>
      </c>
      <c r="BA18">
        <f>[1]Earnings!F19</f>
        <v>4.7699999999999999E-2</v>
      </c>
    </row>
    <row r="19" spans="1:56" ht="12.75">
      <c r="A19" t="s">
        <v>65</v>
      </c>
      <c r="B19" s="93">
        <f>'$perShare'!F522</f>
        <v>29.321333333333332</v>
      </c>
      <c r="C19" s="179">
        <v>0.6</v>
      </c>
      <c r="E19">
        <v>1.1200000000000001</v>
      </c>
      <c r="F19">
        <v>1.46</v>
      </c>
      <c r="G19">
        <v>1.49</v>
      </c>
      <c r="H19">
        <v>1.56</v>
      </c>
      <c r="I19">
        <v>1.72</v>
      </c>
      <c r="J19">
        <v>1.85</v>
      </c>
      <c r="K19">
        <v>1.9</v>
      </c>
      <c r="L19">
        <v>1.95</v>
      </c>
      <c r="M19">
        <v>2.25</v>
      </c>
      <c r="N19">
        <v>0.94</v>
      </c>
      <c r="O19">
        <v>0.97</v>
      </c>
      <c r="P19">
        <v>1</v>
      </c>
      <c r="Q19">
        <v>1.03</v>
      </c>
      <c r="R19">
        <v>1.07</v>
      </c>
      <c r="S19">
        <v>1.1100000000000001</v>
      </c>
      <c r="T19">
        <v>1.1499999999999999</v>
      </c>
      <c r="U19">
        <v>1.35</v>
      </c>
      <c r="V19">
        <v>9.1999999999999998E-2</v>
      </c>
      <c r="W19">
        <v>9.4E-2</v>
      </c>
      <c r="X19">
        <v>8.8999999999999996E-2</v>
      </c>
      <c r="Y19">
        <v>9.9000000000000005E-2</v>
      </c>
      <c r="Z19">
        <v>0.10199999999999999</v>
      </c>
      <c r="AA19">
        <v>0.1</v>
      </c>
      <c r="AB19">
        <v>9.5000000000000001E-2</v>
      </c>
      <c r="AC19">
        <v>0.1</v>
      </c>
      <c r="AD19">
        <v>15.35</v>
      </c>
      <c r="AE19">
        <v>15.92</v>
      </c>
      <c r="AF19">
        <v>16.760000000000002</v>
      </c>
      <c r="AG19">
        <v>17.440000000000001</v>
      </c>
      <c r="AH19">
        <v>18.190000000000001</v>
      </c>
      <c r="AI19">
        <v>19.2</v>
      </c>
      <c r="AJ19">
        <v>20.2</v>
      </c>
      <c r="AK19">
        <v>23</v>
      </c>
      <c r="AL19">
        <v>453.79</v>
      </c>
      <c r="AM19">
        <v>457.51</v>
      </c>
      <c r="AN19">
        <v>482.33</v>
      </c>
      <c r="AO19">
        <v>486.49</v>
      </c>
      <c r="AP19">
        <v>487.96</v>
      </c>
      <c r="AQ19">
        <v>497</v>
      </c>
      <c r="AR19">
        <v>506.5</v>
      </c>
      <c r="AS19">
        <v>514</v>
      </c>
      <c r="AT19">
        <v>5.5E-2</v>
      </c>
      <c r="AU19">
        <v>4.4999999999999998E-2</v>
      </c>
      <c r="AV19">
        <v>0.03</v>
      </c>
      <c r="AW19">
        <v>4.4999999999999998E-2</v>
      </c>
      <c r="AX19">
        <v>4.4999999999999998E-2</v>
      </c>
      <c r="AY19">
        <v>4.4999999999999998E-2</v>
      </c>
      <c r="AZ19" s="91">
        <f>Earnings!E20</f>
        <v>1.99</v>
      </c>
      <c r="BA19">
        <f>[1]Earnings!F20</f>
        <v>5.11E-2</v>
      </c>
    </row>
    <row r="20" spans="1:56">
      <c r="C20" s="179"/>
    </row>
    <row r="21" spans="1:56" s="57" customFormat="1" ht="12.75">
      <c r="A21" s="65" t="s">
        <v>158</v>
      </c>
      <c r="B21" s="59"/>
      <c r="C21" s="180">
        <f>AVERAGE(C5:C19)</f>
        <v>0.66999999999999993</v>
      </c>
      <c r="D21" s="58"/>
      <c r="E21" s="60"/>
      <c r="F21" s="60"/>
      <c r="G21" s="60"/>
      <c r="H21" s="60"/>
      <c r="I21" s="60"/>
      <c r="J21" s="60"/>
      <c r="K21" s="60"/>
      <c r="L21" s="60"/>
      <c r="M21" s="60">
        <f>(M11/F11)^(1/9)-1</f>
        <v>8.5886914778599888E-2</v>
      </c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5"/>
      <c r="BA21" s="5"/>
    </row>
    <row r="22" spans="1:56" s="57" customFormat="1" ht="12.75">
      <c r="A22"/>
      <c r="B22"/>
      <c r="C22"/>
      <c r="D22" s="58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5"/>
      <c r="BA22" s="5"/>
    </row>
    <row r="23" spans="1:56" s="57" customFormat="1" ht="12.75">
      <c r="A23"/>
      <c r="B23"/>
      <c r="C23"/>
      <c r="D23" s="58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5"/>
      <c r="BA23" s="5"/>
    </row>
    <row r="24" spans="1:56" s="57" customFormat="1" ht="12.75">
      <c r="A24" s="76"/>
      <c r="B24" s="77"/>
      <c r="C24" s="87"/>
      <c r="D24" s="87"/>
      <c r="E24" s="87" t="s">
        <v>238</v>
      </c>
      <c r="F24" s="87" t="s">
        <v>239</v>
      </c>
      <c r="G24" s="60"/>
      <c r="H24" s="118" t="s">
        <v>419</v>
      </c>
      <c r="I24" s="60"/>
      <c r="J24" s="60"/>
      <c r="K24" s="60" t="s">
        <v>534</v>
      </c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5"/>
      <c r="BA24" s="5"/>
    </row>
    <row r="25" spans="1:56" ht="12.75">
      <c r="A25" s="24"/>
      <c r="B25" s="5"/>
      <c r="C25" s="95" t="s">
        <v>240</v>
      </c>
      <c r="D25" s="97" t="s">
        <v>241</v>
      </c>
      <c r="E25" s="97" t="s">
        <v>242</v>
      </c>
      <c r="F25" s="87">
        <v>2012</v>
      </c>
      <c r="H25" s="1" t="s">
        <v>46</v>
      </c>
      <c r="K25" s="5" t="s">
        <v>535</v>
      </c>
      <c r="L25" s="5"/>
      <c r="M25" s="5"/>
      <c r="O25" t="s">
        <v>7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</row>
    <row r="26" spans="1:56" ht="12.75">
      <c r="B26" s="5"/>
      <c r="C26" s="97" t="s">
        <v>243</v>
      </c>
      <c r="D26" s="97" t="s">
        <v>244</v>
      </c>
      <c r="E26" s="97" t="s">
        <v>245</v>
      </c>
      <c r="F26" s="87" t="s">
        <v>246</v>
      </c>
      <c r="H26" s="280" t="s">
        <v>47</v>
      </c>
      <c r="K26" s="272" t="s">
        <v>482</v>
      </c>
      <c r="L26" s="272" t="s">
        <v>483</v>
      </c>
      <c r="M26" s="282" t="s">
        <v>53</v>
      </c>
      <c r="N26" s="283" t="s">
        <v>54</v>
      </c>
      <c r="O26" s="272" t="s">
        <v>484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6"/>
      <c r="AA26" s="6"/>
      <c r="AB26" s="6"/>
      <c r="AC26" s="6"/>
      <c r="AD26" s="6"/>
      <c r="AE26" s="6"/>
      <c r="AF26" s="6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</row>
    <row r="27" spans="1:56" ht="12.75">
      <c r="A27" s="97" t="s">
        <v>66</v>
      </c>
      <c r="B27" s="5"/>
      <c r="C27" s="98" t="str">
        <f>[1]Sch1!J19</f>
        <v>A-</v>
      </c>
      <c r="D27" s="95">
        <v>4</v>
      </c>
      <c r="E27" s="99">
        <v>48.1</v>
      </c>
      <c r="F27" s="87">
        <v>45.5</v>
      </c>
      <c r="H27" t="s">
        <v>420</v>
      </c>
      <c r="K27" s="4">
        <f>B5*'SGH-5'!I19</f>
        <v>38915.333333333336</v>
      </c>
      <c r="L27" s="5">
        <f>K27/K$43</f>
        <v>0.2434718039064856</v>
      </c>
      <c r="M27" s="284">
        <v>0</v>
      </c>
      <c r="N27" s="285">
        <v>0.95</v>
      </c>
      <c r="O27" s="5">
        <f>L27*0</f>
        <v>0</v>
      </c>
      <c r="P27" s="5"/>
      <c r="Q27" s="68"/>
      <c r="R27" s="68"/>
      <c r="S27" s="5"/>
      <c r="T27" s="5"/>
      <c r="U27" s="5"/>
      <c r="V27" s="5"/>
      <c r="W27" s="5"/>
      <c r="X27" s="5"/>
      <c r="Y27" s="5">
        <f>AVERAGE(V5:V19)</f>
        <v>9.9466666666666675E-2</v>
      </c>
      <c r="Z27" s="5">
        <f>AVERAGE(W5:W19)</f>
        <v>9.3066666666666673E-2</v>
      </c>
      <c r="AA27" s="5">
        <f t="shared" ref="AA27:AF27" si="4">AVERAGE(X5:X19)</f>
        <v>9.9533333333333335E-2</v>
      </c>
      <c r="AB27" s="5">
        <f t="shared" si="4"/>
        <v>0.10373333333333336</v>
      </c>
      <c r="AC27" s="5">
        <f t="shared" si="4"/>
        <v>0.10360000000000001</v>
      </c>
      <c r="AD27" s="5">
        <f t="shared" si="4"/>
        <v>9.7333333333333341E-2</v>
      </c>
      <c r="AE27" s="5">
        <f t="shared" si="4"/>
        <v>9.8999999999999991E-2</v>
      </c>
      <c r="AF27" s="5">
        <f t="shared" si="4"/>
        <v>0.10200000000000002</v>
      </c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</row>
    <row r="28" spans="1:56" ht="12.75">
      <c r="A28" s="97" t="s">
        <v>67</v>
      </c>
      <c r="B28" s="5"/>
      <c r="C28" s="98" t="str">
        <f>[1]Sch1!J23</f>
        <v>BBB+</v>
      </c>
      <c r="D28" s="95">
        <v>3</v>
      </c>
      <c r="E28" s="99">
        <v>54.1</v>
      </c>
      <c r="F28" s="87">
        <v>56.3</v>
      </c>
      <c r="H28" s="280" t="s">
        <v>0</v>
      </c>
      <c r="K28" s="4">
        <f>B6*'SGH-5'!I36</f>
        <v>1932.4911999999997</v>
      </c>
      <c r="L28" s="5">
        <f t="shared" ref="L28:L41" si="5">K28/K$43</f>
        <v>1.2090532913266637E-2</v>
      </c>
      <c r="M28" s="284">
        <v>0</v>
      </c>
      <c r="N28" s="285">
        <v>0.91</v>
      </c>
      <c r="O28" s="5">
        <f>L28*0.5*0.91</f>
        <v>5.5011924755363198E-3</v>
      </c>
      <c r="P28" s="5"/>
      <c r="Q28" s="68"/>
      <c r="R28" s="68"/>
      <c r="S28" s="5"/>
      <c r="T28" s="5"/>
      <c r="U28" s="5"/>
      <c r="V28" s="5"/>
      <c r="W28" s="5"/>
      <c r="X28" s="5"/>
      <c r="Y28" s="5"/>
      <c r="Z28" s="6"/>
      <c r="AA28" s="6"/>
      <c r="AB28" s="6"/>
      <c r="AC28" s="6"/>
      <c r="AD28" s="6"/>
      <c r="AE28" s="6"/>
      <c r="AF28" s="6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</row>
    <row r="29" spans="1:56" ht="12.75">
      <c r="A29" s="97" t="s">
        <v>68</v>
      </c>
      <c r="B29" s="5"/>
      <c r="C29" s="100" t="str">
        <f>[1]Sch1!J24</f>
        <v>A</v>
      </c>
      <c r="D29" s="95">
        <v>3</v>
      </c>
      <c r="E29" s="101">
        <v>46.8</v>
      </c>
      <c r="F29" s="87">
        <v>48.4</v>
      </c>
      <c r="H29" s="291" t="s">
        <v>1</v>
      </c>
      <c r="K29" s="4">
        <f>B7*'SGH-5'!I52</f>
        <v>5570.8840733333327</v>
      </c>
      <c r="L29" s="5">
        <f t="shared" si="5"/>
        <v>3.4853952889736098E-2</v>
      </c>
      <c r="M29" s="284">
        <v>0.13</v>
      </c>
      <c r="N29" s="285">
        <v>0.84</v>
      </c>
      <c r="O29" s="60">
        <f>L29*0.33*N29+0.33*L29*M29</f>
        <v>1.1156750320004525E-2</v>
      </c>
      <c r="P29" s="5"/>
      <c r="Q29" s="68"/>
      <c r="R29" s="68"/>
      <c r="S29" s="5"/>
      <c r="T29" s="5"/>
      <c r="U29" s="5"/>
      <c r="V29" s="5"/>
      <c r="W29" s="5"/>
      <c r="X29" s="5"/>
      <c r="Y29" s="5"/>
      <c r="Z29" s="6"/>
      <c r="AA29" s="6"/>
      <c r="AB29" s="6"/>
      <c r="AC29" s="6"/>
      <c r="AD29" s="6"/>
      <c r="AE29" s="6"/>
      <c r="AF29" s="6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</row>
    <row r="30" spans="1:56" ht="12.75">
      <c r="A30" s="97" t="s">
        <v>69</v>
      </c>
      <c r="B30" s="5"/>
      <c r="C30" s="98" t="str">
        <f>[1]Sch1!J26</f>
        <v>BBB</v>
      </c>
      <c r="D30" s="95">
        <v>1</v>
      </c>
      <c r="E30" s="99">
        <v>44.8</v>
      </c>
      <c r="F30" s="87">
        <v>49.4</v>
      </c>
      <c r="H30" s="281" t="s">
        <v>49</v>
      </c>
      <c r="K30" s="4">
        <f>B8*'SGH-5'!I75</f>
        <v>22717.699919999999</v>
      </c>
      <c r="L30" s="5">
        <f t="shared" si="5"/>
        <v>0.14213213420918805</v>
      </c>
      <c r="M30" s="284">
        <v>0</v>
      </c>
      <c r="N30" s="285">
        <v>0.92</v>
      </c>
      <c r="O30" s="60">
        <f>L30*(1/11)*N30</f>
        <v>1.1887414861132092E-2</v>
      </c>
      <c r="P30" s="5"/>
      <c r="Q30" s="68"/>
      <c r="R30" s="68"/>
      <c r="S30" s="5"/>
      <c r="T30" s="5"/>
      <c r="U30" s="5"/>
      <c r="V30" s="5"/>
      <c r="W30" s="5"/>
      <c r="X30" s="5"/>
      <c r="Y30" s="25"/>
      <c r="Z30" s="26"/>
      <c r="AA30" s="26">
        <f>AVERAGE(Y27:AC27)</f>
        <v>9.988000000000001E-2</v>
      </c>
      <c r="AB30" s="26"/>
      <c r="AC30" s="27">
        <f>AVERAGE(AA27:AC27)</f>
        <v>0.10228888888888892</v>
      </c>
      <c r="AD30" s="28"/>
      <c r="AE30" s="26">
        <f>AF27</f>
        <v>0.10200000000000002</v>
      </c>
      <c r="AF30" s="27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</row>
    <row r="31" spans="1:56" ht="12.75">
      <c r="A31" s="97" t="s">
        <v>70</v>
      </c>
      <c r="B31" s="5"/>
      <c r="C31" s="98" t="str">
        <f>[1]Sch1!J29</f>
        <v>A-</v>
      </c>
      <c r="D31" s="101">
        <v>1</v>
      </c>
      <c r="E31" s="99">
        <v>52.6</v>
      </c>
      <c r="F31" s="87">
        <v>54.4</v>
      </c>
      <c r="H31" s="71" t="s">
        <v>416</v>
      </c>
      <c r="K31" s="4">
        <f>B9*'SGH-5'!I91</f>
        <v>2778.3305599999994</v>
      </c>
      <c r="L31" s="5">
        <f t="shared" si="5"/>
        <v>1.7382483852767104E-2</v>
      </c>
      <c r="M31" s="284">
        <v>0</v>
      </c>
      <c r="N31" s="285">
        <v>0.95</v>
      </c>
      <c r="O31" s="60">
        <v>0</v>
      </c>
      <c r="P31" s="5"/>
      <c r="Q31" s="68"/>
      <c r="R31" s="68"/>
      <c r="S31" s="5"/>
      <c r="T31" s="5"/>
      <c r="U31" s="5"/>
      <c r="V31" s="5"/>
      <c r="W31" s="5"/>
      <c r="X31" s="5"/>
      <c r="Y31" s="5"/>
      <c r="Z31" s="6"/>
      <c r="AA31" s="6"/>
      <c r="AB31" s="6"/>
      <c r="AC31" s="6"/>
      <c r="AD31" s="6"/>
      <c r="AE31" s="6"/>
      <c r="AF31" s="6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</row>
    <row r="32" spans="1:56" ht="12.75">
      <c r="A32" s="97" t="s">
        <v>71</v>
      </c>
      <c r="B32" s="5"/>
      <c r="C32" s="100" t="str">
        <f>[1]Sch1!J32</f>
        <v>BBB/BBB-</v>
      </c>
      <c r="D32" s="101">
        <v>1</v>
      </c>
      <c r="E32" s="102">
        <v>40.299999999999997</v>
      </c>
      <c r="F32" s="87">
        <v>43</v>
      </c>
      <c r="H32" s="280" t="s">
        <v>50</v>
      </c>
      <c r="K32" s="4">
        <f>B10*'SGH-5'!I107</f>
        <v>12224.046333333332</v>
      </c>
      <c r="L32" s="5">
        <f t="shared" si="5"/>
        <v>7.6479124213586602E-2</v>
      </c>
      <c r="M32" s="284">
        <v>0.01</v>
      </c>
      <c r="N32" s="285">
        <v>0.76</v>
      </c>
      <c r="O32" s="60">
        <f>0.5*L32*M32</f>
        <v>3.8239562106793303E-4</v>
      </c>
      <c r="P32" s="5"/>
      <c r="Q32" s="68"/>
      <c r="R32" s="68"/>
      <c r="S32" s="5"/>
      <c r="T32" s="5"/>
      <c r="U32" s="5"/>
      <c r="V32" s="5"/>
      <c r="W32" s="5"/>
      <c r="X32" s="5"/>
      <c r="Y32" s="5"/>
      <c r="Z32" s="6"/>
      <c r="AA32" s="6"/>
      <c r="AB32" s="6"/>
      <c r="AC32" s="6"/>
      <c r="AD32" s="6"/>
      <c r="AE32" s="6"/>
      <c r="AF32" s="6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</row>
    <row r="33" spans="1:56" ht="12.75">
      <c r="A33" s="97" t="s">
        <v>72</v>
      </c>
      <c r="B33" s="5"/>
      <c r="C33" s="98" t="str">
        <f>[1]Sch1!J33</f>
        <v>BBB+</v>
      </c>
      <c r="D33" s="95">
        <v>0.5</v>
      </c>
      <c r="E33" s="102">
        <v>45.8</v>
      </c>
      <c r="F33" s="87">
        <v>48.8</v>
      </c>
      <c r="H33" t="s">
        <v>51</v>
      </c>
      <c r="K33" s="4">
        <f>B11*'SGH-5'!I130</f>
        <v>4064.6979999999999</v>
      </c>
      <c r="L33" s="5">
        <f t="shared" si="5"/>
        <v>2.5430576321118087E-2</v>
      </c>
      <c r="M33" s="284">
        <v>0</v>
      </c>
      <c r="N33" s="285">
        <v>1</v>
      </c>
      <c r="O33" s="60">
        <v>0</v>
      </c>
      <c r="P33" s="5"/>
      <c r="Q33" s="68"/>
      <c r="R33" s="68"/>
      <c r="S33" s="5"/>
      <c r="T33" s="5"/>
      <c r="U33" s="5"/>
      <c r="V33" s="5"/>
      <c r="W33" s="5"/>
      <c r="X33" s="5"/>
      <c r="Y33" s="5"/>
      <c r="Z33" s="6"/>
      <c r="AA33" s="6"/>
      <c r="AB33" s="6"/>
      <c r="AC33" s="6"/>
      <c r="AD33" s="6"/>
      <c r="AE33" s="6"/>
      <c r="AF33" s="6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</row>
    <row r="34" spans="1:56" ht="12.75">
      <c r="A34" s="97" t="s">
        <v>230</v>
      </c>
      <c r="B34" s="5"/>
      <c r="C34" s="100" t="str">
        <f>[1]Sch1!J40</f>
        <v>A-</v>
      </c>
      <c r="D34" s="95">
        <v>2</v>
      </c>
      <c r="E34" s="99">
        <v>44</v>
      </c>
      <c r="F34" s="87">
        <v>48</v>
      </c>
      <c r="H34" s="71" t="s">
        <v>417</v>
      </c>
      <c r="K34" s="4">
        <f>B12*'SGH-5'!I146</f>
        <v>9541.1956266666657</v>
      </c>
      <c r="L34" s="5">
        <f t="shared" si="5"/>
        <v>5.9694005207438477E-2</v>
      </c>
      <c r="M34" s="284">
        <v>0.23</v>
      </c>
      <c r="N34" s="285">
        <v>0.75</v>
      </c>
      <c r="O34" s="60">
        <v>0</v>
      </c>
      <c r="P34" s="5"/>
      <c r="Q34" s="68"/>
      <c r="R34" s="68"/>
      <c r="S34" s="5"/>
      <c r="T34" s="5"/>
      <c r="U34" s="5"/>
      <c r="V34" s="5"/>
      <c r="W34" s="5"/>
      <c r="X34" s="5"/>
      <c r="Y34" s="5"/>
      <c r="Z34" s="6"/>
      <c r="AA34" s="6"/>
      <c r="AB34" s="6"/>
      <c r="AC34" s="6"/>
      <c r="AD34" s="6"/>
      <c r="AE34" s="6"/>
      <c r="AF34" s="6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</row>
    <row r="35" spans="1:56" ht="12.75">
      <c r="A35" s="97" t="s">
        <v>231</v>
      </c>
      <c r="B35" s="5"/>
      <c r="C35" s="100" t="str">
        <f>[1]Sch1!J41</f>
        <v>AA-</v>
      </c>
      <c r="D35" s="95">
        <v>2.5</v>
      </c>
      <c r="E35" s="99">
        <v>45.8</v>
      </c>
      <c r="F35" s="87">
        <v>46.2</v>
      </c>
      <c r="H35" s="291" t="s">
        <v>2</v>
      </c>
      <c r="K35" s="4">
        <f>B13*'SGH-5'!I162</f>
        <v>15449.258580000002</v>
      </c>
      <c r="L35" s="5">
        <f t="shared" si="5"/>
        <v>9.6657500612192707E-2</v>
      </c>
      <c r="M35" s="284">
        <v>0</v>
      </c>
      <c r="N35" s="285">
        <v>0.98</v>
      </c>
      <c r="O35" s="60">
        <f>L35*N35</f>
        <v>9.4724350599948853E-2</v>
      </c>
      <c r="P35" s="5"/>
      <c r="Q35" s="68"/>
      <c r="R35" s="68"/>
      <c r="S35" s="5"/>
      <c r="T35" s="5"/>
      <c r="U35" s="5"/>
      <c r="V35" s="5"/>
      <c r="W35" s="5"/>
      <c r="X35" s="5"/>
      <c r="Y35" s="5"/>
      <c r="Z35" s="6"/>
      <c r="AA35" s="6"/>
      <c r="AB35" s="6"/>
      <c r="AC35" s="6"/>
      <c r="AD35" s="6"/>
      <c r="AE35" s="6"/>
      <c r="AF35" s="6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</row>
    <row r="36" spans="1:56" ht="12.75">
      <c r="A36" s="97" t="s">
        <v>232</v>
      </c>
      <c r="B36" s="5"/>
      <c r="C36" s="100" t="str">
        <f>[1]Sch1!J45</f>
        <v>BBB+</v>
      </c>
      <c r="D36" s="95">
        <v>2</v>
      </c>
      <c r="E36" s="99">
        <v>52.2</v>
      </c>
      <c r="F36" s="87">
        <v>54.5</v>
      </c>
      <c r="H36" s="2" t="s">
        <v>3</v>
      </c>
      <c r="K36" s="4">
        <f>B14*'SGH-5'!I185</f>
        <v>2420.45408</v>
      </c>
      <c r="L36" s="5">
        <f t="shared" si="5"/>
        <v>1.5143447855954284E-2</v>
      </c>
      <c r="M36" s="284">
        <v>0</v>
      </c>
      <c r="N36" s="285">
        <v>1</v>
      </c>
      <c r="O36" s="60">
        <f>L36</f>
        <v>1.5143447855954284E-2</v>
      </c>
      <c r="Q36" s="68"/>
      <c r="R36" s="68"/>
      <c r="S36" s="5"/>
      <c r="T36" s="5"/>
      <c r="U36" s="5"/>
      <c r="V36" s="5"/>
      <c r="W36" s="5"/>
      <c r="X36" s="5"/>
      <c r="Y36" s="5"/>
      <c r="Z36" s="6"/>
      <c r="AA36" s="6"/>
      <c r="AB36" s="6"/>
      <c r="AC36" s="6"/>
      <c r="AD36" s="6"/>
      <c r="AE36" s="6"/>
      <c r="AF36" s="6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</row>
    <row r="37" spans="1:56" ht="12.75">
      <c r="A37" s="97" t="s">
        <v>233</v>
      </c>
      <c r="B37" s="5"/>
      <c r="C37" s="100" t="str">
        <f>[1]Sch1!J48</f>
        <v>A-</v>
      </c>
      <c r="D37" s="95">
        <v>3</v>
      </c>
      <c r="E37" s="99">
        <v>43.5</v>
      </c>
      <c r="F37" s="87">
        <v>46.2</v>
      </c>
      <c r="H37" t="s">
        <v>418</v>
      </c>
      <c r="K37" s="4">
        <f>B15*'SGH-5'!I201</f>
        <v>1528.6998399999998</v>
      </c>
      <c r="L37" s="5">
        <f t="shared" si="5"/>
        <v>9.5642328047990284E-3</v>
      </c>
      <c r="M37" s="284">
        <v>0.25</v>
      </c>
      <c r="N37" s="285">
        <v>0.75</v>
      </c>
      <c r="O37" s="60">
        <v>0</v>
      </c>
      <c r="Q37" s="68"/>
      <c r="R37" s="68"/>
      <c r="S37" s="5"/>
      <c r="T37" s="5"/>
      <c r="U37" s="5"/>
      <c r="V37" s="5"/>
      <c r="W37" s="5"/>
      <c r="X37" s="5"/>
      <c r="Y37" s="5"/>
      <c r="Z37" s="6"/>
      <c r="AA37" s="6"/>
      <c r="AB37" s="6"/>
      <c r="AC37" s="6"/>
      <c r="AD37" s="6"/>
      <c r="AE37" s="6"/>
      <c r="AF37" s="6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</row>
    <row r="38" spans="1:56" ht="12.75">
      <c r="A38" s="97" t="s">
        <v>234</v>
      </c>
      <c r="C38" s="100" t="str">
        <f>[1]Sch1!J51</f>
        <v>BBB</v>
      </c>
      <c r="D38" s="95">
        <v>0.5</v>
      </c>
      <c r="E38" s="99">
        <v>48.9</v>
      </c>
      <c r="F38" s="87">
        <v>50.4</v>
      </c>
      <c r="H38" s="292" t="s">
        <v>4</v>
      </c>
      <c r="K38" s="4">
        <f>B16*'SGH-5'!I217</f>
        <v>19635.519786666671</v>
      </c>
      <c r="L38" s="5">
        <f t="shared" si="5"/>
        <v>0.12284863095355451</v>
      </c>
      <c r="M38" s="284">
        <v>0.2</v>
      </c>
      <c r="N38" s="285">
        <v>0.8</v>
      </c>
      <c r="O38" s="60">
        <f>L38</f>
        <v>0.12284863095355451</v>
      </c>
      <c r="Q38" s="293">
        <f>0.5-Q41</f>
        <v>0.35750000000000004</v>
      </c>
      <c r="R38" s="68"/>
      <c r="S38" s="5"/>
      <c r="T38" s="5"/>
      <c r="U38" s="5"/>
      <c r="V38" s="5"/>
      <c r="W38" s="5"/>
      <c r="X38" s="5"/>
      <c r="Y38" s="5"/>
      <c r="Z38" s="6"/>
      <c r="AA38" s="6"/>
      <c r="AB38" s="6"/>
      <c r="AC38" s="6"/>
      <c r="AD38" s="6"/>
      <c r="AE38" s="6"/>
      <c r="AF38" s="6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</row>
    <row r="39" spans="1:56" ht="12.75">
      <c r="A39" s="97" t="s">
        <v>235</v>
      </c>
      <c r="C39" s="100" t="str">
        <f>[1]Sch1!J53</f>
        <v>A-</v>
      </c>
      <c r="D39" s="95">
        <v>2</v>
      </c>
      <c r="E39" s="102">
        <v>52.9</v>
      </c>
      <c r="F39" s="87">
        <v>55.4</v>
      </c>
      <c r="H39" s="280" t="s">
        <v>52</v>
      </c>
      <c r="K39" s="4">
        <f>B17*'SGH-5'!I240</f>
        <v>6402.2316000000001</v>
      </c>
      <c r="L39" s="5">
        <f t="shared" si="5"/>
        <v>4.0055236410988952E-2</v>
      </c>
      <c r="M39" s="284">
        <v>0</v>
      </c>
      <c r="N39" s="285">
        <v>1</v>
      </c>
      <c r="O39" s="60">
        <v>0</v>
      </c>
      <c r="Q39" s="68"/>
      <c r="R39" s="68"/>
      <c r="S39" s="5"/>
      <c r="T39" s="5"/>
      <c r="U39" s="5"/>
      <c r="V39" s="5"/>
      <c r="W39" s="5"/>
      <c r="X39" s="5"/>
      <c r="Y39" s="5"/>
      <c r="Z39" s="6"/>
      <c r="AA39" s="6"/>
      <c r="AB39" s="6"/>
      <c r="AC39" s="6"/>
      <c r="AD39" s="6"/>
      <c r="AE39" s="6"/>
      <c r="AF39" s="6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</row>
    <row r="40" spans="1:56" ht="12.75">
      <c r="A40" s="97" t="s">
        <v>236</v>
      </c>
      <c r="C40" s="100" t="str">
        <f>[1]Sch1!J54</f>
        <v>A-</v>
      </c>
      <c r="D40" s="95">
        <v>3</v>
      </c>
      <c r="E40" s="99">
        <v>51.1</v>
      </c>
      <c r="F40" s="87">
        <v>52.9</v>
      </c>
      <c r="H40" s="292" t="s">
        <v>5</v>
      </c>
      <c r="K40" s="3">
        <f>B18*'SGH-5'!I256</f>
        <v>2346.5913599999999</v>
      </c>
      <c r="L40" s="5">
        <f t="shared" si="5"/>
        <v>1.4681329504665854E-2</v>
      </c>
      <c r="M40" s="284">
        <v>0</v>
      </c>
      <c r="N40" s="285">
        <v>1</v>
      </c>
      <c r="O40" s="60">
        <f>L40</f>
        <v>1.4681329504665854E-2</v>
      </c>
      <c r="Q40" s="69"/>
      <c r="R40" s="69"/>
    </row>
    <row r="41" spans="1:56" ht="12.75">
      <c r="A41" s="97" t="s">
        <v>237</v>
      </c>
      <c r="C41" s="100" t="str">
        <f>[1]Sch1!J57</f>
        <v>BBB</v>
      </c>
      <c r="D41" s="103">
        <v>3</v>
      </c>
      <c r="E41" s="99">
        <v>44.6</v>
      </c>
      <c r="F41" s="87">
        <v>46.7</v>
      </c>
      <c r="H41" s="281" t="s">
        <v>6</v>
      </c>
      <c r="K41" s="3">
        <f>B19*'SGH-5'!I272</f>
        <v>14307.637813333333</v>
      </c>
      <c r="L41" s="5">
        <f t="shared" si="5"/>
        <v>8.9515008344257907E-2</v>
      </c>
      <c r="M41" s="284">
        <v>0.1</v>
      </c>
      <c r="N41" s="285">
        <v>0.84</v>
      </c>
      <c r="O41">
        <f>L41*(1/8*N41+L41*M41*(2/8))</f>
        <v>9.5993992941188939E-3</v>
      </c>
      <c r="Q41">
        <f>0.285*0.5</f>
        <v>0.14249999999999999</v>
      </c>
    </row>
    <row r="42" spans="1:56">
      <c r="C42" s="87"/>
      <c r="D42" s="87"/>
      <c r="E42" s="87"/>
      <c r="F42" s="87"/>
      <c r="K42" s="3"/>
      <c r="M42" s="284"/>
      <c r="N42" s="285"/>
    </row>
    <row r="43" spans="1:56" ht="12.75">
      <c r="C43" s="96" t="s">
        <v>247</v>
      </c>
      <c r="D43" s="92">
        <f>AVERAGE(D27:D41)</f>
        <v>2.1</v>
      </c>
      <c r="E43" s="104">
        <f>AVERAGE(E27:E41)</f>
        <v>47.7</v>
      </c>
      <c r="F43" s="104">
        <f>AVERAGE(F27:F41)</f>
        <v>49.74</v>
      </c>
      <c r="K43" s="3">
        <f>SUM(K27:K41)</f>
        <v>159835.07210666669</v>
      </c>
      <c r="L43">
        <f>SUM(L27:L41)</f>
        <v>0.99999999999999978</v>
      </c>
      <c r="M43" s="284"/>
      <c r="N43" s="285"/>
      <c r="O43">
        <f>SUM(O27:O41)</f>
        <v>0.28592491148598326</v>
      </c>
      <c r="Q43" s="69">
        <f>0.45*0.28</f>
        <v>0.12600000000000003</v>
      </c>
      <c r="R43" s="69"/>
    </row>
    <row r="44" spans="1:56" ht="12.75">
      <c r="C44" s="97" t="s">
        <v>248</v>
      </c>
      <c r="D44" s="87"/>
      <c r="E44" s="87"/>
      <c r="F44" s="87"/>
      <c r="K44" s="64"/>
      <c r="L44" s="33"/>
      <c r="M44" s="286"/>
      <c r="N44" s="287"/>
      <c r="O44" s="33"/>
    </row>
    <row r="45" spans="1:56" ht="12.75">
      <c r="C45" s="97" t="s">
        <v>249</v>
      </c>
      <c r="D45" s="87"/>
      <c r="E45" s="87"/>
      <c r="F45" s="87"/>
      <c r="K45" s="64"/>
      <c r="M45" s="284"/>
      <c r="N45" s="285"/>
      <c r="Q45">
        <f>0.45-0.13</f>
        <v>0.32</v>
      </c>
    </row>
    <row r="46" spans="1:56" ht="12.75">
      <c r="C46" s="97" t="s">
        <v>250</v>
      </c>
      <c r="D46" s="87"/>
      <c r="E46" s="87"/>
      <c r="F46" s="87"/>
      <c r="M46" s="284"/>
      <c r="N46" s="285"/>
    </row>
    <row r="47" spans="1:56" ht="12.75">
      <c r="C47" s="97" t="s">
        <v>251</v>
      </c>
      <c r="D47" s="87"/>
      <c r="E47" s="87"/>
      <c r="F47" s="87"/>
      <c r="M47" s="284"/>
      <c r="N47" s="285"/>
    </row>
    <row r="48" spans="1:56" ht="12.75">
      <c r="C48" s="97" t="s">
        <v>252</v>
      </c>
      <c r="D48" s="90"/>
      <c r="E48" s="90"/>
      <c r="F48" s="87"/>
      <c r="K48">
        <f>50%*0.8</f>
        <v>0.4</v>
      </c>
      <c r="M48" s="284" t="s">
        <v>55</v>
      </c>
      <c r="N48" s="285"/>
    </row>
    <row r="49" spans="1:14" ht="12.75">
      <c r="A49" s="56"/>
      <c r="B49" s="57"/>
      <c r="C49" s="97" t="s">
        <v>253</v>
      </c>
      <c r="D49" s="87"/>
      <c r="E49" s="87"/>
      <c r="F49" s="87"/>
      <c r="K49">
        <f>50%*0.7</f>
        <v>0.35</v>
      </c>
      <c r="M49" s="284"/>
      <c r="N49" s="285"/>
    </row>
    <row r="50" spans="1:14" ht="12.75">
      <c r="A50" s="56"/>
      <c r="B50" s="57"/>
      <c r="C50" s="57"/>
      <c r="D50" s="57"/>
      <c r="E50" s="57"/>
      <c r="F50" s="57"/>
      <c r="M50" s="288"/>
      <c r="N50" s="289"/>
    </row>
    <row r="51" spans="1:14" ht="12.75">
      <c r="A51" s="56"/>
      <c r="B51" s="57"/>
      <c r="C51" s="57"/>
      <c r="D51" s="57"/>
      <c r="E51" s="57"/>
      <c r="F51" s="57"/>
      <c r="G51" t="s">
        <v>57</v>
      </c>
      <c r="H51" s="280" t="s">
        <v>48</v>
      </c>
    </row>
    <row r="52" spans="1:14" ht="12.75">
      <c r="A52" s="56"/>
      <c r="D52" s="57"/>
      <c r="E52" s="57"/>
      <c r="F52" s="57"/>
      <c r="G52" t="s">
        <v>58</v>
      </c>
      <c r="H52" s="290" t="s">
        <v>56</v>
      </c>
    </row>
    <row r="53" spans="1:14" ht="12.75">
      <c r="A53" s="56"/>
      <c r="D53" s="57"/>
      <c r="E53" s="57"/>
      <c r="F53" s="57"/>
      <c r="G53" t="s">
        <v>59</v>
      </c>
      <c r="H53" s="291" t="s">
        <v>60</v>
      </c>
    </row>
    <row r="54" spans="1:14" ht="12.75">
      <c r="A54" s="56"/>
      <c r="D54" s="57"/>
      <c r="E54" s="57"/>
      <c r="F54" s="57"/>
    </row>
    <row r="55" spans="1:14" ht="12.75">
      <c r="A55" s="56"/>
      <c r="D55" s="57"/>
      <c r="E55" s="57"/>
      <c r="F55" s="57"/>
    </row>
    <row r="56" spans="1:14" ht="12.75">
      <c r="A56" s="56"/>
      <c r="D56" s="57"/>
      <c r="E56" s="57"/>
      <c r="F56" s="57"/>
    </row>
    <row r="57" spans="1:14" ht="12.75">
      <c r="A57" s="56"/>
      <c r="D57" s="57"/>
      <c r="E57" s="57"/>
      <c r="F57" s="57"/>
    </row>
    <row r="58" spans="1:14" ht="12.75">
      <c r="A58" s="56"/>
      <c r="D58" s="57"/>
      <c r="E58" s="57"/>
      <c r="F58" s="57"/>
    </row>
    <row r="59" spans="1:14" ht="12.75">
      <c r="A59" s="56"/>
      <c r="D59" s="57"/>
      <c r="E59" s="57"/>
      <c r="F59" s="57"/>
    </row>
    <row r="60" spans="1:14" ht="12.75">
      <c r="A60" s="56"/>
      <c r="D60" s="57"/>
      <c r="E60" s="57"/>
      <c r="F60" s="57"/>
    </row>
    <row r="61" spans="1:14" ht="12.75">
      <c r="A61" s="56"/>
      <c r="D61" s="57"/>
      <c r="E61" s="57"/>
      <c r="F61" s="57"/>
    </row>
    <row r="62" spans="1:14" ht="12.75">
      <c r="A62" s="56"/>
      <c r="D62" s="57"/>
      <c r="E62" s="57"/>
      <c r="F62" s="57"/>
    </row>
    <row r="63" spans="1:14" ht="12.75">
      <c r="A63" s="56"/>
      <c r="D63" s="57"/>
      <c r="E63" s="57"/>
      <c r="F63" s="57"/>
    </row>
    <row r="64" spans="1:14" ht="12.75">
      <c r="A64" s="56"/>
      <c r="D64" s="57"/>
      <c r="E64" s="57"/>
      <c r="F64" s="57"/>
    </row>
    <row r="65" spans="1:6" ht="12.75">
      <c r="A65" s="56"/>
      <c r="D65" s="57"/>
      <c r="E65" s="57"/>
      <c r="F65" s="57"/>
    </row>
    <row r="66" spans="1:6" ht="12.75">
      <c r="A66" s="56"/>
      <c r="D66" s="57"/>
      <c r="E66" s="57"/>
      <c r="F66" s="57"/>
    </row>
    <row r="67" spans="1:6" ht="12.75">
      <c r="A67" s="56"/>
      <c r="D67" s="57"/>
      <c r="E67" s="57"/>
      <c r="F67" s="57"/>
    </row>
    <row r="68" spans="1:6" ht="12.75">
      <c r="A68" s="56"/>
      <c r="B68" s="57"/>
      <c r="C68" s="57"/>
      <c r="D68" s="57"/>
      <c r="E68" s="57"/>
      <c r="F68" s="57"/>
    </row>
    <row r="69" spans="1:6" ht="12.75">
      <c r="A69" s="56"/>
      <c r="B69" s="57"/>
      <c r="C69" s="57"/>
      <c r="D69" s="57"/>
      <c r="E69" s="57"/>
      <c r="F69" s="57"/>
    </row>
    <row r="70" spans="1:6" ht="12.75">
      <c r="A70" s="56"/>
      <c r="B70" s="57"/>
      <c r="C70" s="57"/>
      <c r="D70" s="57"/>
      <c r="E70" s="57"/>
      <c r="F70" s="57"/>
    </row>
    <row r="71" spans="1:6" ht="12.75">
      <c r="A71" s="56"/>
      <c r="B71" s="57"/>
      <c r="C71" s="57"/>
      <c r="D71" s="57"/>
      <c r="E71" s="57"/>
      <c r="F71" s="57"/>
    </row>
    <row r="72" spans="1:6" ht="12.75">
      <c r="A72" s="56"/>
      <c r="B72" s="57"/>
      <c r="C72" s="57"/>
      <c r="D72" s="57"/>
      <c r="E72" s="57"/>
      <c r="F72" s="57"/>
    </row>
    <row r="73" spans="1:6" ht="12.75">
      <c r="A73" s="56"/>
      <c r="B73" s="57"/>
      <c r="C73" s="57"/>
      <c r="D73" s="57"/>
      <c r="E73" s="57"/>
      <c r="F73" s="57"/>
    </row>
    <row r="74" spans="1:6" ht="12.75">
      <c r="A74" s="56"/>
      <c r="B74" s="57"/>
      <c r="C74" s="57"/>
      <c r="D74" s="57"/>
      <c r="E74" s="57"/>
      <c r="F74" s="57"/>
    </row>
    <row r="75" spans="1:6" ht="12.75">
      <c r="A75" s="56"/>
      <c r="B75" s="57"/>
      <c r="C75" s="57"/>
      <c r="D75" s="57"/>
      <c r="E75" s="57"/>
      <c r="F75" s="57"/>
    </row>
    <row r="76" spans="1:6" ht="12.75">
      <c r="A76" s="56"/>
      <c r="B76" s="57"/>
      <c r="C76" s="57"/>
      <c r="D76" s="57"/>
      <c r="E76" s="57"/>
      <c r="F76" s="57"/>
    </row>
    <row r="77" spans="1:6" ht="12.75">
      <c r="A77" s="56"/>
      <c r="B77" s="57"/>
      <c r="C77" s="57"/>
      <c r="D77" s="57"/>
      <c r="E77" s="57"/>
      <c r="F77" s="57"/>
    </row>
    <row r="78" spans="1:6" ht="12.75">
      <c r="A78" s="56"/>
      <c r="B78" s="57"/>
      <c r="C78" s="57"/>
      <c r="D78" s="57"/>
      <c r="E78" s="57"/>
      <c r="F78" s="57"/>
    </row>
    <row r="79" spans="1:6" ht="12.75">
      <c r="A79" s="56"/>
      <c r="B79" s="57"/>
      <c r="C79" s="57"/>
      <c r="D79" s="57"/>
      <c r="E79" s="57"/>
      <c r="F79" s="57"/>
    </row>
    <row r="80" spans="1:6" ht="12.75">
      <c r="A80" s="56"/>
      <c r="B80" s="57"/>
      <c r="C80" s="57"/>
      <c r="D80" s="57"/>
      <c r="E80" s="57"/>
      <c r="F80" s="57"/>
    </row>
    <row r="81" spans="1:6" ht="12.75">
      <c r="A81" s="56"/>
      <c r="B81" s="57"/>
      <c r="C81" s="57"/>
      <c r="D81" s="57"/>
      <c r="E81" s="57"/>
      <c r="F81" s="57"/>
    </row>
    <row r="82" spans="1:6" ht="12.75">
      <c r="A82" s="56"/>
      <c r="B82" s="57"/>
      <c r="C82" s="57"/>
      <c r="D82" s="57"/>
      <c r="E82" s="57"/>
      <c r="F82" s="57"/>
    </row>
    <row r="83" spans="1:6" ht="12.75">
      <c r="A83" s="56"/>
      <c r="B83" s="57"/>
      <c r="C83" s="57"/>
      <c r="D83" s="57"/>
      <c r="E83" s="57"/>
      <c r="F83" s="57"/>
    </row>
    <row r="84" spans="1:6" ht="12.75">
      <c r="A84" s="56"/>
      <c r="B84" s="57"/>
      <c r="C84" s="57"/>
      <c r="D84" s="57"/>
      <c r="E84" s="57"/>
      <c r="F84" s="57"/>
    </row>
    <row r="85" spans="1:6" ht="12.75">
      <c r="A85" s="56"/>
      <c r="B85" s="57"/>
      <c r="C85" s="57"/>
      <c r="D85" s="57"/>
      <c r="E85" s="57"/>
      <c r="F85" s="57"/>
    </row>
    <row r="86" spans="1:6" ht="12.75">
      <c r="A86" s="56"/>
      <c r="B86" s="57"/>
      <c r="C86" s="57"/>
      <c r="D86" s="57"/>
      <c r="E86" s="57"/>
      <c r="F86" s="57"/>
    </row>
    <row r="87" spans="1:6" ht="12.75">
      <c r="A87" s="56"/>
      <c r="B87" s="57"/>
      <c r="C87" s="57"/>
      <c r="D87" s="57"/>
      <c r="E87" s="57"/>
      <c r="F87" s="57"/>
    </row>
    <row r="88" spans="1:6" ht="12.75">
      <c r="A88" s="56"/>
      <c r="B88" s="57"/>
      <c r="C88" s="57"/>
      <c r="D88" s="57"/>
      <c r="E88" s="57"/>
      <c r="F88" s="57"/>
    </row>
    <row r="89" spans="1:6" ht="12.75">
      <c r="A89" s="56"/>
      <c r="B89" s="57"/>
      <c r="C89" s="57"/>
      <c r="D89" s="57"/>
      <c r="E89" s="57"/>
      <c r="F89" s="57"/>
    </row>
    <row r="90" spans="1:6" ht="12.75">
      <c r="A90" s="56"/>
      <c r="B90" s="57"/>
      <c r="C90" s="57"/>
      <c r="D90" s="57"/>
      <c r="E90" s="57"/>
      <c r="F90" s="57"/>
    </row>
    <row r="91" spans="1:6" ht="12.75">
      <c r="A91" s="56"/>
      <c r="B91" s="57"/>
      <c r="C91" s="57"/>
      <c r="D91" s="57"/>
      <c r="E91" s="57"/>
      <c r="F91" s="57"/>
    </row>
    <row r="92" spans="1:6" ht="12.75">
      <c r="A92" s="56"/>
      <c r="B92" s="57"/>
      <c r="C92" s="57"/>
      <c r="D92" s="57"/>
      <c r="E92" s="57"/>
      <c r="F92" s="57"/>
    </row>
    <row r="93" spans="1:6" ht="12.75">
      <c r="A93" s="56"/>
      <c r="B93" s="57"/>
      <c r="C93" s="57"/>
      <c r="D93" s="57"/>
      <c r="E93" s="57"/>
      <c r="F93" s="57"/>
    </row>
    <row r="94" spans="1:6" ht="12.75">
      <c r="A94" s="56"/>
      <c r="B94" s="57"/>
      <c r="C94" s="57"/>
      <c r="D94" s="57"/>
      <c r="E94" s="57"/>
      <c r="F94" s="57"/>
    </row>
    <row r="95" spans="1:6" ht="12.75">
      <c r="A95" s="56"/>
      <c r="B95" s="57"/>
      <c r="C95" s="57"/>
      <c r="D95" s="57"/>
      <c r="E95" s="57"/>
      <c r="F95" s="57"/>
    </row>
    <row r="96" spans="1:6" ht="12.75">
      <c r="A96" s="56"/>
      <c r="B96" s="57"/>
      <c r="C96" s="57"/>
      <c r="D96" s="57"/>
      <c r="E96" s="57"/>
      <c r="F96" s="57"/>
    </row>
    <row r="97" spans="1:7" ht="12.75">
      <c r="A97" s="56"/>
      <c r="B97" s="57"/>
      <c r="C97" s="57"/>
      <c r="D97" s="57"/>
      <c r="E97" s="57"/>
      <c r="F97" s="57"/>
    </row>
    <row r="98" spans="1:7" ht="12.75">
      <c r="A98" s="56"/>
      <c r="B98" s="57"/>
      <c r="C98" s="57"/>
      <c r="D98" s="57"/>
      <c r="E98" s="57"/>
      <c r="F98" s="57"/>
    </row>
    <row r="99" spans="1:7" ht="12.75">
      <c r="A99" s="56"/>
      <c r="B99" s="57"/>
      <c r="C99" s="57"/>
      <c r="D99" s="57"/>
      <c r="E99" s="57"/>
      <c r="F99" s="57"/>
    </row>
    <row r="100" spans="1:7" ht="12.75">
      <c r="A100" s="56"/>
      <c r="B100" s="57"/>
      <c r="C100" s="57"/>
      <c r="D100" s="57"/>
      <c r="E100" s="57"/>
      <c r="F100" s="57"/>
    </row>
    <row r="101" spans="1:7" ht="12.75">
      <c r="A101" s="56"/>
      <c r="B101" s="57"/>
      <c r="C101" s="57"/>
      <c r="D101" s="57"/>
      <c r="E101" s="57"/>
      <c r="F101" s="57"/>
    </row>
    <row r="102" spans="1:7" ht="12.75">
      <c r="A102" s="56"/>
      <c r="B102" s="57"/>
      <c r="C102" s="57"/>
      <c r="D102" s="57"/>
      <c r="E102" s="57"/>
      <c r="F102" s="57"/>
    </row>
    <row r="103" spans="1:7" ht="12.75">
      <c r="A103" s="56"/>
      <c r="B103" s="57"/>
      <c r="C103" s="57"/>
      <c r="D103" s="57"/>
      <c r="E103" s="57"/>
      <c r="F103" s="57"/>
    </row>
    <row r="104" spans="1:7" ht="12.75">
      <c r="A104" s="56"/>
      <c r="B104" s="57"/>
      <c r="C104" s="57"/>
      <c r="D104" s="57"/>
      <c r="E104" s="57"/>
      <c r="F104" s="57"/>
    </row>
    <row r="105" spans="1:7" ht="12.75">
      <c r="A105" s="56"/>
      <c r="B105" s="57"/>
      <c r="C105" s="57"/>
      <c r="D105" s="57"/>
      <c r="E105" s="57"/>
      <c r="F105" s="57"/>
    </row>
    <row r="106" spans="1:7" ht="12.75">
      <c r="A106" s="56"/>
      <c r="B106" s="57"/>
      <c r="C106" s="57"/>
      <c r="D106" s="57"/>
      <c r="E106" s="57"/>
      <c r="F106" s="57"/>
    </row>
    <row r="107" spans="1:7" ht="12.75">
      <c r="A107" s="56"/>
      <c r="B107" s="57"/>
      <c r="C107" s="57"/>
      <c r="D107" s="57"/>
      <c r="E107" s="57"/>
      <c r="F107" s="57"/>
    </row>
    <row r="108" spans="1:7" ht="12.75">
      <c r="A108" s="56"/>
      <c r="B108" s="57"/>
      <c r="C108" s="57"/>
      <c r="D108" s="57"/>
      <c r="E108" s="57"/>
      <c r="F108" s="57"/>
    </row>
    <row r="109" spans="1:7" ht="12.75">
      <c r="A109" s="56"/>
      <c r="B109" s="57"/>
      <c r="C109" s="57"/>
      <c r="D109" s="57"/>
      <c r="E109" s="57"/>
      <c r="F109" s="57"/>
    </row>
    <row r="110" spans="1:7" ht="12.75">
      <c r="A110" s="56"/>
      <c r="B110" s="57"/>
      <c r="C110" s="57"/>
      <c r="D110" s="57"/>
      <c r="E110" s="57"/>
      <c r="F110" s="57"/>
    </row>
    <row r="111" spans="1:7" ht="12.75">
      <c r="A111" s="56"/>
      <c r="B111" s="57"/>
      <c r="C111" s="57"/>
      <c r="D111" s="57"/>
      <c r="E111" s="57"/>
      <c r="F111" s="57"/>
      <c r="G111" s="55"/>
    </row>
    <row r="112" spans="1:7" ht="12.75">
      <c r="A112" s="56"/>
      <c r="B112" s="57"/>
      <c r="C112" s="57"/>
      <c r="D112" s="57"/>
      <c r="E112" s="57"/>
      <c r="F112" s="57"/>
    </row>
    <row r="113" spans="1:6" ht="12.75">
      <c r="A113" s="56"/>
      <c r="B113" s="57"/>
      <c r="C113" s="57"/>
      <c r="D113" s="57"/>
      <c r="E113" s="57"/>
      <c r="F113" s="57"/>
    </row>
    <row r="114" spans="1:6" ht="12.75">
      <c r="A114" s="56"/>
      <c r="B114" s="57"/>
      <c r="C114" s="57"/>
      <c r="D114" s="57"/>
      <c r="E114" s="57"/>
      <c r="F114" s="57"/>
    </row>
    <row r="115" spans="1:6" ht="12.75">
      <c r="A115" s="56"/>
      <c r="B115" s="57"/>
      <c r="C115" s="57"/>
      <c r="D115" s="57"/>
      <c r="E115" s="57"/>
      <c r="F115" s="57"/>
    </row>
    <row r="116" spans="1:6" ht="12.75">
      <c r="A116" s="56"/>
      <c r="B116" s="57"/>
      <c r="C116" s="57"/>
      <c r="D116" s="57"/>
      <c r="E116" s="57"/>
      <c r="F116" s="57"/>
    </row>
    <row r="117" spans="1:6" ht="12.75">
      <c r="A117" s="56"/>
      <c r="B117" s="57"/>
      <c r="C117" s="57"/>
      <c r="D117" s="57"/>
      <c r="E117" s="57"/>
      <c r="F117" s="57"/>
    </row>
    <row r="118" spans="1:6" ht="12.75">
      <c r="A118" s="56"/>
      <c r="B118" s="57"/>
      <c r="C118" s="57"/>
      <c r="D118" s="57"/>
      <c r="E118" s="57"/>
      <c r="F118" s="57"/>
    </row>
    <row r="119" spans="1:6" ht="12.75">
      <c r="A119" s="56"/>
      <c r="B119" s="57"/>
      <c r="C119" s="57"/>
      <c r="D119" s="57"/>
      <c r="E119" s="57"/>
      <c r="F119" s="57"/>
    </row>
    <row r="120" spans="1:6" ht="12.75">
      <c r="A120" s="56"/>
      <c r="B120" s="57"/>
      <c r="C120" s="57"/>
      <c r="D120" s="57"/>
      <c r="E120" s="57"/>
      <c r="F120" s="57"/>
    </row>
    <row r="121" spans="1:6" ht="12.75">
      <c r="A121" s="56"/>
      <c r="B121" s="57"/>
      <c r="C121" s="57"/>
      <c r="D121" s="57"/>
      <c r="E121" s="57"/>
      <c r="F121" s="57"/>
    </row>
    <row r="122" spans="1:6" ht="12.75">
      <c r="A122" s="56"/>
      <c r="B122" s="57"/>
      <c r="C122" s="57"/>
      <c r="D122" s="57"/>
      <c r="E122" s="57"/>
      <c r="F122" s="57"/>
    </row>
    <row r="123" spans="1:6" ht="12.75">
      <c r="A123" s="56"/>
      <c r="B123" s="57"/>
      <c r="C123" s="57"/>
      <c r="D123" s="57"/>
      <c r="E123" s="57"/>
      <c r="F123" s="57"/>
    </row>
    <row r="124" spans="1:6" ht="12.75">
      <c r="A124" s="56"/>
      <c r="B124" s="57"/>
      <c r="C124" s="57"/>
      <c r="D124" s="57"/>
      <c r="E124" s="57"/>
      <c r="F124" s="57"/>
    </row>
    <row r="125" spans="1:6" ht="12.75">
      <c r="A125" s="56"/>
      <c r="B125" s="57"/>
      <c r="C125" s="57"/>
      <c r="D125" s="57"/>
      <c r="E125" s="57"/>
      <c r="F125" s="57"/>
    </row>
    <row r="126" spans="1:6" ht="12.75">
      <c r="A126" s="56"/>
      <c r="B126" s="57"/>
      <c r="C126" s="57"/>
      <c r="D126" s="57"/>
      <c r="E126" s="57"/>
      <c r="F126" s="57"/>
    </row>
    <row r="127" spans="1:6" ht="12.75">
      <c r="A127" s="56"/>
      <c r="B127" s="57"/>
      <c r="C127" s="57"/>
      <c r="D127" s="57"/>
      <c r="E127" s="57"/>
      <c r="F127" s="57"/>
    </row>
    <row r="128" spans="1:6" ht="12.75">
      <c r="A128" s="56"/>
      <c r="B128" s="57"/>
      <c r="C128" s="57"/>
      <c r="D128" s="57"/>
      <c r="E128" s="57"/>
      <c r="F128" s="57"/>
    </row>
    <row r="129" spans="1:7" ht="12.75">
      <c r="A129" s="56"/>
      <c r="B129" s="57"/>
      <c r="C129" s="57"/>
      <c r="D129" s="57"/>
      <c r="E129" s="57"/>
      <c r="F129" s="57"/>
    </row>
    <row r="130" spans="1:7" ht="12.75">
      <c r="A130" s="56"/>
      <c r="B130" s="57"/>
      <c r="C130" s="57"/>
      <c r="D130" s="57"/>
      <c r="E130" s="57"/>
      <c r="F130" s="57"/>
    </row>
    <row r="131" spans="1:7" ht="12.75">
      <c r="A131" s="56"/>
      <c r="B131" s="57"/>
      <c r="C131" s="57"/>
      <c r="D131" s="57"/>
      <c r="E131" s="57"/>
      <c r="F131" s="57"/>
    </row>
    <row r="132" spans="1:7" ht="12.75">
      <c r="A132" s="56"/>
      <c r="B132" s="57"/>
      <c r="C132" s="57"/>
      <c r="D132" s="57"/>
      <c r="E132" s="57"/>
      <c r="F132" s="57"/>
    </row>
    <row r="133" spans="1:7" ht="12.75">
      <c r="A133" s="56"/>
      <c r="B133" s="57"/>
      <c r="C133" s="57"/>
      <c r="D133" s="57"/>
      <c r="E133" s="57"/>
      <c r="F133" s="57"/>
    </row>
    <row r="134" spans="1:7" ht="12.75">
      <c r="A134" s="56"/>
      <c r="B134" s="57"/>
      <c r="C134" s="57"/>
      <c r="D134" s="57"/>
      <c r="E134" s="57"/>
      <c r="F134" s="57"/>
    </row>
    <row r="135" spans="1:7" ht="12.75">
      <c r="A135" s="56"/>
      <c r="B135" s="57"/>
      <c r="C135" s="57"/>
      <c r="D135" s="57"/>
      <c r="E135" s="57"/>
      <c r="F135" s="57"/>
    </row>
    <row r="136" spans="1:7" ht="12.75">
      <c r="A136" s="56"/>
      <c r="B136" s="57"/>
      <c r="C136" s="57"/>
      <c r="D136" s="57"/>
      <c r="E136" s="57"/>
      <c r="F136" s="57"/>
    </row>
    <row r="137" spans="1:7" ht="12.75">
      <c r="A137" s="56"/>
      <c r="B137" s="57"/>
      <c r="C137" s="57"/>
      <c r="D137" s="57"/>
      <c r="E137" s="57"/>
      <c r="F137" s="57"/>
      <c r="G137" s="55"/>
    </row>
    <row r="138" spans="1:7" ht="12.75">
      <c r="A138" s="56"/>
      <c r="B138" s="57"/>
      <c r="C138" s="57"/>
      <c r="D138" s="57"/>
      <c r="E138" s="57"/>
      <c r="F138" s="57"/>
    </row>
    <row r="139" spans="1:7" ht="12.75">
      <c r="A139" s="56"/>
      <c r="B139" s="57"/>
      <c r="C139" s="57"/>
      <c r="D139" s="57"/>
      <c r="E139" s="57"/>
      <c r="F139" s="57"/>
    </row>
    <row r="140" spans="1:7" ht="12.75">
      <c r="A140" s="56"/>
      <c r="B140" s="57"/>
      <c r="C140" s="57"/>
      <c r="D140" s="57"/>
      <c r="E140" s="57"/>
      <c r="F140" s="57"/>
    </row>
    <row r="141" spans="1:7" ht="12.75">
      <c r="A141" s="56"/>
      <c r="B141" s="57"/>
      <c r="C141" s="57"/>
      <c r="D141" s="57"/>
      <c r="E141" s="57"/>
      <c r="F141" s="57"/>
    </row>
    <row r="142" spans="1:7" ht="12.75">
      <c r="A142" s="56"/>
      <c r="B142" s="57"/>
      <c r="C142" s="57"/>
      <c r="D142" s="57"/>
      <c r="E142" s="57"/>
      <c r="F142" s="57"/>
    </row>
    <row r="143" spans="1:7" ht="12.75">
      <c r="A143" s="56"/>
      <c r="B143" s="57"/>
      <c r="C143" s="57"/>
      <c r="D143" s="57"/>
      <c r="E143" s="57"/>
      <c r="F143" s="57"/>
    </row>
    <row r="144" spans="1:7" ht="12.75">
      <c r="A144" s="56"/>
      <c r="B144" s="57"/>
      <c r="C144" s="57"/>
      <c r="D144" s="57"/>
      <c r="E144" s="57"/>
      <c r="F144" s="57"/>
    </row>
    <row r="145" spans="1:6" ht="12.75">
      <c r="A145" s="56"/>
      <c r="B145" s="57"/>
      <c r="C145" s="57"/>
      <c r="D145" s="57"/>
      <c r="E145" s="57"/>
      <c r="F145" s="57"/>
    </row>
    <row r="146" spans="1:6" ht="12.75">
      <c r="A146" s="56"/>
      <c r="B146" s="57"/>
      <c r="C146" s="57"/>
      <c r="D146" s="57"/>
      <c r="E146" s="57"/>
      <c r="F146" s="57"/>
    </row>
    <row r="147" spans="1:6" ht="12.75">
      <c r="A147" s="56"/>
      <c r="B147" s="57"/>
      <c r="C147" s="57"/>
      <c r="D147" s="57"/>
      <c r="E147" s="57"/>
      <c r="F147" s="57"/>
    </row>
    <row r="148" spans="1:6" ht="12.75">
      <c r="A148" s="56"/>
      <c r="B148" s="57"/>
      <c r="C148" s="57"/>
      <c r="D148" s="57"/>
      <c r="E148" s="57"/>
      <c r="F148" s="57"/>
    </row>
    <row r="149" spans="1:6" ht="12.75">
      <c r="A149" s="56"/>
      <c r="B149" s="57"/>
      <c r="C149" s="57"/>
      <c r="D149" s="57"/>
      <c r="E149" s="57"/>
      <c r="F149" s="57"/>
    </row>
    <row r="150" spans="1:6" ht="12.75">
      <c r="A150" s="56"/>
      <c r="B150" s="57"/>
      <c r="C150" s="57"/>
      <c r="D150" s="57"/>
      <c r="E150" s="57"/>
      <c r="F150" s="57"/>
    </row>
    <row r="151" spans="1:6" ht="12.75">
      <c r="A151" s="56"/>
      <c r="B151" s="57"/>
      <c r="C151" s="57"/>
      <c r="D151" s="57"/>
      <c r="E151" s="57"/>
      <c r="F151" s="57"/>
    </row>
    <row r="152" spans="1:6" ht="12.75">
      <c r="A152" s="56"/>
      <c r="B152" s="57"/>
      <c r="C152" s="57"/>
      <c r="D152" s="57"/>
      <c r="E152" s="57"/>
      <c r="F152" s="57"/>
    </row>
    <row r="153" spans="1:6" ht="12.75">
      <c r="A153" s="56"/>
      <c r="B153" s="57"/>
      <c r="C153" s="57"/>
      <c r="D153" s="57"/>
      <c r="E153" s="57"/>
      <c r="F153" s="57"/>
    </row>
    <row r="154" spans="1:6" ht="12.75">
      <c r="A154" s="56"/>
      <c r="B154" s="57"/>
      <c r="C154" s="57"/>
      <c r="D154" s="57"/>
      <c r="E154" s="57"/>
      <c r="F154" s="57"/>
    </row>
    <row r="155" spans="1:6" ht="12.75">
      <c r="A155" s="56"/>
      <c r="B155" s="57"/>
      <c r="C155" s="57"/>
      <c r="D155" s="57"/>
      <c r="E155" s="57"/>
      <c r="F155" s="57"/>
    </row>
    <row r="156" spans="1:6" ht="12.75">
      <c r="A156" s="56"/>
      <c r="B156" s="57"/>
      <c r="C156" s="57"/>
      <c r="D156" s="57"/>
      <c r="E156" s="57"/>
      <c r="F156" s="57"/>
    </row>
    <row r="157" spans="1:6" ht="12.75">
      <c r="A157" s="56"/>
      <c r="B157" s="57"/>
      <c r="C157" s="57"/>
      <c r="D157" s="57"/>
      <c r="E157" s="57"/>
      <c r="F157" s="57"/>
    </row>
    <row r="158" spans="1:6" ht="12.75">
      <c r="A158" s="56"/>
      <c r="B158" s="57"/>
      <c r="C158" s="57"/>
      <c r="D158" s="57"/>
      <c r="E158" s="57"/>
      <c r="F158" s="57"/>
    </row>
    <row r="159" spans="1:6" ht="12.75">
      <c r="A159" s="56"/>
      <c r="B159" s="57"/>
      <c r="C159" s="57"/>
      <c r="D159" s="57"/>
      <c r="E159" s="57"/>
      <c r="F159" s="57"/>
    </row>
    <row r="160" spans="1:6" ht="12.75">
      <c r="A160" s="56"/>
      <c r="B160" s="57"/>
      <c r="C160" s="57"/>
      <c r="D160" s="57"/>
      <c r="E160" s="57"/>
      <c r="F160" s="57"/>
    </row>
    <row r="161" spans="1:7" ht="12.75">
      <c r="A161" s="56"/>
      <c r="B161" s="57"/>
      <c r="C161" s="57"/>
      <c r="D161" s="57"/>
      <c r="E161" s="57"/>
      <c r="F161" s="57"/>
    </row>
    <row r="162" spans="1:7" ht="12.75">
      <c r="A162" s="56"/>
      <c r="B162" s="57"/>
      <c r="C162" s="57"/>
      <c r="D162" s="57"/>
      <c r="E162" s="57"/>
      <c r="F162" s="57"/>
    </row>
    <row r="163" spans="1:7" ht="12.75">
      <c r="A163" s="56"/>
      <c r="B163" s="57"/>
      <c r="C163" s="57"/>
      <c r="D163" s="57"/>
      <c r="E163" s="57"/>
      <c r="F163" s="57"/>
      <c r="G163" s="55"/>
    </row>
    <row r="164" spans="1:7" ht="12.75">
      <c r="A164" s="56"/>
      <c r="B164" s="57"/>
      <c r="C164" s="57"/>
      <c r="D164" s="57"/>
      <c r="E164" s="57"/>
      <c r="F164" s="57"/>
    </row>
    <row r="165" spans="1:7" ht="12.75">
      <c r="A165" s="56"/>
      <c r="B165" s="57"/>
      <c r="C165" s="57"/>
      <c r="D165" s="57"/>
      <c r="E165" s="57"/>
      <c r="F165" s="57"/>
    </row>
    <row r="166" spans="1:7" ht="12.75">
      <c r="A166" s="56"/>
      <c r="B166" s="57"/>
      <c r="C166" s="57"/>
      <c r="D166" s="57"/>
      <c r="E166" s="57"/>
      <c r="F166" s="57"/>
    </row>
    <row r="167" spans="1:7" ht="12.75">
      <c r="A167" s="56"/>
      <c r="B167" s="57"/>
      <c r="C167" s="57"/>
      <c r="D167" s="57"/>
      <c r="E167" s="57"/>
      <c r="F167" s="57"/>
    </row>
    <row r="168" spans="1:7" ht="12.75">
      <c r="A168" s="56"/>
      <c r="B168" s="57"/>
      <c r="C168" s="57"/>
      <c r="D168" s="57"/>
      <c r="E168" s="57"/>
      <c r="F168" s="57"/>
    </row>
    <row r="169" spans="1:7" ht="12.75">
      <c r="A169" s="56"/>
      <c r="B169" s="57"/>
      <c r="C169" s="57"/>
      <c r="D169" s="57"/>
      <c r="E169" s="57"/>
      <c r="F169" s="57"/>
    </row>
    <row r="170" spans="1:7" ht="12.75">
      <c r="A170" s="56"/>
      <c r="B170" s="57"/>
      <c r="C170" s="57"/>
      <c r="D170" s="57"/>
      <c r="E170" s="57"/>
      <c r="F170" s="57"/>
    </row>
    <row r="171" spans="1:7" ht="12.75">
      <c r="A171" s="56"/>
      <c r="B171" s="57"/>
      <c r="C171" s="57"/>
      <c r="D171" s="57"/>
      <c r="E171" s="57"/>
      <c r="F171" s="57"/>
    </row>
    <row r="172" spans="1:7" ht="12.75">
      <c r="A172" s="56"/>
      <c r="B172" s="57"/>
      <c r="C172" s="57"/>
      <c r="D172" s="57"/>
      <c r="E172" s="57"/>
      <c r="F172" s="57"/>
    </row>
    <row r="173" spans="1:7" ht="12.75">
      <c r="A173" s="56"/>
      <c r="B173" s="57"/>
      <c r="C173" s="57"/>
      <c r="D173" s="57"/>
      <c r="E173" s="57"/>
      <c r="F173" s="57"/>
    </row>
    <row r="174" spans="1:7" ht="12.75">
      <c r="A174" s="56"/>
      <c r="B174" s="57"/>
      <c r="C174" s="57"/>
      <c r="D174" s="57"/>
      <c r="E174" s="57"/>
      <c r="F174" s="57"/>
    </row>
    <row r="175" spans="1:7" ht="12.75">
      <c r="A175" s="56"/>
      <c r="B175" s="57"/>
      <c r="C175" s="57"/>
      <c r="D175" s="57"/>
      <c r="E175" s="57"/>
      <c r="F175" s="57"/>
    </row>
    <row r="176" spans="1:7" ht="12.75">
      <c r="A176" s="56"/>
      <c r="B176" s="57"/>
      <c r="C176" s="57"/>
      <c r="D176" s="57"/>
      <c r="E176" s="57"/>
      <c r="F176" s="57"/>
    </row>
    <row r="177" spans="1:7" ht="12.75">
      <c r="A177" s="56"/>
      <c r="B177" s="57"/>
      <c r="C177" s="57"/>
      <c r="D177" s="57"/>
      <c r="E177" s="57"/>
      <c r="F177" s="57"/>
    </row>
    <row r="178" spans="1:7" ht="12.75">
      <c r="A178" s="56"/>
      <c r="B178" s="57"/>
      <c r="C178" s="57"/>
      <c r="D178" s="57"/>
      <c r="E178" s="57"/>
      <c r="F178" s="57"/>
    </row>
    <row r="179" spans="1:7" ht="12.75">
      <c r="A179" s="56"/>
      <c r="B179" s="57"/>
      <c r="C179" s="57"/>
      <c r="D179" s="57"/>
      <c r="E179" s="57"/>
      <c r="F179" s="57"/>
    </row>
    <row r="180" spans="1:7" ht="12.75">
      <c r="A180" s="56"/>
      <c r="B180" s="57"/>
      <c r="C180" s="57"/>
      <c r="D180" s="57"/>
      <c r="E180" s="57"/>
      <c r="F180" s="57"/>
    </row>
    <row r="181" spans="1:7" ht="12.75">
      <c r="A181" s="56"/>
      <c r="B181" s="57"/>
      <c r="C181" s="57"/>
      <c r="D181" s="57"/>
      <c r="E181" s="57"/>
      <c r="F181" s="57"/>
    </row>
    <row r="182" spans="1:7" ht="12.75">
      <c r="A182" s="56"/>
      <c r="B182" s="57"/>
      <c r="C182" s="57"/>
      <c r="D182" s="57"/>
      <c r="E182" s="57"/>
      <c r="F182" s="57"/>
    </row>
    <row r="183" spans="1:7" ht="12.75">
      <c r="A183" s="56"/>
      <c r="B183" s="57"/>
      <c r="C183" s="57"/>
      <c r="D183" s="57"/>
      <c r="E183" s="57"/>
      <c r="F183" s="57"/>
    </row>
    <row r="184" spans="1:7" ht="12.75">
      <c r="A184" s="56"/>
      <c r="B184" s="57"/>
      <c r="C184" s="57"/>
      <c r="D184" s="57"/>
      <c r="E184" s="57"/>
      <c r="F184" s="57"/>
    </row>
    <row r="185" spans="1:7" ht="12.75">
      <c r="A185" s="56"/>
      <c r="B185" s="57"/>
      <c r="C185" s="57"/>
      <c r="D185" s="57"/>
      <c r="E185" s="57"/>
      <c r="F185" s="57"/>
    </row>
    <row r="186" spans="1:7" ht="12.75">
      <c r="A186" s="56"/>
      <c r="B186" s="57"/>
      <c r="C186" s="57"/>
      <c r="D186" s="57"/>
      <c r="E186" s="57"/>
      <c r="F186" s="57"/>
    </row>
    <row r="187" spans="1:7" ht="12.75">
      <c r="A187" s="56"/>
      <c r="B187" s="57"/>
      <c r="C187" s="57"/>
      <c r="D187" s="57"/>
      <c r="E187" s="57"/>
      <c r="F187" s="57"/>
    </row>
    <row r="188" spans="1:7" ht="12.75">
      <c r="A188" s="56"/>
      <c r="B188" s="57"/>
      <c r="C188" s="57"/>
      <c r="D188" s="57"/>
      <c r="E188" s="57"/>
      <c r="F188" s="57"/>
      <c r="G188" s="55"/>
    </row>
    <row r="189" spans="1:7" ht="12.75">
      <c r="A189" s="56"/>
      <c r="B189" s="57"/>
      <c r="C189" s="57"/>
      <c r="D189" s="57"/>
      <c r="E189" s="57"/>
      <c r="F189" s="57"/>
    </row>
    <row r="190" spans="1:7" ht="12.75">
      <c r="A190" s="56"/>
      <c r="B190" s="57"/>
      <c r="C190" s="57"/>
      <c r="D190" s="57"/>
      <c r="E190" s="57"/>
      <c r="F190" s="57"/>
    </row>
    <row r="191" spans="1:7" ht="12.75">
      <c r="A191" s="56"/>
      <c r="B191" s="57"/>
      <c r="C191" s="57"/>
      <c r="D191" s="57"/>
      <c r="E191" s="57"/>
      <c r="F191" s="57"/>
    </row>
    <row r="192" spans="1:7" ht="12.75">
      <c r="A192" s="56"/>
      <c r="B192" s="57"/>
      <c r="C192" s="57"/>
      <c r="D192" s="57"/>
      <c r="E192" s="57"/>
      <c r="F192" s="57"/>
    </row>
    <row r="193" spans="1:6" ht="12.75">
      <c r="A193" s="56"/>
      <c r="B193" s="57"/>
      <c r="C193" s="57"/>
      <c r="D193" s="57"/>
      <c r="E193" s="57"/>
      <c r="F193" s="57"/>
    </row>
    <row r="194" spans="1:6" ht="12.75">
      <c r="A194" s="56"/>
      <c r="B194" s="57"/>
      <c r="C194" s="57"/>
      <c r="D194" s="57"/>
      <c r="E194" s="57"/>
      <c r="F194" s="57"/>
    </row>
    <row r="195" spans="1:6" ht="12.75">
      <c r="A195" s="56"/>
      <c r="B195" s="57"/>
      <c r="C195" s="57"/>
      <c r="D195" s="57"/>
      <c r="E195" s="57"/>
      <c r="F195" s="57"/>
    </row>
    <row r="196" spans="1:6" ht="12.75">
      <c r="A196" s="56"/>
      <c r="B196" s="57"/>
      <c r="C196" s="57"/>
      <c r="D196" s="57"/>
      <c r="E196" s="57"/>
      <c r="F196" s="57"/>
    </row>
    <row r="197" spans="1:6" ht="12.75">
      <c r="A197" s="56"/>
      <c r="B197" s="57"/>
      <c r="C197" s="57"/>
      <c r="D197" s="57"/>
      <c r="E197" s="57"/>
      <c r="F197" s="57"/>
    </row>
    <row r="198" spans="1:6" ht="12.75">
      <c r="A198" s="56"/>
      <c r="B198" s="57"/>
      <c r="C198" s="57"/>
      <c r="D198" s="57"/>
      <c r="E198" s="57"/>
      <c r="F198" s="57"/>
    </row>
    <row r="199" spans="1:6" ht="12.75">
      <c r="A199" s="56"/>
      <c r="B199" s="57"/>
      <c r="C199" s="57"/>
      <c r="D199" s="57"/>
      <c r="E199" s="57"/>
      <c r="F199" s="57"/>
    </row>
    <row r="200" spans="1:6" ht="12.75">
      <c r="A200" s="56"/>
      <c r="B200" s="57"/>
      <c r="C200" s="57"/>
      <c r="D200" s="57"/>
      <c r="E200" s="57"/>
      <c r="F200" s="57"/>
    </row>
    <row r="201" spans="1:6" ht="12.75">
      <c r="A201" s="56"/>
      <c r="B201" s="57"/>
      <c r="C201" s="57"/>
      <c r="D201" s="57"/>
      <c r="E201" s="57"/>
      <c r="F201" s="57"/>
    </row>
    <row r="202" spans="1:6" ht="12.75">
      <c r="A202" s="56"/>
      <c r="B202" s="57"/>
      <c r="C202" s="57"/>
      <c r="D202" s="57"/>
      <c r="E202" s="57"/>
      <c r="F202" s="57"/>
    </row>
    <row r="203" spans="1:6" ht="12.75">
      <c r="A203" s="56"/>
      <c r="B203" s="57"/>
      <c r="C203" s="57"/>
      <c r="D203" s="57"/>
      <c r="E203" s="57"/>
      <c r="F203" s="57"/>
    </row>
    <row r="204" spans="1:6" ht="12.75">
      <c r="A204" s="56"/>
      <c r="B204" s="57"/>
      <c r="C204" s="57"/>
      <c r="D204" s="57"/>
      <c r="E204" s="57"/>
      <c r="F204" s="57"/>
    </row>
    <row r="205" spans="1:6" ht="12.75">
      <c r="A205" s="56"/>
      <c r="B205" s="57"/>
      <c r="C205" s="57"/>
      <c r="D205" s="57"/>
      <c r="E205" s="57"/>
      <c r="F205" s="57"/>
    </row>
    <row r="206" spans="1:6" ht="12.75">
      <c r="A206" s="56"/>
      <c r="B206" s="57"/>
      <c r="C206" s="57"/>
      <c r="D206" s="57"/>
      <c r="E206" s="57"/>
      <c r="F206" s="57"/>
    </row>
    <row r="207" spans="1:6" ht="12.75">
      <c r="A207" s="56"/>
      <c r="B207" s="57"/>
      <c r="C207" s="57"/>
      <c r="D207" s="57"/>
      <c r="E207" s="57"/>
      <c r="F207" s="57"/>
    </row>
    <row r="208" spans="1:6" ht="12.75">
      <c r="A208" s="56"/>
      <c r="B208" s="57"/>
      <c r="C208" s="57"/>
      <c r="D208" s="57"/>
      <c r="E208" s="57"/>
      <c r="F208" s="57"/>
    </row>
    <row r="209" spans="1:7" ht="12.75">
      <c r="A209" s="56"/>
      <c r="B209" s="57"/>
      <c r="C209" s="57"/>
      <c r="D209" s="57"/>
      <c r="E209" s="57"/>
      <c r="F209" s="57"/>
    </row>
    <row r="210" spans="1:7" ht="12.75">
      <c r="A210" s="56"/>
      <c r="B210" s="57"/>
      <c r="C210" s="57"/>
      <c r="D210" s="57"/>
      <c r="E210" s="57"/>
      <c r="F210" s="57"/>
    </row>
    <row r="211" spans="1:7" ht="12.75">
      <c r="A211" s="56"/>
      <c r="B211" s="57"/>
      <c r="C211" s="57"/>
      <c r="D211" s="57"/>
      <c r="E211" s="57"/>
      <c r="F211" s="57"/>
    </row>
    <row r="212" spans="1:7" ht="12.75">
      <c r="A212" s="56"/>
      <c r="B212" s="57"/>
      <c r="C212" s="57"/>
      <c r="D212" s="57"/>
      <c r="E212" s="57"/>
      <c r="F212" s="57"/>
    </row>
    <row r="213" spans="1:7" ht="12.75">
      <c r="A213" s="56"/>
      <c r="B213" s="57"/>
      <c r="C213" s="57"/>
      <c r="D213" s="57"/>
      <c r="E213" s="57"/>
      <c r="F213" s="57"/>
    </row>
    <row r="214" spans="1:7" ht="12.75">
      <c r="A214" s="56"/>
      <c r="B214" s="57"/>
      <c r="C214" s="57"/>
      <c r="D214" s="57"/>
      <c r="E214" s="57"/>
      <c r="F214" s="57"/>
      <c r="G214" s="55"/>
    </row>
    <row r="215" spans="1:7" ht="12.75">
      <c r="A215" s="56"/>
      <c r="B215" s="57"/>
      <c r="C215" s="57"/>
      <c r="D215" s="57"/>
      <c r="E215" s="57"/>
      <c r="F215" s="57"/>
    </row>
    <row r="216" spans="1:7" ht="12.75">
      <c r="A216" s="56"/>
      <c r="B216" s="57"/>
      <c r="C216" s="57"/>
      <c r="D216" s="57"/>
      <c r="E216" s="57"/>
      <c r="F216" s="57"/>
    </row>
    <row r="217" spans="1:7" ht="12.75">
      <c r="A217" s="56"/>
      <c r="B217" s="57"/>
      <c r="C217" s="57"/>
      <c r="D217" s="57"/>
      <c r="E217" s="57"/>
      <c r="F217" s="57"/>
    </row>
    <row r="218" spans="1:7" ht="12.75">
      <c r="A218" s="56"/>
      <c r="B218" s="57"/>
      <c r="C218" s="57"/>
      <c r="D218" s="57"/>
      <c r="E218" s="57"/>
      <c r="F218" s="57"/>
    </row>
    <row r="219" spans="1:7" ht="12.75">
      <c r="A219" s="56"/>
      <c r="B219" s="57"/>
      <c r="C219" s="57"/>
      <c r="D219" s="57"/>
      <c r="E219" s="57"/>
      <c r="F219" s="57"/>
    </row>
    <row r="220" spans="1:7" ht="12.75">
      <c r="A220" s="56"/>
      <c r="B220" s="57"/>
      <c r="C220" s="57"/>
      <c r="D220" s="57"/>
      <c r="E220" s="57"/>
      <c r="F220" s="57"/>
    </row>
    <row r="221" spans="1:7" ht="12.75">
      <c r="A221" s="56"/>
      <c r="B221" s="57"/>
      <c r="C221" s="57"/>
      <c r="D221" s="57"/>
      <c r="E221" s="57"/>
      <c r="F221" s="57"/>
    </row>
    <row r="222" spans="1:7" ht="12.75">
      <c r="A222" s="56"/>
      <c r="B222" s="57"/>
      <c r="C222" s="57"/>
      <c r="D222" s="57"/>
      <c r="E222" s="57"/>
      <c r="F222" s="57"/>
    </row>
    <row r="223" spans="1:7" ht="12.75">
      <c r="A223" s="56"/>
      <c r="B223" s="57"/>
      <c r="C223" s="57"/>
      <c r="D223" s="57"/>
      <c r="E223" s="57"/>
      <c r="F223" s="57"/>
    </row>
    <row r="224" spans="1:7" ht="12.75">
      <c r="A224" s="56"/>
      <c r="B224" s="57"/>
      <c r="C224" s="57"/>
      <c r="D224" s="57"/>
      <c r="E224" s="57"/>
      <c r="F224" s="57"/>
    </row>
    <row r="225" spans="1:7" ht="12.75">
      <c r="A225" s="56"/>
      <c r="B225" s="57"/>
      <c r="C225" s="57"/>
      <c r="D225" s="57"/>
      <c r="E225" s="57"/>
      <c r="F225" s="57"/>
    </row>
    <row r="226" spans="1:7" ht="12.75">
      <c r="A226" s="56"/>
      <c r="B226" s="57"/>
      <c r="C226" s="57"/>
      <c r="D226" s="57"/>
      <c r="E226" s="57"/>
      <c r="F226" s="57"/>
    </row>
    <row r="227" spans="1:7" ht="12.75">
      <c r="A227" s="56"/>
      <c r="B227" s="57"/>
      <c r="C227" s="57"/>
      <c r="D227" s="57"/>
      <c r="E227" s="57"/>
      <c r="F227" s="57"/>
    </row>
    <row r="228" spans="1:7" ht="12.75">
      <c r="A228" s="56"/>
      <c r="B228" s="57"/>
      <c r="C228" s="57"/>
      <c r="D228" s="57"/>
      <c r="E228" s="57"/>
      <c r="F228" s="57"/>
    </row>
    <row r="229" spans="1:7" ht="12.75">
      <c r="A229" s="56"/>
      <c r="B229" s="57"/>
      <c r="C229" s="57"/>
      <c r="D229" s="57"/>
      <c r="E229" s="57"/>
      <c r="F229" s="57"/>
    </row>
    <row r="230" spans="1:7" ht="12.75">
      <c r="A230" s="56"/>
      <c r="B230" s="57"/>
      <c r="C230" s="57"/>
      <c r="D230" s="57"/>
      <c r="E230" s="57"/>
      <c r="F230" s="57"/>
    </row>
    <row r="231" spans="1:7" ht="12.75">
      <c r="A231" s="56"/>
      <c r="B231" s="57"/>
      <c r="C231" s="57"/>
      <c r="D231" s="57"/>
      <c r="E231" s="57"/>
      <c r="F231" s="57"/>
    </row>
    <row r="232" spans="1:7" ht="12.75">
      <c r="A232" s="56"/>
      <c r="B232" s="57"/>
      <c r="C232" s="57"/>
      <c r="D232" s="57"/>
      <c r="E232" s="57"/>
      <c r="F232" s="57"/>
    </row>
    <row r="233" spans="1:7" ht="12.75">
      <c r="A233" s="56"/>
      <c r="B233" s="57"/>
      <c r="C233" s="57"/>
      <c r="D233" s="57"/>
      <c r="E233" s="57"/>
      <c r="F233" s="57"/>
    </row>
    <row r="234" spans="1:7" ht="12.75">
      <c r="A234" s="56"/>
      <c r="B234" s="57"/>
      <c r="C234" s="57"/>
      <c r="D234" s="57"/>
      <c r="E234" s="57"/>
      <c r="F234" s="57"/>
    </row>
    <row r="235" spans="1:7" ht="12.75">
      <c r="A235" s="56"/>
      <c r="B235" s="57"/>
      <c r="C235" s="57"/>
      <c r="D235" s="57"/>
      <c r="E235" s="57"/>
      <c r="F235" s="57"/>
    </row>
    <row r="236" spans="1:7" ht="12.75">
      <c r="A236" s="56"/>
      <c r="B236" s="57"/>
      <c r="C236" s="57"/>
      <c r="D236" s="57"/>
      <c r="E236" s="57"/>
      <c r="F236" s="57"/>
    </row>
    <row r="237" spans="1:7" ht="12.75">
      <c r="A237" s="56"/>
      <c r="B237" s="57"/>
      <c r="C237" s="57"/>
      <c r="D237" s="57"/>
      <c r="E237" s="57"/>
      <c r="F237" s="57"/>
    </row>
    <row r="238" spans="1:7" ht="12.75">
      <c r="A238" s="56"/>
      <c r="B238" s="57"/>
      <c r="C238" s="57"/>
      <c r="D238" s="57"/>
      <c r="E238" s="57"/>
      <c r="F238" s="57"/>
    </row>
    <row r="239" spans="1:7" ht="12.75">
      <c r="A239" s="56"/>
      <c r="B239" s="57"/>
      <c r="C239" s="57"/>
      <c r="D239" s="57"/>
      <c r="E239" s="57"/>
      <c r="F239" s="57"/>
    </row>
    <row r="240" spans="1:7" ht="12.75">
      <c r="A240" s="56"/>
      <c r="B240" s="57"/>
      <c r="C240" s="57"/>
      <c r="D240" s="57"/>
      <c r="E240" s="57"/>
      <c r="F240" s="57"/>
      <c r="G240" s="55"/>
    </row>
    <row r="241" spans="1:6" ht="12.75">
      <c r="A241" s="56"/>
      <c r="B241" s="57"/>
      <c r="C241" s="57"/>
      <c r="D241" s="57"/>
      <c r="E241" s="57"/>
      <c r="F241" s="57"/>
    </row>
    <row r="242" spans="1:6" ht="12.75">
      <c r="A242" s="56"/>
      <c r="B242" s="57"/>
      <c r="C242" s="57"/>
      <c r="D242" s="57"/>
      <c r="E242" s="57"/>
      <c r="F242" s="57"/>
    </row>
    <row r="243" spans="1:6" ht="12.75">
      <c r="A243" s="56"/>
      <c r="B243" s="57"/>
      <c r="C243" s="57"/>
      <c r="D243" s="57"/>
      <c r="E243" s="57"/>
      <c r="F243" s="57"/>
    </row>
    <row r="244" spans="1:6" ht="12.75">
      <c r="A244" s="56"/>
      <c r="B244" s="57"/>
      <c r="C244" s="57"/>
      <c r="D244" s="57"/>
      <c r="E244" s="57"/>
      <c r="F244" s="57"/>
    </row>
    <row r="245" spans="1:6" ht="12.75">
      <c r="A245" s="56"/>
      <c r="B245" s="57"/>
      <c r="C245" s="57"/>
      <c r="D245" s="57"/>
      <c r="E245" s="57"/>
      <c r="F245" s="57"/>
    </row>
    <row r="246" spans="1:6" ht="12.75">
      <c r="A246" s="56"/>
      <c r="B246" s="57"/>
      <c r="C246" s="57"/>
      <c r="D246" s="57"/>
      <c r="E246" s="57"/>
      <c r="F246" s="57"/>
    </row>
    <row r="247" spans="1:6" ht="12.75">
      <c r="A247" s="56"/>
      <c r="B247" s="57"/>
      <c r="C247" s="57"/>
      <c r="D247" s="57"/>
      <c r="E247" s="57"/>
      <c r="F247" s="57"/>
    </row>
    <row r="248" spans="1:6" ht="12.75">
      <c r="A248" s="56"/>
      <c r="B248" s="57"/>
      <c r="C248" s="57"/>
      <c r="D248" s="57"/>
      <c r="E248" s="57"/>
      <c r="F248" s="57"/>
    </row>
    <row r="249" spans="1:6" ht="12.75">
      <c r="A249" s="56"/>
      <c r="B249" s="57"/>
      <c r="C249" s="57"/>
      <c r="D249" s="57"/>
      <c r="E249" s="57"/>
      <c r="F249" s="57"/>
    </row>
    <row r="250" spans="1:6" ht="12.75">
      <c r="A250" s="56"/>
      <c r="B250" s="57"/>
      <c r="C250" s="57"/>
      <c r="D250" s="57"/>
      <c r="E250" s="57"/>
      <c r="F250" s="57"/>
    </row>
    <row r="251" spans="1:6" ht="12.75">
      <c r="A251" s="56"/>
      <c r="B251" s="57"/>
      <c r="C251" s="57"/>
      <c r="D251" s="57"/>
      <c r="E251" s="57"/>
      <c r="F251" s="57"/>
    </row>
    <row r="252" spans="1:6" ht="12.75">
      <c r="A252" s="56"/>
      <c r="B252" s="57"/>
      <c r="C252" s="57"/>
      <c r="D252" s="57"/>
      <c r="E252" s="57"/>
      <c r="F252" s="57"/>
    </row>
    <row r="253" spans="1:6" ht="12.75">
      <c r="A253" s="56"/>
      <c r="B253" s="57"/>
      <c r="C253" s="57"/>
      <c r="D253" s="57"/>
      <c r="E253" s="57"/>
      <c r="F253" s="57"/>
    </row>
    <row r="254" spans="1:6" ht="12.75">
      <c r="A254" s="56"/>
      <c r="B254" s="57"/>
      <c r="C254" s="57"/>
      <c r="D254" s="57"/>
      <c r="E254" s="57"/>
      <c r="F254" s="57"/>
    </row>
    <row r="255" spans="1:6" ht="12.75">
      <c r="A255" s="56"/>
      <c r="B255" s="57"/>
      <c r="C255" s="57"/>
      <c r="D255" s="57"/>
      <c r="E255" s="57"/>
      <c r="F255" s="57"/>
    </row>
    <row r="256" spans="1:6" ht="12.75">
      <c r="A256" s="56"/>
      <c r="B256" s="57"/>
      <c r="C256" s="57"/>
      <c r="D256" s="57"/>
      <c r="E256" s="57"/>
      <c r="F256" s="57"/>
    </row>
    <row r="257" spans="1:7" ht="12.75">
      <c r="A257" s="56"/>
      <c r="B257" s="57"/>
      <c r="C257" s="57"/>
      <c r="D257" s="57"/>
      <c r="E257" s="57"/>
      <c r="F257" s="57"/>
    </row>
    <row r="258" spans="1:7" ht="12.75">
      <c r="A258" s="56"/>
      <c r="B258" s="57"/>
      <c r="C258" s="57"/>
      <c r="D258" s="57"/>
      <c r="E258" s="57"/>
      <c r="F258" s="57"/>
    </row>
    <row r="259" spans="1:7" ht="12.75">
      <c r="A259" s="56"/>
      <c r="B259" s="57"/>
      <c r="C259" s="57"/>
      <c r="D259" s="57"/>
      <c r="E259" s="57"/>
      <c r="F259" s="57"/>
    </row>
    <row r="260" spans="1:7" ht="12.75">
      <c r="A260" s="56"/>
      <c r="B260" s="57"/>
      <c r="C260" s="57"/>
      <c r="D260" s="57"/>
      <c r="E260" s="57"/>
      <c r="F260" s="57"/>
    </row>
    <row r="261" spans="1:7" ht="12.75">
      <c r="A261" s="56"/>
      <c r="B261" s="57"/>
      <c r="C261" s="57"/>
      <c r="D261" s="57"/>
      <c r="E261" s="57"/>
      <c r="F261" s="57"/>
    </row>
    <row r="262" spans="1:7" ht="12.75">
      <c r="A262" s="56"/>
      <c r="B262" s="57"/>
      <c r="C262" s="57"/>
      <c r="D262" s="57"/>
      <c r="E262" s="57"/>
      <c r="F262" s="57"/>
    </row>
    <row r="263" spans="1:7" ht="12.75">
      <c r="A263" s="56"/>
      <c r="B263" s="57"/>
      <c r="C263" s="57"/>
      <c r="D263" s="57"/>
      <c r="E263" s="57"/>
      <c r="F263" s="57"/>
    </row>
    <row r="264" spans="1:7" ht="12.75">
      <c r="A264" s="56"/>
      <c r="B264" s="57"/>
      <c r="C264" s="57"/>
      <c r="D264" s="57"/>
      <c r="E264" s="57"/>
      <c r="F264" s="57"/>
    </row>
    <row r="265" spans="1:7" ht="12.75">
      <c r="A265" s="56"/>
      <c r="B265" s="57"/>
      <c r="C265" s="57"/>
      <c r="D265" s="57"/>
      <c r="E265" s="57"/>
      <c r="F265" s="57"/>
    </row>
    <row r="266" spans="1:7" ht="12.75">
      <c r="A266" s="56"/>
      <c r="B266" s="57"/>
      <c r="C266" s="57"/>
      <c r="D266" s="57"/>
      <c r="E266" s="57"/>
      <c r="F266" s="57"/>
      <c r="G266" s="55"/>
    </row>
    <row r="267" spans="1:7" ht="12.75">
      <c r="A267" s="56"/>
      <c r="B267" s="57"/>
      <c r="C267" s="57"/>
      <c r="D267" s="57"/>
      <c r="E267" s="57"/>
      <c r="F267" s="57"/>
    </row>
    <row r="268" spans="1:7" ht="12.75">
      <c r="A268" s="56"/>
      <c r="B268" s="57"/>
      <c r="C268" s="57"/>
      <c r="D268" s="57"/>
      <c r="E268" s="57"/>
      <c r="F268" s="57"/>
    </row>
    <row r="269" spans="1:7" ht="12.75">
      <c r="A269" s="56"/>
      <c r="B269" s="57"/>
      <c r="C269" s="57"/>
      <c r="D269" s="57"/>
      <c r="E269" s="57"/>
      <c r="F269" s="57"/>
    </row>
    <row r="270" spans="1:7" ht="12.75">
      <c r="A270" s="56"/>
      <c r="B270" s="57"/>
      <c r="C270" s="57"/>
      <c r="D270" s="57"/>
      <c r="E270" s="57"/>
      <c r="F270" s="57"/>
    </row>
    <row r="271" spans="1:7" ht="12.75">
      <c r="A271" s="56"/>
      <c r="B271" s="57"/>
      <c r="C271" s="57"/>
      <c r="D271" s="57"/>
      <c r="E271" s="57"/>
      <c r="F271" s="57"/>
    </row>
    <row r="272" spans="1:7" ht="12.75">
      <c r="A272" s="56"/>
      <c r="B272" s="57"/>
      <c r="C272" s="57"/>
      <c r="D272" s="57"/>
      <c r="E272" s="57"/>
      <c r="F272" s="57"/>
    </row>
    <row r="273" spans="1:6" ht="12.75">
      <c r="A273" s="56"/>
      <c r="B273" s="57"/>
      <c r="C273" s="57"/>
      <c r="D273" s="57"/>
      <c r="E273" s="57"/>
      <c r="F273" s="57"/>
    </row>
    <row r="274" spans="1:6" ht="12.75">
      <c r="A274" s="56"/>
      <c r="B274" s="57"/>
      <c r="C274" s="57"/>
      <c r="D274" s="57"/>
      <c r="E274" s="57"/>
      <c r="F274" s="57"/>
    </row>
    <row r="275" spans="1:6" ht="12.75">
      <c r="A275" s="56"/>
      <c r="B275" s="57"/>
      <c r="C275" s="57"/>
      <c r="D275" s="57"/>
      <c r="E275" s="57"/>
      <c r="F275" s="57"/>
    </row>
    <row r="276" spans="1:6" ht="12.75">
      <c r="A276" s="56"/>
      <c r="B276" s="57"/>
      <c r="C276" s="57"/>
      <c r="D276" s="57"/>
      <c r="E276" s="57"/>
      <c r="F276" s="57"/>
    </row>
    <row r="277" spans="1:6" ht="12.75">
      <c r="A277" s="56"/>
      <c r="B277" s="57"/>
      <c r="C277" s="57"/>
      <c r="D277" s="57"/>
      <c r="E277" s="57"/>
      <c r="F277" s="57"/>
    </row>
    <row r="278" spans="1:6" ht="12.75">
      <c r="A278" s="56"/>
      <c r="B278" s="57"/>
      <c r="C278" s="57"/>
      <c r="D278" s="57"/>
      <c r="E278" s="57"/>
      <c r="F278" s="57"/>
    </row>
    <row r="279" spans="1:6" ht="12.75">
      <c r="A279" s="56"/>
      <c r="B279" s="57"/>
      <c r="C279" s="57"/>
      <c r="D279" s="57"/>
      <c r="E279" s="57"/>
      <c r="F279" s="57"/>
    </row>
    <row r="280" spans="1:6" ht="12.75">
      <c r="A280" s="56"/>
      <c r="B280" s="57"/>
      <c r="C280" s="57"/>
      <c r="D280" s="57"/>
      <c r="E280" s="57"/>
      <c r="F280" s="57"/>
    </row>
    <row r="281" spans="1:6" ht="12.75">
      <c r="A281" s="56"/>
      <c r="B281" s="57"/>
      <c r="C281" s="57"/>
      <c r="D281" s="57"/>
      <c r="E281" s="57"/>
      <c r="F281" s="57"/>
    </row>
    <row r="282" spans="1:6" ht="12.75">
      <c r="A282" s="56"/>
      <c r="B282" s="57"/>
      <c r="C282" s="57"/>
      <c r="D282" s="57"/>
      <c r="E282" s="57"/>
      <c r="F282" s="57"/>
    </row>
    <row r="283" spans="1:6" ht="12.75">
      <c r="A283" s="56"/>
      <c r="B283" s="57"/>
      <c r="C283" s="57"/>
      <c r="D283" s="57"/>
      <c r="E283" s="57"/>
      <c r="F283" s="57"/>
    </row>
    <row r="284" spans="1:6" ht="12.75">
      <c r="A284" s="56"/>
      <c r="B284" s="57"/>
      <c r="C284" s="57"/>
      <c r="D284" s="57"/>
      <c r="E284" s="57"/>
      <c r="F284" s="57"/>
    </row>
    <row r="285" spans="1:6" ht="12.75">
      <c r="A285" s="56"/>
      <c r="B285" s="57"/>
      <c r="C285" s="57"/>
      <c r="D285" s="57"/>
      <c r="E285" s="57"/>
      <c r="F285" s="57"/>
    </row>
    <row r="286" spans="1:6" ht="12.75">
      <c r="A286" s="56"/>
      <c r="B286" s="57"/>
      <c r="C286" s="57"/>
      <c r="D286" s="57"/>
      <c r="E286" s="57"/>
      <c r="F286" s="57"/>
    </row>
    <row r="287" spans="1:6" ht="12.75">
      <c r="A287" s="56"/>
      <c r="B287" s="57"/>
      <c r="C287" s="57"/>
      <c r="D287" s="57"/>
      <c r="E287" s="57"/>
      <c r="F287" s="57"/>
    </row>
    <row r="288" spans="1:6" ht="12.75">
      <c r="A288" s="56"/>
      <c r="B288" s="57"/>
      <c r="C288" s="57"/>
      <c r="D288" s="57"/>
      <c r="E288" s="57"/>
      <c r="F288" s="57"/>
    </row>
    <row r="289" spans="1:7" ht="12.75">
      <c r="A289" s="56"/>
      <c r="B289" s="57"/>
      <c r="C289" s="57"/>
      <c r="D289" s="57"/>
      <c r="E289" s="57"/>
      <c r="F289" s="57"/>
    </row>
    <row r="290" spans="1:7" ht="12.75">
      <c r="A290" s="56"/>
      <c r="B290" s="57"/>
      <c r="C290" s="57"/>
      <c r="D290" s="57"/>
      <c r="E290" s="57"/>
      <c r="F290" s="57"/>
    </row>
    <row r="291" spans="1:7" ht="12.75">
      <c r="A291" s="56"/>
      <c r="B291" s="57"/>
      <c r="C291" s="57"/>
      <c r="D291" s="57"/>
      <c r="E291" s="57"/>
      <c r="F291" s="57"/>
    </row>
    <row r="292" spans="1:7" ht="12.75">
      <c r="A292" s="56"/>
      <c r="B292" s="57"/>
      <c r="C292" s="57"/>
      <c r="D292" s="57"/>
      <c r="E292" s="57"/>
      <c r="F292" s="57"/>
      <c r="G292" s="55"/>
    </row>
    <row r="293" spans="1:7" ht="12.75">
      <c r="A293" s="56"/>
      <c r="B293" s="57"/>
      <c r="C293" s="57"/>
      <c r="D293" s="57"/>
      <c r="E293" s="57"/>
      <c r="F293" s="57"/>
    </row>
    <row r="294" spans="1:7" ht="12.75">
      <c r="A294" s="56"/>
      <c r="B294" s="57"/>
      <c r="C294" s="57"/>
      <c r="D294" s="57"/>
      <c r="E294" s="57"/>
      <c r="F294" s="57"/>
    </row>
    <row r="295" spans="1:7" ht="12.75">
      <c r="A295" s="56"/>
      <c r="B295" s="57"/>
      <c r="C295" s="57"/>
      <c r="D295" s="57"/>
      <c r="E295" s="57"/>
      <c r="F295" s="57"/>
    </row>
    <row r="296" spans="1:7" ht="12.75">
      <c r="A296" s="56"/>
      <c r="B296" s="57"/>
      <c r="C296" s="57"/>
      <c r="D296" s="57"/>
      <c r="E296" s="57"/>
      <c r="F296" s="57"/>
    </row>
    <row r="297" spans="1:7" ht="12.75">
      <c r="A297" s="56"/>
      <c r="B297" s="57"/>
      <c r="C297" s="57"/>
      <c r="D297" s="57"/>
      <c r="E297" s="57"/>
      <c r="F297" s="57"/>
    </row>
    <row r="298" spans="1:7" ht="12.75">
      <c r="A298" s="56"/>
      <c r="B298" s="57"/>
      <c r="C298" s="57"/>
      <c r="D298" s="57"/>
      <c r="E298" s="57"/>
      <c r="F298" s="57"/>
    </row>
    <row r="299" spans="1:7" ht="12.75">
      <c r="A299" s="56"/>
      <c r="B299" s="57"/>
      <c r="C299" s="57"/>
      <c r="D299" s="57"/>
      <c r="E299" s="57"/>
      <c r="F299" s="57"/>
    </row>
    <row r="300" spans="1:7" ht="12.75">
      <c r="A300" s="56"/>
      <c r="B300" s="57"/>
      <c r="C300" s="57"/>
      <c r="D300" s="57"/>
      <c r="E300" s="57"/>
      <c r="F300" s="57"/>
    </row>
    <row r="301" spans="1:7" ht="12.75">
      <c r="A301" s="56"/>
      <c r="B301" s="57"/>
      <c r="C301" s="57"/>
      <c r="D301" s="57"/>
      <c r="E301" s="57"/>
      <c r="F301" s="57"/>
    </row>
    <row r="302" spans="1:7" ht="12.75">
      <c r="A302" s="56"/>
      <c r="B302" s="57"/>
      <c r="C302" s="57"/>
      <c r="D302" s="57"/>
      <c r="E302" s="57"/>
      <c r="F302" s="57"/>
    </row>
    <row r="303" spans="1:7" ht="12.75">
      <c r="A303" s="56"/>
      <c r="B303" s="57"/>
      <c r="C303" s="57"/>
      <c r="D303" s="57"/>
      <c r="E303" s="57"/>
      <c r="F303" s="57"/>
    </row>
    <row r="304" spans="1:7" ht="12.75">
      <c r="A304" s="56"/>
      <c r="B304" s="57"/>
      <c r="C304" s="57"/>
      <c r="D304" s="57"/>
      <c r="E304" s="57"/>
      <c r="F304" s="57"/>
    </row>
    <row r="305" spans="1:7" ht="12.75">
      <c r="A305" s="56"/>
      <c r="B305" s="57"/>
      <c r="C305" s="57"/>
      <c r="D305" s="57"/>
      <c r="E305" s="57"/>
      <c r="F305" s="57"/>
    </row>
    <row r="306" spans="1:7" ht="12.75">
      <c r="A306" s="56"/>
      <c r="B306" s="57"/>
      <c r="C306" s="57"/>
      <c r="D306" s="57"/>
      <c r="E306" s="57"/>
      <c r="F306" s="57"/>
    </row>
    <row r="307" spans="1:7" ht="12.75">
      <c r="A307" s="56"/>
      <c r="B307" s="57"/>
      <c r="C307" s="57"/>
      <c r="D307" s="57"/>
      <c r="E307" s="57"/>
      <c r="F307" s="57"/>
    </row>
    <row r="308" spans="1:7" ht="12.75">
      <c r="A308" s="56"/>
      <c r="B308" s="57"/>
      <c r="C308" s="57"/>
      <c r="D308" s="57"/>
      <c r="E308" s="57"/>
      <c r="F308" s="57"/>
    </row>
    <row r="309" spans="1:7" ht="12.75">
      <c r="A309" s="56"/>
      <c r="B309" s="57"/>
      <c r="C309" s="57"/>
      <c r="D309" s="57"/>
      <c r="E309" s="57"/>
      <c r="F309" s="57"/>
    </row>
    <row r="310" spans="1:7" ht="12.75">
      <c r="A310" s="56"/>
      <c r="B310" s="57"/>
      <c r="C310" s="57"/>
      <c r="D310" s="57"/>
      <c r="E310" s="57"/>
      <c r="F310" s="57"/>
    </row>
    <row r="311" spans="1:7" ht="12.75">
      <c r="A311" s="56"/>
      <c r="B311" s="57"/>
      <c r="C311" s="57"/>
      <c r="D311" s="57"/>
      <c r="E311" s="57"/>
      <c r="F311" s="57"/>
    </row>
    <row r="312" spans="1:7" ht="12.75">
      <c r="A312" s="56"/>
      <c r="B312" s="57"/>
      <c r="C312" s="57"/>
      <c r="D312" s="57"/>
      <c r="E312" s="57"/>
      <c r="F312" s="57"/>
    </row>
    <row r="313" spans="1:7" ht="12.75">
      <c r="A313" s="56"/>
      <c r="B313" s="57"/>
      <c r="C313" s="57"/>
      <c r="D313" s="57"/>
      <c r="E313" s="57"/>
      <c r="F313" s="57"/>
    </row>
    <row r="314" spans="1:7" ht="12.75">
      <c r="A314" s="56"/>
      <c r="B314" s="57"/>
      <c r="C314" s="57"/>
      <c r="D314" s="57"/>
      <c r="E314" s="57"/>
      <c r="F314" s="57"/>
    </row>
    <row r="315" spans="1:7" ht="12.75">
      <c r="A315" s="56"/>
      <c r="B315" s="57"/>
      <c r="C315" s="57"/>
      <c r="D315" s="57"/>
      <c r="E315" s="57"/>
      <c r="F315" s="57"/>
    </row>
    <row r="316" spans="1:7" ht="12.75">
      <c r="A316" s="56"/>
      <c r="B316" s="57"/>
      <c r="C316" s="57"/>
      <c r="D316" s="57"/>
      <c r="E316" s="57"/>
      <c r="F316" s="57"/>
    </row>
    <row r="317" spans="1:7" ht="12.75">
      <c r="A317" s="56"/>
      <c r="B317" s="57"/>
      <c r="C317" s="57"/>
      <c r="D317" s="57"/>
      <c r="E317" s="57"/>
      <c r="F317" s="57"/>
    </row>
    <row r="318" spans="1:7" ht="12.75">
      <c r="A318" s="56"/>
      <c r="B318" s="57"/>
      <c r="C318" s="57"/>
      <c r="D318" s="57"/>
      <c r="E318" s="57"/>
      <c r="F318" s="57"/>
      <c r="G318" s="55"/>
    </row>
    <row r="319" spans="1:7" ht="12.75">
      <c r="A319" s="56"/>
      <c r="B319" s="57"/>
      <c r="C319" s="57"/>
      <c r="D319" s="57"/>
      <c r="E319" s="57"/>
      <c r="F319" s="57"/>
    </row>
    <row r="320" spans="1:7" ht="12.75">
      <c r="A320" s="56"/>
      <c r="B320" s="57"/>
      <c r="C320" s="57"/>
      <c r="D320" s="57"/>
      <c r="E320" s="57"/>
      <c r="F320" s="57"/>
    </row>
    <row r="321" spans="1:6" ht="12.75">
      <c r="A321" s="56"/>
      <c r="B321" s="57"/>
      <c r="C321" s="57"/>
      <c r="D321" s="57"/>
      <c r="E321" s="57"/>
      <c r="F321" s="57"/>
    </row>
    <row r="322" spans="1:6" ht="12.75">
      <c r="A322" s="56"/>
      <c r="B322" s="57"/>
      <c r="C322" s="57"/>
      <c r="D322" s="57"/>
      <c r="E322" s="57"/>
      <c r="F322" s="57"/>
    </row>
    <row r="323" spans="1:6" ht="12.75">
      <c r="A323" s="56"/>
      <c r="B323" s="57"/>
      <c r="C323" s="57"/>
      <c r="D323" s="57"/>
      <c r="E323" s="57"/>
      <c r="F323" s="57"/>
    </row>
    <row r="324" spans="1:6" ht="12.75">
      <c r="A324" s="56"/>
      <c r="B324" s="57"/>
      <c r="C324" s="57"/>
      <c r="D324" s="57"/>
      <c r="E324" s="57"/>
      <c r="F324" s="57"/>
    </row>
    <row r="325" spans="1:6" ht="12.75">
      <c r="A325" s="56"/>
      <c r="B325" s="57"/>
      <c r="C325" s="57"/>
      <c r="D325" s="57"/>
      <c r="E325" s="57"/>
      <c r="F325" s="57"/>
    </row>
    <row r="326" spans="1:6" ht="12.75">
      <c r="A326" s="56"/>
      <c r="B326" s="57"/>
      <c r="C326" s="57"/>
      <c r="D326" s="57"/>
      <c r="E326" s="57"/>
      <c r="F326" s="57"/>
    </row>
    <row r="327" spans="1:6" ht="12.75">
      <c r="A327" s="56"/>
      <c r="B327" s="57"/>
      <c r="C327" s="57"/>
      <c r="D327" s="57"/>
      <c r="E327" s="57"/>
      <c r="F327" s="57"/>
    </row>
    <row r="328" spans="1:6" ht="12.75">
      <c r="A328" s="56"/>
      <c r="B328" s="57"/>
      <c r="C328" s="57"/>
      <c r="D328" s="57"/>
      <c r="E328" s="57"/>
      <c r="F328" s="57"/>
    </row>
    <row r="329" spans="1:6" ht="12.75">
      <c r="A329" s="56"/>
      <c r="B329" s="57"/>
      <c r="C329" s="57"/>
      <c r="D329" s="57"/>
      <c r="E329" s="57"/>
      <c r="F329" s="57"/>
    </row>
    <row r="330" spans="1:6" ht="12.75">
      <c r="A330" s="56"/>
      <c r="B330" s="57"/>
      <c r="C330" s="57"/>
      <c r="D330" s="57"/>
      <c r="E330" s="57"/>
      <c r="F330" s="57"/>
    </row>
    <row r="331" spans="1:6" ht="12.75">
      <c r="A331" s="56"/>
      <c r="B331" s="57"/>
      <c r="C331" s="57"/>
      <c r="D331" s="57"/>
      <c r="E331" s="57"/>
      <c r="F331" s="57"/>
    </row>
    <row r="332" spans="1:6" ht="12.75">
      <c r="A332" s="56"/>
      <c r="B332" s="57"/>
      <c r="C332" s="57"/>
      <c r="D332" s="57"/>
      <c r="E332" s="57"/>
      <c r="F332" s="57"/>
    </row>
    <row r="333" spans="1:6" ht="12.75">
      <c r="A333" s="56"/>
      <c r="B333" s="57"/>
      <c r="C333" s="57"/>
      <c r="D333" s="57"/>
      <c r="E333" s="57"/>
      <c r="F333" s="57"/>
    </row>
    <row r="334" spans="1:6" ht="12.75">
      <c r="A334" s="56"/>
      <c r="B334" s="57"/>
      <c r="C334" s="57"/>
      <c r="D334" s="57"/>
      <c r="E334" s="57"/>
      <c r="F334" s="57"/>
    </row>
    <row r="335" spans="1:6" ht="12.75">
      <c r="A335" s="56"/>
      <c r="B335" s="57"/>
      <c r="C335" s="57"/>
      <c r="D335" s="57"/>
      <c r="E335" s="57"/>
      <c r="F335" s="57"/>
    </row>
    <row r="336" spans="1:6" ht="12.75">
      <c r="A336" s="56"/>
      <c r="B336" s="57"/>
      <c r="C336" s="57"/>
      <c r="D336" s="57"/>
      <c r="E336" s="57"/>
      <c r="F336" s="57"/>
    </row>
    <row r="337" spans="1:7" ht="12.75">
      <c r="A337" s="56"/>
      <c r="B337" s="57"/>
      <c r="C337" s="57"/>
      <c r="D337" s="57"/>
      <c r="E337" s="57"/>
      <c r="F337" s="57"/>
    </row>
    <row r="338" spans="1:7" ht="12.75">
      <c r="A338" s="56"/>
      <c r="B338" s="57"/>
      <c r="C338" s="57"/>
      <c r="D338" s="57"/>
      <c r="E338" s="57"/>
      <c r="F338" s="57"/>
    </row>
    <row r="339" spans="1:7" ht="12.75">
      <c r="A339" s="56"/>
      <c r="B339" s="57"/>
      <c r="C339" s="57"/>
      <c r="D339" s="57"/>
      <c r="E339" s="57"/>
      <c r="F339" s="57"/>
    </row>
    <row r="340" spans="1:7" ht="12.75">
      <c r="A340" s="56"/>
      <c r="B340" s="57"/>
      <c r="C340" s="57"/>
      <c r="D340" s="57"/>
      <c r="E340" s="57"/>
      <c r="F340" s="57"/>
    </row>
    <row r="341" spans="1:7" ht="12.75">
      <c r="A341" s="56"/>
      <c r="B341" s="57"/>
      <c r="C341" s="57"/>
      <c r="D341" s="57"/>
      <c r="E341" s="57"/>
      <c r="F341" s="57"/>
    </row>
    <row r="342" spans="1:7" ht="12.75">
      <c r="A342" s="56"/>
      <c r="B342" s="57"/>
      <c r="C342" s="57"/>
      <c r="D342" s="57"/>
      <c r="E342" s="57"/>
      <c r="F342" s="57"/>
    </row>
    <row r="343" spans="1:7" ht="12.75">
      <c r="A343" s="56"/>
      <c r="B343" s="57"/>
      <c r="C343" s="57"/>
      <c r="D343" s="57"/>
      <c r="E343" s="57"/>
      <c r="F343" s="57"/>
    </row>
    <row r="344" spans="1:7" ht="12.75">
      <c r="A344" s="56"/>
      <c r="B344" s="57"/>
      <c r="C344" s="57"/>
      <c r="D344" s="57"/>
      <c r="E344" s="57"/>
      <c r="F344" s="57"/>
      <c r="G344" s="55"/>
    </row>
    <row r="345" spans="1:7" ht="12.75">
      <c r="A345" s="56"/>
      <c r="B345" s="57"/>
      <c r="C345" s="57"/>
      <c r="D345" s="57"/>
      <c r="E345" s="57"/>
      <c r="F345" s="57"/>
    </row>
    <row r="346" spans="1:7" ht="12.75">
      <c r="A346" s="56"/>
      <c r="B346" s="57"/>
      <c r="C346" s="57"/>
      <c r="D346" s="57"/>
      <c r="E346" s="57"/>
      <c r="F346" s="57"/>
    </row>
    <row r="347" spans="1:7" ht="12.75">
      <c r="A347" s="56"/>
      <c r="B347" s="57"/>
      <c r="C347" s="57"/>
      <c r="D347" s="57"/>
      <c r="E347" s="57"/>
      <c r="F347" s="57"/>
    </row>
    <row r="348" spans="1:7" ht="12.75">
      <c r="A348" s="56"/>
      <c r="B348" s="57"/>
      <c r="C348" s="57"/>
      <c r="D348" s="57"/>
      <c r="E348" s="57"/>
      <c r="F348" s="57"/>
    </row>
    <row r="349" spans="1:7" ht="12.75">
      <c r="A349" s="56"/>
      <c r="B349" s="57"/>
      <c r="C349" s="57"/>
      <c r="D349" s="57"/>
      <c r="E349" s="57"/>
      <c r="F349" s="57"/>
    </row>
    <row r="350" spans="1:7" ht="12.75">
      <c r="A350" s="56"/>
      <c r="B350" s="57"/>
      <c r="C350" s="57"/>
      <c r="D350" s="57"/>
      <c r="E350" s="57"/>
      <c r="F350" s="57"/>
    </row>
    <row r="351" spans="1:7" ht="12.75">
      <c r="A351" s="56"/>
      <c r="B351" s="57"/>
      <c r="C351" s="57"/>
      <c r="D351" s="57"/>
      <c r="E351" s="57"/>
      <c r="F351" s="57"/>
    </row>
    <row r="352" spans="1:7" ht="12.75">
      <c r="A352" s="56"/>
      <c r="B352" s="57"/>
      <c r="C352" s="57"/>
      <c r="D352" s="57"/>
      <c r="E352" s="57"/>
      <c r="F352" s="57"/>
    </row>
    <row r="353" spans="1:6" ht="12.75">
      <c r="A353" s="56"/>
      <c r="B353" s="57"/>
      <c r="C353" s="57"/>
      <c r="D353" s="57"/>
      <c r="E353" s="57"/>
      <c r="F353" s="57"/>
    </row>
    <row r="354" spans="1:6" ht="12.75">
      <c r="A354" s="56"/>
      <c r="B354" s="57"/>
      <c r="C354" s="57"/>
      <c r="D354" s="57"/>
      <c r="E354" s="57"/>
      <c r="F354" s="57"/>
    </row>
    <row r="355" spans="1:6" ht="12.75">
      <c r="A355" s="56"/>
      <c r="B355" s="57"/>
      <c r="C355" s="57"/>
      <c r="D355" s="57"/>
      <c r="E355" s="57"/>
      <c r="F355" s="57"/>
    </row>
    <row r="356" spans="1:6" ht="12.75">
      <c r="A356" s="56"/>
      <c r="B356" s="57"/>
      <c r="C356" s="57"/>
      <c r="D356" s="57"/>
      <c r="E356" s="57"/>
      <c r="F356" s="57"/>
    </row>
    <row r="357" spans="1:6" ht="12.75">
      <c r="A357" s="56"/>
      <c r="B357" s="57"/>
      <c r="C357" s="57"/>
      <c r="D357" s="57"/>
      <c r="E357" s="57"/>
      <c r="F357" s="57"/>
    </row>
    <row r="358" spans="1:6" ht="12.75">
      <c r="A358" s="56"/>
      <c r="B358" s="57"/>
      <c r="C358" s="57"/>
      <c r="D358" s="57"/>
      <c r="E358" s="57"/>
      <c r="F358" s="57"/>
    </row>
    <row r="359" spans="1:6" ht="12.75">
      <c r="A359" s="56"/>
      <c r="B359" s="57"/>
      <c r="C359" s="57"/>
      <c r="D359" s="57"/>
      <c r="E359" s="57"/>
      <c r="F359" s="57"/>
    </row>
    <row r="360" spans="1:6" ht="12.75">
      <c r="A360" s="56"/>
      <c r="B360" s="57"/>
      <c r="C360" s="57"/>
      <c r="D360" s="57"/>
      <c r="E360" s="57"/>
      <c r="F360" s="57"/>
    </row>
    <row r="361" spans="1:6" ht="12.75">
      <c r="A361" s="56"/>
      <c r="B361" s="57"/>
      <c r="C361" s="57"/>
      <c r="D361" s="57"/>
      <c r="E361" s="57"/>
      <c r="F361" s="57"/>
    </row>
    <row r="362" spans="1:6" ht="12.75">
      <c r="A362" s="56"/>
      <c r="B362" s="57"/>
      <c r="C362" s="57"/>
      <c r="D362" s="57"/>
      <c r="E362" s="57"/>
      <c r="F362" s="57"/>
    </row>
    <row r="363" spans="1:6" ht="12.75">
      <c r="A363" s="56"/>
      <c r="B363" s="57"/>
      <c r="C363" s="57"/>
      <c r="D363" s="57"/>
      <c r="E363" s="57"/>
      <c r="F363" s="57"/>
    </row>
    <row r="364" spans="1:6" ht="12.75">
      <c r="A364" s="56"/>
      <c r="B364" s="57"/>
      <c r="C364" s="57"/>
      <c r="D364" s="57"/>
      <c r="E364" s="57"/>
      <c r="F364" s="57"/>
    </row>
    <row r="365" spans="1:6" ht="12.75">
      <c r="A365" s="56"/>
      <c r="B365" s="57"/>
      <c r="C365" s="57"/>
      <c r="D365" s="57"/>
      <c r="E365" s="57"/>
      <c r="F365" s="57"/>
    </row>
    <row r="366" spans="1:6" ht="12.75">
      <c r="A366" s="56"/>
      <c r="B366" s="57"/>
      <c r="C366" s="57"/>
      <c r="D366" s="57"/>
      <c r="E366" s="57"/>
      <c r="F366" s="57"/>
    </row>
    <row r="367" spans="1:6" ht="12.75">
      <c r="A367" s="56"/>
      <c r="B367" s="57"/>
      <c r="C367" s="57"/>
      <c r="D367" s="57"/>
      <c r="E367" s="57"/>
      <c r="F367" s="57"/>
    </row>
    <row r="368" spans="1:6" ht="12.75">
      <c r="A368" s="56"/>
      <c r="B368" s="57"/>
      <c r="C368" s="57"/>
      <c r="D368" s="57"/>
      <c r="E368" s="57"/>
      <c r="F368" s="57"/>
    </row>
    <row r="369" spans="1:7" ht="12.75">
      <c r="A369" s="56"/>
      <c r="B369" s="57"/>
      <c r="C369" s="57"/>
      <c r="D369" s="57"/>
      <c r="E369" s="57"/>
      <c r="F369" s="57"/>
    </row>
    <row r="370" spans="1:7" ht="12.75">
      <c r="A370" s="56"/>
      <c r="B370" s="57"/>
      <c r="C370" s="57"/>
      <c r="D370" s="57"/>
      <c r="E370" s="57"/>
      <c r="F370" s="57"/>
      <c r="G370" s="55"/>
    </row>
    <row r="371" spans="1:7" ht="12.75">
      <c r="A371" s="56"/>
      <c r="B371" s="57"/>
      <c r="C371" s="57"/>
      <c r="D371" s="57"/>
      <c r="E371" s="57"/>
      <c r="F371" s="57"/>
    </row>
    <row r="372" spans="1:7" ht="12.75">
      <c r="A372" s="56"/>
      <c r="B372" s="57"/>
      <c r="C372" s="57"/>
      <c r="D372" s="57"/>
      <c r="E372" s="57"/>
      <c r="F372" s="57"/>
    </row>
    <row r="373" spans="1:7" ht="12.75">
      <c r="A373" s="56"/>
      <c r="B373" s="57"/>
      <c r="C373" s="57"/>
      <c r="D373" s="57"/>
      <c r="E373" s="57"/>
      <c r="F373" s="57"/>
    </row>
    <row r="374" spans="1:7" ht="12.75">
      <c r="A374" s="56"/>
      <c r="B374" s="57"/>
      <c r="C374" s="57"/>
      <c r="D374" s="57"/>
      <c r="E374" s="57"/>
      <c r="F374" s="57"/>
    </row>
    <row r="375" spans="1:7" ht="12.75">
      <c r="A375" s="56"/>
      <c r="B375" s="57"/>
      <c r="C375" s="57"/>
      <c r="D375" s="57"/>
      <c r="E375" s="57"/>
      <c r="F375" s="57"/>
    </row>
    <row r="376" spans="1:7" ht="12.75">
      <c r="A376" s="56"/>
      <c r="B376" s="57"/>
      <c r="C376" s="57"/>
      <c r="D376" s="57"/>
      <c r="E376" s="57"/>
      <c r="F376" s="57"/>
    </row>
    <row r="377" spans="1:7" ht="12.75">
      <c r="A377" s="56"/>
      <c r="B377" s="57"/>
      <c r="C377" s="57"/>
      <c r="D377" s="57"/>
      <c r="E377" s="57"/>
      <c r="F377" s="57"/>
    </row>
    <row r="378" spans="1:7" ht="12.75">
      <c r="A378" s="56"/>
      <c r="B378" s="57"/>
      <c r="C378" s="57"/>
      <c r="D378" s="57"/>
      <c r="E378" s="57"/>
      <c r="F378" s="57"/>
    </row>
    <row r="379" spans="1:7" ht="12.75">
      <c r="A379" s="56"/>
      <c r="B379" s="57"/>
      <c r="C379" s="57"/>
      <c r="D379" s="57"/>
      <c r="E379" s="57"/>
      <c r="F379" s="57"/>
    </row>
    <row r="380" spans="1:7" ht="12.75">
      <c r="A380" s="56"/>
      <c r="B380" s="57"/>
      <c r="C380" s="57"/>
      <c r="D380" s="57"/>
      <c r="E380" s="57"/>
      <c r="F380" s="57"/>
    </row>
    <row r="381" spans="1:7" ht="12.75">
      <c r="A381" s="56"/>
      <c r="B381" s="57"/>
      <c r="C381" s="57"/>
      <c r="D381" s="57"/>
      <c r="E381" s="57"/>
      <c r="F381" s="57"/>
    </row>
    <row r="382" spans="1:7" ht="12.75">
      <c r="A382" s="56"/>
      <c r="B382" s="57"/>
      <c r="C382" s="57"/>
      <c r="D382" s="57"/>
      <c r="E382" s="57"/>
      <c r="F382" s="57"/>
    </row>
    <row r="383" spans="1:7" ht="12.75">
      <c r="A383" s="56"/>
      <c r="B383" s="57"/>
      <c r="C383" s="57"/>
      <c r="D383" s="57"/>
      <c r="E383" s="57"/>
      <c r="F383" s="57"/>
    </row>
    <row r="384" spans="1:7" ht="12.75">
      <c r="A384" s="56"/>
      <c r="B384" s="57"/>
      <c r="C384" s="57"/>
      <c r="D384" s="57"/>
      <c r="E384" s="57"/>
      <c r="F384" s="57"/>
    </row>
    <row r="385" spans="1:7" ht="12.75">
      <c r="A385" s="56"/>
      <c r="B385" s="57"/>
      <c r="C385" s="57"/>
      <c r="D385" s="57"/>
      <c r="E385" s="57"/>
      <c r="F385" s="57"/>
    </row>
    <row r="386" spans="1:7" ht="12.75">
      <c r="A386" s="56"/>
      <c r="B386" s="57"/>
      <c r="C386" s="57"/>
      <c r="D386" s="57"/>
      <c r="E386" s="57"/>
      <c r="F386" s="57"/>
    </row>
    <row r="387" spans="1:7" ht="12.75">
      <c r="A387" s="56"/>
      <c r="B387" s="57"/>
      <c r="C387" s="57"/>
      <c r="D387" s="57"/>
      <c r="E387" s="57"/>
      <c r="F387" s="57"/>
    </row>
    <row r="388" spans="1:7" ht="12.75">
      <c r="A388" s="56"/>
      <c r="B388" s="57"/>
      <c r="C388" s="57"/>
      <c r="D388" s="57"/>
      <c r="E388" s="57"/>
      <c r="F388" s="57"/>
    </row>
    <row r="389" spans="1:7" ht="12.75">
      <c r="A389" s="56"/>
      <c r="B389" s="57"/>
      <c r="C389" s="57"/>
      <c r="D389" s="57"/>
      <c r="E389" s="57"/>
      <c r="F389" s="57"/>
    </row>
    <row r="390" spans="1:7" ht="12.75">
      <c r="A390" s="56"/>
      <c r="B390" s="57"/>
      <c r="C390" s="57"/>
      <c r="D390" s="57"/>
      <c r="E390" s="57"/>
      <c r="F390" s="57"/>
    </row>
    <row r="391" spans="1:7" ht="12.75">
      <c r="A391" s="56"/>
      <c r="B391" s="57"/>
      <c r="C391" s="57"/>
      <c r="D391" s="57"/>
      <c r="E391" s="57"/>
      <c r="F391" s="57"/>
    </row>
    <row r="392" spans="1:7" ht="12.75">
      <c r="A392" s="56"/>
      <c r="B392" s="57"/>
      <c r="C392" s="57"/>
      <c r="D392" s="57"/>
      <c r="E392" s="57"/>
      <c r="F392" s="57"/>
    </row>
    <row r="393" spans="1:7" ht="12.75">
      <c r="A393" s="56"/>
      <c r="B393" s="57"/>
      <c r="C393" s="57"/>
      <c r="D393" s="57"/>
      <c r="E393" s="57"/>
      <c r="F393" s="57"/>
    </row>
    <row r="394" spans="1:7" ht="12.75">
      <c r="A394" s="56"/>
      <c r="B394" s="57"/>
      <c r="C394" s="57"/>
      <c r="D394" s="57"/>
      <c r="E394" s="57"/>
      <c r="F394" s="57"/>
    </row>
    <row r="395" spans="1:7" ht="12.75">
      <c r="A395" s="56"/>
      <c r="B395" s="57"/>
      <c r="C395" s="57"/>
      <c r="D395" s="57"/>
      <c r="E395" s="57"/>
      <c r="F395" s="57"/>
    </row>
    <row r="396" spans="1:7" ht="12.75">
      <c r="A396" s="56"/>
      <c r="B396" s="57"/>
      <c r="C396" s="57"/>
      <c r="D396" s="57"/>
      <c r="E396" s="57"/>
      <c r="F396" s="57"/>
      <c r="G396" s="55"/>
    </row>
    <row r="397" spans="1:7" ht="12.75">
      <c r="A397" s="56"/>
      <c r="B397" s="57"/>
      <c r="C397" s="57"/>
      <c r="D397" s="57"/>
      <c r="E397" s="57"/>
      <c r="F397" s="57"/>
    </row>
    <row r="398" spans="1:7" ht="12.75">
      <c r="A398" s="56"/>
      <c r="B398" s="57"/>
      <c r="C398" s="57"/>
      <c r="D398" s="57"/>
      <c r="E398" s="57"/>
      <c r="F398" s="57"/>
    </row>
    <row r="399" spans="1:7" ht="12.75">
      <c r="A399" s="56"/>
      <c r="B399" s="57"/>
      <c r="C399" s="57"/>
      <c r="D399" s="57"/>
      <c r="E399" s="57"/>
      <c r="F399" s="57"/>
    </row>
    <row r="400" spans="1:7" ht="12.75">
      <c r="A400" s="56"/>
      <c r="B400" s="57"/>
      <c r="C400" s="57"/>
      <c r="D400" s="57"/>
      <c r="E400" s="57"/>
      <c r="F400" s="57"/>
    </row>
    <row r="401" spans="1:6" ht="12.75">
      <c r="A401" s="56"/>
      <c r="B401" s="57"/>
      <c r="C401" s="57"/>
      <c r="D401" s="57"/>
      <c r="E401" s="57"/>
      <c r="F401" s="57"/>
    </row>
    <row r="402" spans="1:6" ht="12.75">
      <c r="A402" s="56"/>
      <c r="B402" s="57"/>
      <c r="C402" s="57"/>
      <c r="D402" s="57"/>
      <c r="E402" s="57"/>
      <c r="F402" s="57"/>
    </row>
    <row r="403" spans="1:6" ht="12.75">
      <c r="A403" s="56"/>
      <c r="B403" s="57"/>
      <c r="C403" s="57"/>
      <c r="D403" s="57"/>
      <c r="E403" s="57"/>
      <c r="F403" s="57"/>
    </row>
    <row r="404" spans="1:6" ht="12.75">
      <c r="A404" s="56"/>
      <c r="B404" s="57"/>
      <c r="C404" s="57"/>
      <c r="D404" s="57"/>
      <c r="E404" s="57"/>
      <c r="F404" s="57"/>
    </row>
    <row r="405" spans="1:6" ht="12.75">
      <c r="A405" s="56"/>
      <c r="B405" s="57"/>
      <c r="C405" s="57"/>
      <c r="D405" s="57"/>
      <c r="E405" s="57"/>
      <c r="F405" s="57"/>
    </row>
    <row r="406" spans="1:6" ht="12.75">
      <c r="A406" s="56"/>
      <c r="B406" s="57"/>
      <c r="C406" s="57"/>
      <c r="D406" s="57"/>
      <c r="E406" s="57"/>
      <c r="F406" s="57"/>
    </row>
    <row r="407" spans="1:6" ht="12.75">
      <c r="A407" s="56"/>
      <c r="B407" s="57"/>
      <c r="C407" s="57"/>
      <c r="D407" s="57"/>
      <c r="E407" s="57"/>
      <c r="F407" s="57"/>
    </row>
    <row r="408" spans="1:6" ht="12.75">
      <c r="A408" s="56"/>
      <c r="B408" s="57"/>
      <c r="C408" s="57"/>
      <c r="D408" s="57"/>
      <c r="E408" s="57"/>
      <c r="F408" s="57"/>
    </row>
    <row r="409" spans="1:6" ht="12.75">
      <c r="A409" s="56"/>
      <c r="B409" s="57"/>
      <c r="C409" s="57"/>
      <c r="D409" s="57"/>
      <c r="E409" s="57"/>
      <c r="F409" s="57"/>
    </row>
    <row r="410" spans="1:6" ht="12.75">
      <c r="A410" s="56"/>
      <c r="B410" s="57"/>
      <c r="C410" s="57"/>
      <c r="D410" s="57"/>
      <c r="E410" s="57"/>
      <c r="F410" s="57"/>
    </row>
    <row r="411" spans="1:6" ht="12.75">
      <c r="A411" s="56"/>
      <c r="B411" s="57"/>
      <c r="C411" s="57"/>
      <c r="D411" s="57"/>
      <c r="E411" s="57"/>
      <c r="F411" s="57"/>
    </row>
    <row r="412" spans="1:6" ht="12.75">
      <c r="A412" s="56"/>
      <c r="B412" s="57"/>
      <c r="C412" s="57"/>
      <c r="D412" s="57"/>
      <c r="E412" s="57"/>
      <c r="F412" s="57"/>
    </row>
    <row r="413" spans="1:6" ht="12.75">
      <c r="A413" s="56"/>
      <c r="B413" s="57"/>
      <c r="C413" s="57"/>
      <c r="D413" s="57"/>
      <c r="E413" s="57"/>
      <c r="F413" s="57"/>
    </row>
    <row r="414" spans="1:6" ht="12.75">
      <c r="A414" s="56"/>
      <c r="B414" s="57"/>
      <c r="C414" s="57"/>
      <c r="D414" s="57"/>
      <c r="E414" s="57"/>
      <c r="F414" s="57"/>
    </row>
    <row r="415" spans="1:6" ht="12.75">
      <c r="A415" s="56"/>
      <c r="B415" s="57"/>
      <c r="C415" s="57"/>
      <c r="D415" s="57"/>
      <c r="E415" s="57"/>
      <c r="F415" s="57"/>
    </row>
    <row r="416" spans="1:6" ht="12.75">
      <c r="A416" s="56"/>
      <c r="B416" s="57"/>
      <c r="C416" s="57"/>
      <c r="D416" s="57"/>
      <c r="E416" s="57"/>
      <c r="F416" s="57"/>
    </row>
    <row r="417" spans="1:7" ht="12.75">
      <c r="A417" s="56"/>
      <c r="B417" s="57"/>
      <c r="C417" s="57"/>
      <c r="D417" s="57"/>
      <c r="E417" s="57"/>
      <c r="F417" s="57"/>
    </row>
    <row r="418" spans="1:7" ht="12.75">
      <c r="A418" s="56"/>
      <c r="B418" s="57"/>
      <c r="C418" s="57"/>
      <c r="D418" s="57"/>
      <c r="E418" s="57"/>
      <c r="F418" s="57"/>
    </row>
    <row r="419" spans="1:7" ht="12.75">
      <c r="A419" s="56"/>
      <c r="B419" s="57"/>
      <c r="C419" s="57"/>
      <c r="D419" s="57"/>
      <c r="E419" s="57"/>
      <c r="F419" s="57"/>
    </row>
    <row r="420" spans="1:7" ht="12.75">
      <c r="A420" s="56"/>
      <c r="B420" s="57"/>
      <c r="C420" s="57"/>
      <c r="D420" s="57"/>
      <c r="E420" s="57"/>
      <c r="F420" s="57"/>
    </row>
    <row r="421" spans="1:7" ht="12.75">
      <c r="A421" s="56"/>
      <c r="B421" s="57"/>
      <c r="C421" s="57"/>
      <c r="D421" s="57"/>
      <c r="E421" s="57"/>
      <c r="F421" s="57"/>
    </row>
    <row r="422" spans="1:7" ht="12.75">
      <c r="A422" s="56"/>
      <c r="B422" s="57"/>
      <c r="C422" s="57"/>
      <c r="D422" s="57"/>
      <c r="E422" s="57"/>
      <c r="F422" s="57"/>
      <c r="G422" s="55"/>
    </row>
    <row r="423" spans="1:7" ht="12.75">
      <c r="A423" s="56"/>
      <c r="B423" s="57"/>
      <c r="C423" s="57"/>
      <c r="D423" s="57"/>
      <c r="E423" s="57"/>
      <c r="F423" s="57"/>
    </row>
    <row r="424" spans="1:7" ht="12.75">
      <c r="A424" s="56"/>
      <c r="B424" s="57"/>
      <c r="C424" s="57"/>
      <c r="D424" s="57"/>
      <c r="E424" s="57"/>
      <c r="F424" s="57"/>
    </row>
    <row r="425" spans="1:7" ht="12.75">
      <c r="A425" s="56"/>
      <c r="B425" s="57"/>
      <c r="C425" s="57"/>
      <c r="D425" s="57"/>
      <c r="E425" s="57"/>
      <c r="F425" s="57"/>
    </row>
    <row r="426" spans="1:7" ht="12.75">
      <c r="A426" s="56"/>
      <c r="B426" s="57"/>
      <c r="C426" s="57"/>
      <c r="D426" s="57"/>
      <c r="E426" s="57"/>
      <c r="F426" s="57"/>
    </row>
    <row r="427" spans="1:7" ht="12.75">
      <c r="A427" s="56"/>
      <c r="B427" s="57"/>
      <c r="C427" s="57"/>
      <c r="D427" s="57"/>
      <c r="E427" s="57"/>
      <c r="F427" s="57"/>
    </row>
    <row r="428" spans="1:7" ht="12.75">
      <c r="A428" s="56"/>
      <c r="B428" s="57"/>
      <c r="C428" s="57"/>
      <c r="D428" s="57"/>
      <c r="E428" s="57"/>
      <c r="F428" s="57"/>
    </row>
    <row r="429" spans="1:7" ht="12.75">
      <c r="A429" s="56"/>
      <c r="B429" s="57"/>
      <c r="C429" s="57"/>
      <c r="D429" s="57"/>
      <c r="E429" s="57"/>
      <c r="F429" s="57"/>
    </row>
    <row r="430" spans="1:7" ht="12.75">
      <c r="A430" s="56"/>
      <c r="B430" s="57"/>
      <c r="C430" s="57"/>
      <c r="D430" s="57"/>
      <c r="E430" s="57"/>
      <c r="F430" s="57"/>
    </row>
    <row r="431" spans="1:7" ht="12.75">
      <c r="A431" s="56"/>
      <c r="B431" s="57"/>
      <c r="C431" s="57"/>
      <c r="D431" s="57"/>
      <c r="E431" s="57"/>
      <c r="F431" s="57"/>
    </row>
    <row r="432" spans="1:7" ht="12.75">
      <c r="A432" s="56"/>
      <c r="B432" s="57"/>
      <c r="C432" s="57"/>
      <c r="D432" s="57"/>
      <c r="E432" s="57"/>
      <c r="F432" s="57"/>
    </row>
    <row r="433" spans="1:6" ht="12.75">
      <c r="A433" s="56"/>
      <c r="B433" s="57"/>
      <c r="C433" s="57"/>
      <c r="D433" s="57"/>
      <c r="E433" s="57"/>
      <c r="F433" s="57"/>
    </row>
    <row r="434" spans="1:6" ht="12.75">
      <c r="A434" s="56"/>
      <c r="B434" s="57"/>
      <c r="C434" s="57"/>
      <c r="D434" s="57"/>
      <c r="E434" s="57"/>
      <c r="F434" s="57"/>
    </row>
    <row r="435" spans="1:6" ht="12.75">
      <c r="A435" s="56"/>
      <c r="B435" s="57"/>
      <c r="C435" s="57"/>
      <c r="D435" s="57"/>
      <c r="E435" s="57"/>
      <c r="F435" s="57"/>
    </row>
    <row r="436" spans="1:6" ht="12.75">
      <c r="A436" s="56"/>
      <c r="B436" s="57"/>
      <c r="C436" s="57"/>
      <c r="D436" s="57"/>
      <c r="E436" s="57"/>
      <c r="F436" s="57"/>
    </row>
    <row r="437" spans="1:6" ht="12.75">
      <c r="A437" s="56"/>
      <c r="B437" s="57"/>
      <c r="C437" s="57"/>
      <c r="D437" s="57"/>
      <c r="E437" s="57"/>
      <c r="F437" s="57"/>
    </row>
    <row r="438" spans="1:6" ht="12.75">
      <c r="A438" s="56"/>
      <c r="B438" s="57"/>
      <c r="C438" s="57"/>
      <c r="D438" s="57"/>
      <c r="E438" s="57"/>
      <c r="F438" s="57"/>
    </row>
    <row r="439" spans="1:6" ht="12.75">
      <c r="A439" s="56"/>
      <c r="B439" s="57"/>
      <c r="C439" s="57"/>
      <c r="D439" s="57"/>
      <c r="E439" s="57"/>
      <c r="F439" s="57"/>
    </row>
    <row r="440" spans="1:6" ht="12.75">
      <c r="A440" s="56"/>
      <c r="B440" s="57"/>
      <c r="C440" s="57"/>
      <c r="D440" s="57"/>
      <c r="E440" s="57"/>
      <c r="F440" s="57"/>
    </row>
    <row r="441" spans="1:6" ht="12.75">
      <c r="A441" s="56"/>
      <c r="B441" s="57"/>
      <c r="C441" s="57"/>
      <c r="D441" s="57"/>
      <c r="E441" s="57"/>
      <c r="F441" s="57"/>
    </row>
    <row r="442" spans="1:6" ht="12.75">
      <c r="A442" s="56"/>
      <c r="B442" s="57"/>
      <c r="C442" s="57"/>
      <c r="D442" s="57"/>
      <c r="E442" s="57"/>
      <c r="F442" s="57"/>
    </row>
    <row r="443" spans="1:6" ht="12.75">
      <c r="A443" s="56"/>
      <c r="B443" s="57"/>
      <c r="C443" s="57"/>
      <c r="D443" s="57"/>
      <c r="E443" s="57"/>
      <c r="F443" s="57"/>
    </row>
    <row r="444" spans="1:6" ht="12.75">
      <c r="A444" s="56"/>
      <c r="B444" s="57"/>
      <c r="C444" s="57"/>
      <c r="D444" s="57"/>
      <c r="E444" s="57"/>
      <c r="F444" s="57"/>
    </row>
    <row r="445" spans="1:6" ht="12.75">
      <c r="A445" s="56"/>
      <c r="B445" s="57"/>
      <c r="C445" s="57"/>
      <c r="D445" s="57"/>
      <c r="E445" s="57"/>
      <c r="F445" s="57"/>
    </row>
    <row r="446" spans="1:6" ht="12.75">
      <c r="A446" s="56"/>
      <c r="B446" s="57"/>
      <c r="C446" s="57"/>
      <c r="D446" s="57"/>
      <c r="E446" s="57"/>
      <c r="F446" s="57"/>
    </row>
    <row r="447" spans="1:6" ht="12.75">
      <c r="A447" s="56"/>
      <c r="B447" s="57"/>
      <c r="C447" s="57"/>
      <c r="D447" s="57"/>
      <c r="E447" s="57"/>
      <c r="F447" s="57"/>
    </row>
    <row r="448" spans="1:6" ht="12.75">
      <c r="A448" s="56"/>
      <c r="B448" s="57"/>
      <c r="C448" s="57"/>
      <c r="D448" s="57"/>
      <c r="E448" s="57"/>
      <c r="F448" s="57"/>
    </row>
    <row r="449" spans="1:6" ht="12.75">
      <c r="A449" s="56"/>
      <c r="B449" s="57"/>
      <c r="C449" s="57"/>
      <c r="D449" s="57"/>
      <c r="E449" s="57"/>
      <c r="F449" s="57"/>
    </row>
    <row r="450" spans="1:6" ht="12.75">
      <c r="A450" s="56"/>
      <c r="B450" s="57"/>
      <c r="C450" s="57"/>
      <c r="D450" s="57"/>
      <c r="E450" s="57"/>
      <c r="F450" s="57"/>
    </row>
    <row r="451" spans="1:6" ht="12.75">
      <c r="A451" s="56"/>
      <c r="B451" s="57"/>
      <c r="C451" s="57"/>
      <c r="D451" s="57"/>
      <c r="E451" s="57"/>
      <c r="F451" s="57"/>
    </row>
    <row r="452" spans="1:6" ht="12.75">
      <c r="A452" s="56"/>
      <c r="B452" s="57"/>
      <c r="C452" s="57"/>
      <c r="D452" s="57"/>
      <c r="E452" s="57"/>
      <c r="F452" s="57"/>
    </row>
    <row r="453" spans="1:6" ht="12.75">
      <c r="A453" s="56"/>
      <c r="B453" s="57"/>
      <c r="C453" s="57"/>
      <c r="D453" s="57"/>
      <c r="E453" s="57"/>
      <c r="F453" s="57"/>
    </row>
    <row r="454" spans="1:6" ht="12.75">
      <c r="A454" s="56"/>
      <c r="B454" s="57"/>
      <c r="C454" s="57"/>
      <c r="D454" s="57"/>
      <c r="E454" s="57"/>
      <c r="F454" s="57"/>
    </row>
    <row r="455" spans="1:6" ht="12.75">
      <c r="A455" s="56"/>
      <c r="B455" s="57"/>
      <c r="C455" s="57"/>
      <c r="D455" s="57"/>
      <c r="E455" s="57"/>
      <c r="F455" s="57"/>
    </row>
    <row r="456" spans="1:6" ht="12.75">
      <c r="A456" s="56"/>
      <c r="B456" s="57"/>
      <c r="C456" s="57"/>
      <c r="D456" s="57"/>
      <c r="E456" s="57"/>
      <c r="F456" s="57"/>
    </row>
    <row r="457" spans="1:6" ht="12.75">
      <c r="A457" s="56"/>
      <c r="B457" s="57"/>
      <c r="C457" s="57"/>
      <c r="D457" s="57"/>
      <c r="E457" s="57"/>
      <c r="F457" s="57"/>
    </row>
    <row r="458" spans="1:6" ht="12.75">
      <c r="A458" s="56"/>
      <c r="B458" s="57"/>
      <c r="C458" s="57"/>
      <c r="D458" s="57"/>
      <c r="E458" s="57"/>
    </row>
    <row r="459" spans="1:6">
      <c r="D459" s="57"/>
      <c r="E459" s="57"/>
    </row>
  </sheetData>
  <phoneticPr fontId="16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G73"/>
  <sheetViews>
    <sheetView workbookViewId="0">
      <selection activeCell="L1" sqref="B1:L66"/>
    </sheetView>
  </sheetViews>
  <sheetFormatPr defaultColWidth="6.140625" defaultRowHeight="12.75"/>
  <cols>
    <col min="1" max="1" width="6.140625" style="136" customWidth="1"/>
    <col min="2" max="3" width="4.7109375" style="136" customWidth="1"/>
    <col min="4" max="4" width="20.140625" style="136" customWidth="1"/>
    <col min="5" max="5" width="8.7109375" style="154" customWidth="1"/>
    <col min="6" max="6" width="6.85546875" style="136" customWidth="1"/>
    <col min="7" max="7" width="8" style="136" customWidth="1"/>
    <col min="8" max="8" width="8.85546875" style="154" customWidth="1"/>
    <col min="9" max="9" width="10.140625" style="136" customWidth="1"/>
    <col min="10" max="10" width="8.85546875" style="136" customWidth="1"/>
    <col min="11" max="11" width="8.7109375" style="140" customWidth="1"/>
    <col min="12" max="12" width="8.140625" style="136" customWidth="1"/>
    <col min="13" max="13" width="6.140625" style="130"/>
    <col min="14" max="15" width="6.140625" style="140"/>
    <col min="16" max="24" width="6.140625" style="136"/>
    <col min="25" max="25" width="20.85546875" style="136" customWidth="1"/>
    <col min="26" max="27" width="8.7109375" style="136" customWidth="1"/>
    <col min="28" max="28" width="10.42578125" style="136" customWidth="1"/>
    <col min="29" max="29" width="9.42578125" style="140" customWidth="1"/>
    <col min="30" max="30" width="9.85546875" style="136" customWidth="1"/>
    <col min="31" max="31" width="11.28515625" style="136" customWidth="1"/>
    <col min="32" max="32" width="7.140625" style="140" customWidth="1"/>
    <col min="33" max="16384" width="6.140625" style="136"/>
  </cols>
  <sheetData>
    <row r="1" spans="2:33" ht="15.75">
      <c r="K1" s="174"/>
      <c r="L1" s="219" t="s">
        <v>538</v>
      </c>
      <c r="N1" s="174"/>
      <c r="O1" s="174"/>
      <c r="AC1" s="174"/>
      <c r="AF1" s="174"/>
    </row>
    <row r="2" spans="2:33" s="126" customFormat="1" ht="18.75">
      <c r="B2" s="125"/>
      <c r="E2" s="127"/>
      <c r="H2" s="127"/>
      <c r="I2" s="127"/>
      <c r="K2" s="128"/>
      <c r="L2" s="129" t="s">
        <v>536</v>
      </c>
      <c r="M2" s="130"/>
      <c r="N2" s="128"/>
      <c r="O2" s="128"/>
      <c r="AC2" s="128"/>
      <c r="AF2" s="128"/>
    </row>
    <row r="3" spans="2:33" s="126" customFormat="1" ht="18.75">
      <c r="E3" s="127"/>
      <c r="F3" s="131"/>
      <c r="G3" s="132"/>
      <c r="H3" s="133"/>
      <c r="I3" s="131"/>
      <c r="J3" s="131"/>
      <c r="K3" s="128"/>
      <c r="L3" s="129" t="s">
        <v>537</v>
      </c>
      <c r="M3" s="130"/>
      <c r="N3" s="128"/>
      <c r="O3" s="128"/>
      <c r="Q3" s="131"/>
      <c r="R3" s="132"/>
      <c r="S3" s="132"/>
      <c r="T3" s="131"/>
      <c r="AC3" s="128"/>
      <c r="AF3" s="128"/>
    </row>
    <row r="4" spans="2:33" s="126" customFormat="1" ht="18.75">
      <c r="E4" s="127"/>
      <c r="H4" s="127"/>
      <c r="K4" s="128"/>
      <c r="L4" s="129"/>
      <c r="M4" s="130"/>
      <c r="N4" s="128"/>
      <c r="O4" s="128"/>
      <c r="AC4" s="128"/>
      <c r="AF4" s="128"/>
    </row>
    <row r="5" spans="2:33" s="126" customFormat="1" ht="18.75">
      <c r="E5" s="127"/>
      <c r="G5" s="134" t="str">
        <f>DATA!A1</f>
        <v>PUGET SOUND ENERGY</v>
      </c>
      <c r="H5" s="135"/>
      <c r="K5" s="128"/>
      <c r="L5" s="136"/>
      <c r="M5" s="130"/>
      <c r="N5" s="128"/>
      <c r="O5" s="128"/>
      <c r="AC5" s="128"/>
      <c r="AF5" s="128"/>
    </row>
    <row r="6" spans="2:33" s="126" customFormat="1" ht="18.75">
      <c r="E6" s="127"/>
      <c r="G6" s="137" t="s">
        <v>355</v>
      </c>
      <c r="H6" s="135"/>
      <c r="K6" s="128"/>
      <c r="L6" s="136"/>
      <c r="M6" s="130"/>
      <c r="N6" s="128"/>
      <c r="O6" s="128"/>
      <c r="AC6" s="128"/>
      <c r="AF6" s="128"/>
    </row>
    <row r="8" spans="2:33">
      <c r="E8" s="138" t="s">
        <v>356</v>
      </c>
      <c r="F8" s="139" t="s">
        <v>357</v>
      </c>
      <c r="G8" s="139" t="s">
        <v>358</v>
      </c>
      <c r="H8" s="138" t="s">
        <v>359</v>
      </c>
      <c r="I8" s="139" t="s">
        <v>360</v>
      </c>
      <c r="J8" s="295" t="s">
        <v>361</v>
      </c>
      <c r="K8" s="296"/>
      <c r="AG8" s="21"/>
    </row>
    <row r="9" spans="2:33">
      <c r="D9" s="22" t="s">
        <v>362</v>
      </c>
      <c r="E9" s="141" t="s">
        <v>363</v>
      </c>
      <c r="F9" s="142" t="s">
        <v>364</v>
      </c>
      <c r="G9" s="142" t="s">
        <v>365</v>
      </c>
      <c r="H9" s="141" t="s">
        <v>366</v>
      </c>
      <c r="I9" s="142" t="s">
        <v>187</v>
      </c>
      <c r="J9" s="143" t="s">
        <v>188</v>
      </c>
      <c r="K9" s="144" t="s">
        <v>189</v>
      </c>
      <c r="L9" s="145" t="s">
        <v>190</v>
      </c>
      <c r="P9" s="136" t="s">
        <v>248</v>
      </c>
      <c r="AG9" s="21"/>
    </row>
    <row r="10" spans="2:33">
      <c r="D10" s="22"/>
      <c r="E10" s="146"/>
      <c r="F10" s="147"/>
      <c r="G10" s="147"/>
      <c r="H10" s="148"/>
      <c r="I10" s="147"/>
      <c r="J10" s="147"/>
      <c r="K10" s="149"/>
      <c r="M10" s="130" t="s">
        <v>191</v>
      </c>
      <c r="N10" s="297" t="s">
        <v>192</v>
      </c>
      <c r="O10" s="297"/>
      <c r="P10" s="136" t="s">
        <v>249</v>
      </c>
    </row>
    <row r="11" spans="2:33">
      <c r="D11" s="150" t="s">
        <v>193</v>
      </c>
      <c r="E11" s="151" t="s">
        <v>194</v>
      </c>
      <c r="F11" s="152" t="s">
        <v>195</v>
      </c>
      <c r="G11" s="152" t="s">
        <v>195</v>
      </c>
      <c r="H11" s="153" t="s">
        <v>196</v>
      </c>
      <c r="I11" s="152" t="s">
        <v>197</v>
      </c>
      <c r="J11" s="298" t="s">
        <v>198</v>
      </c>
      <c r="K11" s="298"/>
      <c r="M11" s="130" t="s">
        <v>397</v>
      </c>
      <c r="N11" s="140" t="s">
        <v>188</v>
      </c>
      <c r="O11" s="140" t="s">
        <v>199</v>
      </c>
      <c r="P11" s="136" t="s">
        <v>250</v>
      </c>
    </row>
    <row r="12" spans="2:33" ht="15.75">
      <c r="B12" s="136" t="s">
        <v>200</v>
      </c>
      <c r="F12" s="155"/>
      <c r="G12" s="155"/>
      <c r="H12" s="156"/>
      <c r="I12" s="140"/>
      <c r="K12" s="136"/>
      <c r="L12" s="157"/>
      <c r="P12" s="136" t="s">
        <v>251</v>
      </c>
    </row>
    <row r="13" spans="2:33" ht="15.75">
      <c r="C13" s="154" t="s">
        <v>201</v>
      </c>
      <c r="D13" s="136" t="s">
        <v>202</v>
      </c>
      <c r="E13" s="158">
        <v>55</v>
      </c>
      <c r="F13" s="159" t="s">
        <v>196</v>
      </c>
      <c r="G13" s="160" t="s">
        <v>195</v>
      </c>
      <c r="H13" s="160" t="s">
        <v>197</v>
      </c>
      <c r="I13" s="148" t="s">
        <v>197</v>
      </c>
      <c r="J13" s="148" t="s">
        <v>203</v>
      </c>
      <c r="K13" s="148" t="s">
        <v>204</v>
      </c>
      <c r="L13" s="137"/>
      <c r="M13" s="161"/>
      <c r="P13" s="136" t="s">
        <v>252</v>
      </c>
      <c r="W13" s="87"/>
      <c r="X13" s="87"/>
    </row>
    <row r="14" spans="2:33" ht="15.75">
      <c r="C14" s="154" t="s">
        <v>201</v>
      </c>
      <c r="D14" s="136" t="s">
        <v>205</v>
      </c>
      <c r="E14" s="148">
        <v>72</v>
      </c>
      <c r="F14" s="160" t="s">
        <v>195</v>
      </c>
      <c r="G14" s="160" t="s">
        <v>195</v>
      </c>
      <c r="H14" s="159" t="s">
        <v>195</v>
      </c>
      <c r="I14" s="148" t="s">
        <v>197</v>
      </c>
      <c r="J14" s="148" t="s">
        <v>206</v>
      </c>
      <c r="K14" s="148" t="s">
        <v>207</v>
      </c>
      <c r="L14" s="162"/>
      <c r="M14" s="103"/>
      <c r="N14" s="87"/>
      <c r="O14" s="87"/>
      <c r="P14" s="136" t="s">
        <v>253</v>
      </c>
      <c r="W14" s="87"/>
      <c r="X14" s="87"/>
    </row>
    <row r="15" spans="2:33" ht="15.75">
      <c r="C15" s="154" t="s">
        <v>201</v>
      </c>
      <c r="D15" s="136" t="s">
        <v>208</v>
      </c>
      <c r="E15" s="158">
        <v>54</v>
      </c>
      <c r="F15" s="160" t="s">
        <v>195</v>
      </c>
      <c r="G15" s="160" t="s">
        <v>195</v>
      </c>
      <c r="H15" s="160" t="s">
        <v>197</v>
      </c>
      <c r="I15" s="148" t="s">
        <v>196</v>
      </c>
      <c r="J15" s="148" t="s">
        <v>203</v>
      </c>
      <c r="K15" s="148" t="s">
        <v>209</v>
      </c>
      <c r="L15" s="137"/>
      <c r="M15" s="103"/>
      <c r="N15" s="87"/>
      <c r="O15" s="87"/>
      <c r="W15" s="87"/>
      <c r="X15" s="87"/>
    </row>
    <row r="16" spans="2:33" ht="15.75">
      <c r="C16" s="154" t="s">
        <v>201</v>
      </c>
      <c r="D16" s="136" t="s">
        <v>210</v>
      </c>
      <c r="E16" s="148">
        <v>80</v>
      </c>
      <c r="F16" s="159" t="s">
        <v>196</v>
      </c>
      <c r="G16" s="160" t="s">
        <v>195</v>
      </c>
      <c r="H16" s="160" t="s">
        <v>197</v>
      </c>
      <c r="I16" s="148" t="s">
        <v>196</v>
      </c>
      <c r="J16" s="148" t="s">
        <v>211</v>
      </c>
      <c r="K16" s="148" t="s">
        <v>212</v>
      </c>
      <c r="L16" s="137"/>
      <c r="M16" s="103"/>
      <c r="N16" s="87"/>
      <c r="O16" s="87"/>
      <c r="W16" s="87"/>
      <c r="X16" s="87"/>
    </row>
    <row r="17" spans="2:33" ht="15.75">
      <c r="C17" s="154" t="s">
        <v>201</v>
      </c>
      <c r="D17" s="136" t="s">
        <v>213</v>
      </c>
      <c r="E17" s="158">
        <v>44</v>
      </c>
      <c r="F17" s="159" t="s">
        <v>196</v>
      </c>
      <c r="G17" s="159" t="s">
        <v>214</v>
      </c>
      <c r="H17" s="160" t="s">
        <v>197</v>
      </c>
      <c r="I17" s="148" t="s">
        <v>197</v>
      </c>
      <c r="J17" s="148" t="s">
        <v>373</v>
      </c>
      <c r="K17" s="148" t="s">
        <v>209</v>
      </c>
      <c r="L17" s="137"/>
      <c r="M17" s="103"/>
      <c r="N17" s="87"/>
      <c r="O17" s="87"/>
      <c r="R17" s="136" t="s">
        <v>529</v>
      </c>
      <c r="S17" s="136" t="s">
        <v>508</v>
      </c>
      <c r="W17" s="87"/>
      <c r="X17" s="87"/>
    </row>
    <row r="18" spans="2:33" ht="15.75">
      <c r="C18" s="154" t="s">
        <v>35</v>
      </c>
      <c r="D18" s="136" t="s">
        <v>36</v>
      </c>
      <c r="E18" s="158">
        <v>63</v>
      </c>
      <c r="F18" s="160" t="s">
        <v>37</v>
      </c>
      <c r="G18" s="160" t="s">
        <v>195</v>
      </c>
      <c r="H18" s="160" t="s">
        <v>197</v>
      </c>
      <c r="I18" s="148" t="s">
        <v>197</v>
      </c>
      <c r="J18" s="148" t="s">
        <v>38</v>
      </c>
      <c r="K18" s="148" t="s">
        <v>39</v>
      </c>
      <c r="L18" s="163"/>
      <c r="M18" s="103"/>
      <c r="N18" s="87"/>
      <c r="O18" s="87"/>
      <c r="R18" s="136" t="s">
        <v>531</v>
      </c>
      <c r="S18" s="136" t="s">
        <v>530</v>
      </c>
      <c r="W18" s="87"/>
      <c r="X18" s="87"/>
    </row>
    <row r="19" spans="2:33" ht="15.75">
      <c r="C19" s="154" t="s">
        <v>35</v>
      </c>
      <c r="D19" s="136" t="s">
        <v>40</v>
      </c>
      <c r="E19" s="148">
        <v>71</v>
      </c>
      <c r="F19" s="160" t="s">
        <v>195</v>
      </c>
      <c r="G19" s="160" t="s">
        <v>195</v>
      </c>
      <c r="H19" s="160" t="s">
        <v>197</v>
      </c>
      <c r="I19" s="148" t="s">
        <v>197</v>
      </c>
      <c r="J19" s="164" t="s">
        <v>203</v>
      </c>
      <c r="K19" s="158" t="s">
        <v>41</v>
      </c>
      <c r="L19" s="137"/>
      <c r="M19" s="103"/>
      <c r="N19" s="87"/>
      <c r="O19" s="87"/>
      <c r="R19" s="136" t="s">
        <v>374</v>
      </c>
      <c r="S19" s="136" t="s">
        <v>532</v>
      </c>
      <c r="W19" s="87"/>
      <c r="X19" s="87"/>
    </row>
    <row r="20" spans="2:33">
      <c r="C20" s="154" t="s">
        <v>201</v>
      </c>
      <c r="D20" s="136" t="s">
        <v>42</v>
      </c>
      <c r="E20" s="148">
        <v>89</v>
      </c>
      <c r="F20" s="159" t="s">
        <v>196</v>
      </c>
      <c r="G20" s="160" t="s">
        <v>195</v>
      </c>
      <c r="H20" s="160" t="s">
        <v>197</v>
      </c>
      <c r="I20" s="148" t="s">
        <v>197</v>
      </c>
      <c r="J20" s="148" t="s">
        <v>211</v>
      </c>
      <c r="K20" s="148" t="s">
        <v>43</v>
      </c>
      <c r="M20" s="103"/>
      <c r="N20" s="87"/>
      <c r="O20" s="87"/>
      <c r="R20" s="136" t="s">
        <v>376</v>
      </c>
      <c r="S20" s="136" t="s">
        <v>375</v>
      </c>
      <c r="W20" s="87"/>
      <c r="X20" s="87"/>
    </row>
    <row r="21" spans="2:33" ht="15.75">
      <c r="C21" s="154" t="s">
        <v>44</v>
      </c>
      <c r="D21" s="136" t="s">
        <v>45</v>
      </c>
      <c r="E21" s="158">
        <v>53</v>
      </c>
      <c r="F21" s="160" t="s">
        <v>195</v>
      </c>
      <c r="G21" s="160" t="s">
        <v>195</v>
      </c>
      <c r="H21" s="160" t="s">
        <v>197</v>
      </c>
      <c r="I21" s="148" t="s">
        <v>196</v>
      </c>
      <c r="J21" s="148" t="s">
        <v>206</v>
      </c>
      <c r="K21" s="148" t="s">
        <v>43</v>
      </c>
      <c r="L21" s="165"/>
      <c r="M21" s="103"/>
      <c r="N21" s="87"/>
      <c r="O21" s="87"/>
      <c r="R21" s="136" t="s">
        <v>378</v>
      </c>
      <c r="S21" s="136" t="s">
        <v>159</v>
      </c>
      <c r="W21" s="87"/>
      <c r="X21" s="87"/>
    </row>
    <row r="22" spans="2:33" ht="15.75">
      <c r="C22" s="154" t="s">
        <v>201</v>
      </c>
      <c r="D22" s="149" t="s">
        <v>160</v>
      </c>
      <c r="E22" s="148">
        <v>83</v>
      </c>
      <c r="F22" s="160" t="s">
        <v>195</v>
      </c>
      <c r="G22" s="160" t="s">
        <v>195</v>
      </c>
      <c r="H22" s="159" t="s">
        <v>195</v>
      </c>
      <c r="I22" s="148" t="s">
        <v>196</v>
      </c>
      <c r="J22" s="148" t="s">
        <v>161</v>
      </c>
      <c r="K22" s="148" t="s">
        <v>162</v>
      </c>
      <c r="L22" s="137"/>
      <c r="M22" s="103"/>
      <c r="N22" s="87"/>
      <c r="O22" s="87"/>
      <c r="R22" s="136" t="s">
        <v>380</v>
      </c>
      <c r="S22" s="136" t="s">
        <v>379</v>
      </c>
      <c r="W22" s="87"/>
      <c r="X22" s="87"/>
    </row>
    <row r="23" spans="2:33" ht="15.75">
      <c r="C23" s="154" t="s">
        <v>201</v>
      </c>
      <c r="D23" s="149" t="s">
        <v>288</v>
      </c>
      <c r="E23" s="158">
        <v>44</v>
      </c>
      <c r="F23" s="160" t="s">
        <v>195</v>
      </c>
      <c r="G23" s="160" t="s">
        <v>195</v>
      </c>
      <c r="H23" s="160" t="s">
        <v>197</v>
      </c>
      <c r="I23" s="148" t="s">
        <v>197</v>
      </c>
      <c r="J23" s="148" t="s">
        <v>373</v>
      </c>
      <c r="K23" s="148" t="s">
        <v>289</v>
      </c>
      <c r="L23" s="137"/>
      <c r="M23" s="161"/>
      <c r="R23" s="136" t="s">
        <v>446</v>
      </c>
      <c r="S23" s="136" t="s">
        <v>72</v>
      </c>
      <c r="W23" s="87"/>
      <c r="X23" s="87"/>
    </row>
    <row r="24" spans="2:33" ht="15.75">
      <c r="C24" s="154" t="s">
        <v>201</v>
      </c>
      <c r="D24" s="149" t="s">
        <v>290</v>
      </c>
      <c r="E24" s="158">
        <v>59</v>
      </c>
      <c r="F24" s="160" t="s">
        <v>195</v>
      </c>
      <c r="G24" s="160" t="s">
        <v>195</v>
      </c>
      <c r="H24" s="160" t="s">
        <v>197</v>
      </c>
      <c r="I24" s="148" t="s">
        <v>197</v>
      </c>
      <c r="J24" s="148" t="s">
        <v>291</v>
      </c>
      <c r="K24" s="148" t="s">
        <v>292</v>
      </c>
      <c r="L24" s="137"/>
      <c r="M24" s="161"/>
      <c r="R24" s="136" t="s">
        <v>448</v>
      </c>
      <c r="S24" s="136" t="s">
        <v>230</v>
      </c>
      <c r="W24" s="87"/>
      <c r="X24" s="87"/>
    </row>
    <row r="25" spans="2:33" ht="15.75">
      <c r="C25" s="154" t="s">
        <v>35</v>
      </c>
      <c r="D25" s="149" t="s">
        <v>293</v>
      </c>
      <c r="E25" s="148">
        <v>95</v>
      </c>
      <c r="F25" s="160" t="s">
        <v>195</v>
      </c>
      <c r="G25" s="160" t="s">
        <v>195</v>
      </c>
      <c r="H25" s="160" t="s">
        <v>197</v>
      </c>
      <c r="I25" s="148" t="s">
        <v>197</v>
      </c>
      <c r="J25" s="164" t="s">
        <v>203</v>
      </c>
      <c r="K25" s="148" t="s">
        <v>294</v>
      </c>
      <c r="L25" s="166" t="s">
        <v>295</v>
      </c>
      <c r="M25" s="161">
        <v>48.1</v>
      </c>
      <c r="N25" s="140">
        <v>4</v>
      </c>
      <c r="O25" s="140">
        <v>3.5</v>
      </c>
      <c r="R25" s="136" t="s">
        <v>286</v>
      </c>
      <c r="S25" s="136" t="s">
        <v>231</v>
      </c>
      <c r="W25" s="87"/>
      <c r="X25" s="87"/>
    </row>
    <row r="26" spans="2:33">
      <c r="C26" s="154" t="s">
        <v>201</v>
      </c>
      <c r="D26" s="136" t="s">
        <v>296</v>
      </c>
      <c r="E26" s="158">
        <v>65</v>
      </c>
      <c r="F26" s="160" t="s">
        <v>195</v>
      </c>
      <c r="G26" s="160" t="s">
        <v>297</v>
      </c>
      <c r="H26" s="160" t="s">
        <v>197</v>
      </c>
      <c r="I26" s="148" t="s">
        <v>298</v>
      </c>
      <c r="J26" s="148" t="s">
        <v>299</v>
      </c>
      <c r="K26" s="148" t="s">
        <v>300</v>
      </c>
      <c r="L26" s="140"/>
      <c r="M26" s="161"/>
      <c r="R26" s="136" t="s">
        <v>163</v>
      </c>
      <c r="S26" s="136" t="s">
        <v>164</v>
      </c>
      <c r="W26" s="87"/>
      <c r="X26" s="87"/>
    </row>
    <row r="27" spans="2:33" ht="15.75">
      <c r="C27" s="154" t="s">
        <v>35</v>
      </c>
      <c r="D27" s="136" t="s">
        <v>165</v>
      </c>
      <c r="E27" s="158">
        <v>53</v>
      </c>
      <c r="F27" s="160" t="s">
        <v>297</v>
      </c>
      <c r="G27" s="160" t="s">
        <v>195</v>
      </c>
      <c r="H27" s="159" t="s">
        <v>195</v>
      </c>
      <c r="I27" s="148" t="s">
        <v>197</v>
      </c>
      <c r="J27" s="148" t="s">
        <v>166</v>
      </c>
      <c r="K27" s="164" t="s">
        <v>167</v>
      </c>
      <c r="L27" s="166"/>
      <c r="M27" s="167"/>
      <c r="R27" s="136" t="s">
        <v>168</v>
      </c>
      <c r="S27" s="136" t="s">
        <v>169</v>
      </c>
      <c r="W27" s="87"/>
      <c r="X27" s="87"/>
    </row>
    <row r="28" spans="2:33" ht="15.75">
      <c r="B28" s="136" t="s">
        <v>170</v>
      </c>
      <c r="C28" s="154"/>
      <c r="E28" s="148"/>
      <c r="F28" s="160"/>
      <c r="G28" s="160"/>
      <c r="H28" s="160"/>
      <c r="I28" s="148"/>
      <c r="J28" s="148"/>
      <c r="K28" s="148"/>
      <c r="L28" s="137"/>
      <c r="M28" s="161"/>
      <c r="R28" s="136" t="s">
        <v>171</v>
      </c>
      <c r="S28" s="136" t="s">
        <v>234</v>
      </c>
      <c r="W28" s="87"/>
      <c r="X28" s="87"/>
    </row>
    <row r="29" spans="2:33" ht="15.75">
      <c r="C29" s="154" t="s">
        <v>172</v>
      </c>
      <c r="D29" s="136" t="s">
        <v>173</v>
      </c>
      <c r="E29" s="148">
        <v>91</v>
      </c>
      <c r="F29" s="160" t="s">
        <v>195</v>
      </c>
      <c r="G29" s="160" t="s">
        <v>195</v>
      </c>
      <c r="H29" s="160" t="s">
        <v>197</v>
      </c>
      <c r="I29" s="148" t="s">
        <v>197</v>
      </c>
      <c r="J29" s="164" t="s">
        <v>206</v>
      </c>
      <c r="K29" s="148" t="s">
        <v>174</v>
      </c>
      <c r="L29" s="137" t="s">
        <v>295</v>
      </c>
      <c r="M29" s="161">
        <v>54.1</v>
      </c>
      <c r="N29" s="140">
        <v>3</v>
      </c>
      <c r="O29" s="140">
        <v>3</v>
      </c>
      <c r="R29" s="136" t="s">
        <v>175</v>
      </c>
      <c r="S29" s="136" t="s">
        <v>315</v>
      </c>
      <c r="W29" s="87"/>
      <c r="X29" s="87"/>
    </row>
    <row r="30" spans="2:33" ht="15.75">
      <c r="C30" s="154" t="s">
        <v>201</v>
      </c>
      <c r="D30" s="136" t="s">
        <v>316</v>
      </c>
      <c r="E30" s="148">
        <v>84</v>
      </c>
      <c r="F30" s="160" t="s">
        <v>195</v>
      </c>
      <c r="G30" s="160" t="s">
        <v>195</v>
      </c>
      <c r="H30" s="160" t="s">
        <v>197</v>
      </c>
      <c r="I30" s="148" t="s">
        <v>197</v>
      </c>
      <c r="J30" s="148" t="s">
        <v>122</v>
      </c>
      <c r="K30" s="148" t="s">
        <v>123</v>
      </c>
      <c r="L30" s="166" t="s">
        <v>124</v>
      </c>
      <c r="M30" s="167">
        <v>46.8</v>
      </c>
      <c r="N30" s="140">
        <v>3</v>
      </c>
      <c r="O30" s="140">
        <v>3.5</v>
      </c>
      <c r="R30" s="136" t="s">
        <v>125</v>
      </c>
      <c r="S30" s="136" t="s">
        <v>236</v>
      </c>
      <c r="W30" s="87"/>
      <c r="X30" s="87"/>
      <c r="AG30" s="168"/>
    </row>
    <row r="31" spans="2:33">
      <c r="C31" s="154" t="s">
        <v>201</v>
      </c>
      <c r="D31" s="136" t="s">
        <v>83</v>
      </c>
      <c r="E31" s="148">
        <v>86</v>
      </c>
      <c r="F31" s="160" t="s">
        <v>195</v>
      </c>
      <c r="G31" s="159" t="s">
        <v>214</v>
      </c>
      <c r="H31" s="160" t="s">
        <v>197</v>
      </c>
      <c r="I31" s="158" t="s">
        <v>84</v>
      </c>
      <c r="J31" s="148" t="s">
        <v>85</v>
      </c>
      <c r="K31" s="148" t="s">
        <v>254</v>
      </c>
      <c r="L31" s="87"/>
      <c r="M31" s="87"/>
      <c r="N31" s="87"/>
      <c r="O31" s="87"/>
      <c r="R31" s="136" t="s">
        <v>255</v>
      </c>
      <c r="S31" s="136" t="s">
        <v>237</v>
      </c>
      <c r="W31" s="87"/>
      <c r="X31" s="87"/>
      <c r="AG31" s="168"/>
    </row>
    <row r="32" spans="2:33" ht="15.75">
      <c r="C32" s="154" t="s">
        <v>35</v>
      </c>
      <c r="D32" s="136" t="s">
        <v>256</v>
      </c>
      <c r="E32" s="148">
        <v>92</v>
      </c>
      <c r="F32" s="160" t="s">
        <v>195</v>
      </c>
      <c r="G32" s="160" t="s">
        <v>195</v>
      </c>
      <c r="H32" s="160" t="s">
        <v>197</v>
      </c>
      <c r="I32" s="148" t="s">
        <v>197</v>
      </c>
      <c r="J32" s="164" t="s">
        <v>257</v>
      </c>
      <c r="K32" s="164" t="s">
        <v>258</v>
      </c>
      <c r="L32" s="137" t="s">
        <v>259</v>
      </c>
      <c r="M32" s="161">
        <v>44.8</v>
      </c>
      <c r="N32" s="140">
        <v>1</v>
      </c>
      <c r="O32" s="140">
        <v>1</v>
      </c>
      <c r="W32" s="87"/>
      <c r="X32" s="87"/>
      <c r="AG32" s="168"/>
    </row>
    <row r="33" spans="1:33" ht="15.75">
      <c r="C33" s="154" t="s">
        <v>201</v>
      </c>
      <c r="D33" s="136" t="s">
        <v>260</v>
      </c>
      <c r="E33" s="158">
        <v>64</v>
      </c>
      <c r="F33" s="160" t="s">
        <v>195</v>
      </c>
      <c r="G33" s="159" t="s">
        <v>197</v>
      </c>
      <c r="H33" s="160" t="s">
        <v>197</v>
      </c>
      <c r="I33" s="148" t="s">
        <v>196</v>
      </c>
      <c r="J33" s="148" t="s">
        <v>261</v>
      </c>
      <c r="K33" s="148" t="s">
        <v>39</v>
      </c>
      <c r="L33" s="137"/>
      <c r="M33" s="161"/>
      <c r="W33" s="87"/>
      <c r="X33" s="87"/>
      <c r="AG33" s="168"/>
    </row>
    <row r="34" spans="1:33">
      <c r="C34" s="154" t="s">
        <v>201</v>
      </c>
      <c r="D34" s="136" t="s">
        <v>262</v>
      </c>
      <c r="E34" s="148">
        <v>79</v>
      </c>
      <c r="F34" s="160" t="s">
        <v>195</v>
      </c>
      <c r="G34" s="160" t="s">
        <v>195</v>
      </c>
      <c r="H34" s="159" t="s">
        <v>195</v>
      </c>
      <c r="I34" s="148" t="s">
        <v>197</v>
      </c>
      <c r="J34" s="148" t="s">
        <v>263</v>
      </c>
      <c r="K34" s="148" t="s">
        <v>292</v>
      </c>
      <c r="M34" s="167"/>
      <c r="W34" s="87"/>
      <c r="X34" s="87"/>
      <c r="AG34" s="168"/>
    </row>
    <row r="35" spans="1:33" ht="15.75">
      <c r="C35" s="154" t="s">
        <v>35</v>
      </c>
      <c r="D35" s="136" t="s">
        <v>264</v>
      </c>
      <c r="E35" s="148">
        <v>95</v>
      </c>
      <c r="F35" s="160" t="s">
        <v>195</v>
      </c>
      <c r="G35" s="160" t="s">
        <v>195</v>
      </c>
      <c r="H35" s="160" t="s">
        <v>197</v>
      </c>
      <c r="I35" s="148" t="s">
        <v>197</v>
      </c>
      <c r="J35" s="164" t="s">
        <v>257</v>
      </c>
      <c r="K35" s="148" t="s">
        <v>258</v>
      </c>
      <c r="L35" s="137" t="s">
        <v>259</v>
      </c>
      <c r="M35" s="161">
        <v>52.6</v>
      </c>
      <c r="N35" s="140">
        <v>1</v>
      </c>
      <c r="O35" s="140">
        <v>1</v>
      </c>
      <c r="W35" s="87"/>
      <c r="X35" s="87"/>
      <c r="AG35" s="168"/>
    </row>
    <row r="36" spans="1:33" ht="15.75">
      <c r="A36" s="154"/>
      <c r="C36" s="154" t="s">
        <v>201</v>
      </c>
      <c r="D36" s="136" t="s">
        <v>265</v>
      </c>
      <c r="E36" s="158">
        <v>60</v>
      </c>
      <c r="F36" s="160" t="s">
        <v>195</v>
      </c>
      <c r="G36" s="160" t="s">
        <v>195</v>
      </c>
      <c r="H36" s="160" t="s">
        <v>197</v>
      </c>
      <c r="I36" s="148" t="s">
        <v>197</v>
      </c>
      <c r="J36" s="148" t="s">
        <v>266</v>
      </c>
      <c r="K36" s="148" t="s">
        <v>267</v>
      </c>
      <c r="L36" s="137"/>
      <c r="M36" s="161"/>
      <c r="W36" s="87"/>
      <c r="X36" s="87"/>
      <c r="AG36" s="168"/>
    </row>
    <row r="37" spans="1:33">
      <c r="C37" s="154" t="s">
        <v>201</v>
      </c>
      <c r="D37" s="136" t="s">
        <v>268</v>
      </c>
      <c r="E37" s="148">
        <v>92</v>
      </c>
      <c r="F37" s="160" t="s">
        <v>195</v>
      </c>
      <c r="G37" s="159" t="s">
        <v>196</v>
      </c>
      <c r="H37" s="160" t="s">
        <v>197</v>
      </c>
      <c r="I37" s="148" t="s">
        <v>197</v>
      </c>
      <c r="J37" s="148" t="s">
        <v>269</v>
      </c>
      <c r="K37" s="148" t="s">
        <v>270</v>
      </c>
      <c r="L37" s="154"/>
      <c r="M37" s="167"/>
      <c r="W37" s="87"/>
      <c r="X37" s="87"/>
      <c r="AG37" s="168"/>
    </row>
    <row r="38" spans="1:33" ht="15.75">
      <c r="C38" s="154" t="s">
        <v>201</v>
      </c>
      <c r="D38" s="136" t="s">
        <v>271</v>
      </c>
      <c r="E38" s="148">
        <v>76</v>
      </c>
      <c r="F38" s="160" t="s">
        <v>195</v>
      </c>
      <c r="G38" s="160" t="s">
        <v>195</v>
      </c>
      <c r="H38" s="160" t="s">
        <v>197</v>
      </c>
      <c r="I38" s="148" t="s">
        <v>197</v>
      </c>
      <c r="J38" s="148" t="s">
        <v>166</v>
      </c>
      <c r="K38" s="148" t="s">
        <v>272</v>
      </c>
      <c r="L38" s="166" t="s">
        <v>259</v>
      </c>
      <c r="M38" s="169">
        <v>40.299999999999997</v>
      </c>
      <c r="N38" s="140">
        <v>1</v>
      </c>
      <c r="O38" s="140">
        <v>1</v>
      </c>
      <c r="W38" s="87"/>
      <c r="X38" s="87"/>
      <c r="AG38" s="168"/>
    </row>
    <row r="39" spans="1:33">
      <c r="C39" s="154" t="s">
        <v>35</v>
      </c>
      <c r="D39" s="136" t="s">
        <v>273</v>
      </c>
      <c r="E39" s="148">
        <v>100</v>
      </c>
      <c r="F39" s="160" t="s">
        <v>195</v>
      </c>
      <c r="G39" s="159" t="s">
        <v>274</v>
      </c>
      <c r="H39" s="160" t="s">
        <v>197</v>
      </c>
      <c r="I39" s="148" t="s">
        <v>197</v>
      </c>
      <c r="J39" s="148" t="s">
        <v>85</v>
      </c>
      <c r="K39" s="148" t="s">
        <v>254</v>
      </c>
      <c r="L39" s="87"/>
      <c r="M39" s="87"/>
      <c r="N39" s="87"/>
      <c r="O39" s="87"/>
      <c r="W39" s="87"/>
      <c r="X39" s="87"/>
      <c r="AG39" s="168"/>
    </row>
    <row r="40" spans="1:33" ht="15.75">
      <c r="C40" s="154" t="s">
        <v>275</v>
      </c>
      <c r="D40" s="136" t="s">
        <v>276</v>
      </c>
      <c r="E40" s="158">
        <v>29</v>
      </c>
      <c r="F40" s="160" t="s">
        <v>84</v>
      </c>
      <c r="G40" s="160" t="s">
        <v>84</v>
      </c>
      <c r="H40" s="160" t="s">
        <v>274</v>
      </c>
      <c r="I40" s="148" t="s">
        <v>274</v>
      </c>
      <c r="J40" s="148" t="s">
        <v>269</v>
      </c>
      <c r="K40" s="148" t="s">
        <v>277</v>
      </c>
      <c r="L40" s="166"/>
      <c r="M40" s="161"/>
      <c r="W40" s="87"/>
      <c r="X40" s="87"/>
      <c r="AG40" s="168"/>
    </row>
    <row r="41" spans="1:33" ht="15.75">
      <c r="C41" s="154" t="s">
        <v>201</v>
      </c>
      <c r="D41" s="154" t="s">
        <v>278</v>
      </c>
      <c r="E41" s="148">
        <v>100</v>
      </c>
      <c r="F41" s="160" t="s">
        <v>195</v>
      </c>
      <c r="G41" s="160" t="s">
        <v>195</v>
      </c>
      <c r="H41" s="159" t="s">
        <v>195</v>
      </c>
      <c r="I41" s="148" t="s">
        <v>274</v>
      </c>
      <c r="J41" s="148" t="s">
        <v>122</v>
      </c>
      <c r="K41" s="148" t="s">
        <v>266</v>
      </c>
      <c r="L41" s="166"/>
      <c r="M41" s="161"/>
      <c r="W41" s="87"/>
      <c r="X41" s="87"/>
      <c r="AG41" s="168"/>
    </row>
    <row r="42" spans="1:33">
      <c r="C42" s="154" t="s">
        <v>201</v>
      </c>
      <c r="D42" s="136" t="s">
        <v>279</v>
      </c>
      <c r="E42" s="148">
        <v>72</v>
      </c>
      <c r="F42" s="160" t="s">
        <v>195</v>
      </c>
      <c r="G42" s="160" t="s">
        <v>195</v>
      </c>
      <c r="H42" s="160" t="s">
        <v>197</v>
      </c>
      <c r="I42" s="148" t="s">
        <v>197</v>
      </c>
      <c r="J42" s="158" t="s">
        <v>280</v>
      </c>
      <c r="K42" s="148" t="s">
        <v>266</v>
      </c>
      <c r="L42" s="87"/>
      <c r="M42" s="103"/>
      <c r="W42" s="87"/>
      <c r="X42" s="87"/>
      <c r="AG42" s="168"/>
    </row>
    <row r="43" spans="1:33" ht="15.75">
      <c r="C43" s="154" t="s">
        <v>281</v>
      </c>
      <c r="D43" s="136" t="s">
        <v>282</v>
      </c>
      <c r="E43" s="158">
        <v>58</v>
      </c>
      <c r="F43" s="160" t="s">
        <v>195</v>
      </c>
      <c r="G43" s="160" t="s">
        <v>195</v>
      </c>
      <c r="H43" s="160" t="s">
        <v>197</v>
      </c>
      <c r="I43" s="148" t="s">
        <v>197</v>
      </c>
      <c r="J43" s="164" t="s">
        <v>283</v>
      </c>
      <c r="K43" s="164" t="s">
        <v>284</v>
      </c>
      <c r="L43" s="166"/>
      <c r="M43" s="87"/>
      <c r="W43" s="87"/>
      <c r="X43" s="87"/>
      <c r="AG43" s="168"/>
    </row>
    <row r="44" spans="1:33" ht="15.75">
      <c r="C44" s="154"/>
      <c r="D44" s="136" t="s">
        <v>121</v>
      </c>
      <c r="E44" s="148">
        <v>71</v>
      </c>
      <c r="F44" s="160" t="s">
        <v>84</v>
      </c>
      <c r="G44" s="159" t="s">
        <v>274</v>
      </c>
      <c r="H44" s="160" t="s">
        <v>274</v>
      </c>
      <c r="I44" s="158" t="s">
        <v>84</v>
      </c>
      <c r="J44" s="158" t="s">
        <v>8</v>
      </c>
      <c r="K44" s="148" t="s">
        <v>9</v>
      </c>
      <c r="L44" s="166"/>
      <c r="M44" s="87"/>
      <c r="W44" s="87"/>
      <c r="X44" s="87"/>
      <c r="AG44" s="168"/>
    </row>
    <row r="45" spans="1:33" ht="15.75">
      <c r="C45" s="154" t="s">
        <v>201</v>
      </c>
      <c r="D45" s="136" t="s">
        <v>10</v>
      </c>
      <c r="E45" s="158">
        <v>27</v>
      </c>
      <c r="F45" s="148" t="s">
        <v>195</v>
      </c>
      <c r="G45" s="148" t="s">
        <v>195</v>
      </c>
      <c r="H45" s="148" t="s">
        <v>197</v>
      </c>
      <c r="I45" s="148" t="s">
        <v>197</v>
      </c>
      <c r="J45" s="148" t="s">
        <v>11</v>
      </c>
      <c r="K45" s="148" t="s">
        <v>12</v>
      </c>
      <c r="L45" s="166"/>
      <c r="M45" s="161"/>
      <c r="W45" s="87"/>
      <c r="X45" s="87"/>
      <c r="AG45" s="140"/>
    </row>
    <row r="46" spans="1:33" ht="15.75">
      <c r="C46" s="154" t="s">
        <v>35</v>
      </c>
      <c r="D46" s="136" t="s">
        <v>13</v>
      </c>
      <c r="E46" s="148">
        <v>100</v>
      </c>
      <c r="F46" s="148" t="s">
        <v>195</v>
      </c>
      <c r="G46" s="148" t="s">
        <v>195</v>
      </c>
      <c r="H46" s="148" t="s">
        <v>197</v>
      </c>
      <c r="I46" s="148" t="s">
        <v>197</v>
      </c>
      <c r="J46" s="164" t="s">
        <v>299</v>
      </c>
      <c r="K46" s="148" t="s">
        <v>270</v>
      </c>
      <c r="L46" s="166" t="s">
        <v>259</v>
      </c>
      <c r="M46" s="169">
        <v>45.8</v>
      </c>
      <c r="N46" s="140">
        <v>2</v>
      </c>
      <c r="O46" s="140">
        <v>3</v>
      </c>
      <c r="W46" s="87"/>
      <c r="X46" s="87"/>
      <c r="AG46" s="140"/>
    </row>
    <row r="47" spans="1:33" ht="15.75">
      <c r="C47" s="154" t="s">
        <v>201</v>
      </c>
      <c r="D47" s="136" t="s">
        <v>14</v>
      </c>
      <c r="E47" s="148">
        <v>75</v>
      </c>
      <c r="F47" s="148" t="s">
        <v>195</v>
      </c>
      <c r="G47" s="148" t="s">
        <v>195</v>
      </c>
      <c r="H47" s="148" t="s">
        <v>197</v>
      </c>
      <c r="I47" s="148" t="s">
        <v>197</v>
      </c>
      <c r="J47" s="148" t="s">
        <v>15</v>
      </c>
      <c r="K47" s="148" t="s">
        <v>16</v>
      </c>
      <c r="L47" s="166" t="s">
        <v>17</v>
      </c>
      <c r="M47" s="161">
        <v>44</v>
      </c>
      <c r="N47" s="140">
        <v>3</v>
      </c>
      <c r="O47" s="140">
        <v>3</v>
      </c>
      <c r="W47" s="87"/>
      <c r="X47" s="87"/>
      <c r="AG47" s="140"/>
    </row>
    <row r="48" spans="1:33" ht="15.75">
      <c r="B48" s="136" t="s">
        <v>18</v>
      </c>
      <c r="C48" s="154"/>
      <c r="E48" s="148"/>
      <c r="F48" s="170"/>
      <c r="G48" s="170"/>
      <c r="H48" s="170"/>
      <c r="I48" s="170"/>
      <c r="J48" s="148"/>
      <c r="K48" s="148"/>
      <c r="L48" s="166"/>
      <c r="M48" s="161"/>
      <c r="W48" s="87"/>
      <c r="X48" s="87"/>
      <c r="AG48" s="140"/>
    </row>
    <row r="49" spans="3:24" ht="15.75">
      <c r="C49" s="154" t="s">
        <v>201</v>
      </c>
      <c r="D49" s="136" t="s">
        <v>19</v>
      </c>
      <c r="E49" s="158">
        <v>63</v>
      </c>
      <c r="F49" s="160" t="s">
        <v>195</v>
      </c>
      <c r="G49" s="160" t="s">
        <v>195</v>
      </c>
      <c r="H49" s="160" t="s">
        <v>197</v>
      </c>
      <c r="I49" s="148" t="s">
        <v>197</v>
      </c>
      <c r="J49" s="148" t="s">
        <v>122</v>
      </c>
      <c r="K49" s="148" t="s">
        <v>20</v>
      </c>
      <c r="L49" s="137"/>
      <c r="M49" s="161"/>
      <c r="W49" s="87"/>
      <c r="X49" s="87"/>
    </row>
    <row r="50" spans="3:24" ht="15.75">
      <c r="C50" s="154" t="s">
        <v>201</v>
      </c>
      <c r="D50" s="136" t="s">
        <v>21</v>
      </c>
      <c r="E50" s="158">
        <v>52</v>
      </c>
      <c r="F50" s="160" t="s">
        <v>195</v>
      </c>
      <c r="G50" s="160" t="s">
        <v>195</v>
      </c>
      <c r="H50" s="160" t="s">
        <v>197</v>
      </c>
      <c r="I50" s="148" t="s">
        <v>197</v>
      </c>
      <c r="J50" s="148" t="s">
        <v>299</v>
      </c>
      <c r="K50" s="148" t="s">
        <v>43</v>
      </c>
      <c r="L50" s="137"/>
      <c r="M50" s="161"/>
      <c r="P50" s="149"/>
      <c r="W50" s="87"/>
      <c r="X50" s="87"/>
    </row>
    <row r="51" spans="3:24" ht="15.75">
      <c r="C51" s="154" t="s">
        <v>35</v>
      </c>
      <c r="D51" s="136" t="s">
        <v>22</v>
      </c>
      <c r="E51" s="148">
        <v>98</v>
      </c>
      <c r="F51" s="160" t="s">
        <v>195</v>
      </c>
      <c r="G51" s="160" t="s">
        <v>195</v>
      </c>
      <c r="H51" s="160" t="s">
        <v>197</v>
      </c>
      <c r="I51" s="148" t="s">
        <v>197</v>
      </c>
      <c r="J51" s="148" t="s">
        <v>23</v>
      </c>
      <c r="K51" s="148" t="s">
        <v>16</v>
      </c>
      <c r="L51" s="137" t="s">
        <v>17</v>
      </c>
      <c r="M51" s="161">
        <v>45.8</v>
      </c>
      <c r="N51" s="140">
        <v>2</v>
      </c>
      <c r="O51" s="140">
        <v>5</v>
      </c>
      <c r="P51" s="149"/>
      <c r="W51" s="87"/>
      <c r="X51" s="87"/>
    </row>
    <row r="52" spans="3:24" ht="15.75">
      <c r="C52" s="154" t="s">
        <v>35</v>
      </c>
      <c r="D52" s="171" t="s">
        <v>24</v>
      </c>
      <c r="E52" s="148">
        <v>100</v>
      </c>
      <c r="F52" s="160" t="s">
        <v>195</v>
      </c>
      <c r="G52" s="159" t="s">
        <v>197</v>
      </c>
      <c r="H52" s="160" t="s">
        <v>197</v>
      </c>
      <c r="I52" s="148" t="s">
        <v>197</v>
      </c>
      <c r="J52" s="148" t="s">
        <v>257</v>
      </c>
      <c r="K52" s="148" t="s">
        <v>167</v>
      </c>
      <c r="L52" s="166"/>
      <c r="M52" s="161"/>
      <c r="P52" s="149"/>
      <c r="W52" s="87"/>
      <c r="X52" s="87"/>
    </row>
    <row r="53" spans="3:24" ht="15.75">
      <c r="C53" s="154" t="s">
        <v>35</v>
      </c>
      <c r="D53" s="136" t="s">
        <v>25</v>
      </c>
      <c r="E53" s="148">
        <v>92</v>
      </c>
      <c r="F53" s="160" t="s">
        <v>195</v>
      </c>
      <c r="G53" s="160" t="s">
        <v>195</v>
      </c>
      <c r="H53" s="160" t="s">
        <v>197</v>
      </c>
      <c r="I53" s="148" t="s">
        <v>197</v>
      </c>
      <c r="J53" s="158" t="s">
        <v>26</v>
      </c>
      <c r="K53" s="148" t="s">
        <v>167</v>
      </c>
      <c r="L53" s="166"/>
      <c r="M53" s="169"/>
      <c r="W53" s="87"/>
      <c r="X53" s="87"/>
    </row>
    <row r="54" spans="3:24" ht="15.75">
      <c r="C54" s="154" t="s">
        <v>35</v>
      </c>
      <c r="D54" s="136" t="s">
        <v>27</v>
      </c>
      <c r="E54" s="148">
        <v>100</v>
      </c>
      <c r="F54" s="160" t="s">
        <v>195</v>
      </c>
      <c r="G54" s="160" t="s">
        <v>195</v>
      </c>
      <c r="H54" s="160" t="s">
        <v>197</v>
      </c>
      <c r="I54" s="148" t="s">
        <v>197</v>
      </c>
      <c r="J54" s="148" t="s">
        <v>206</v>
      </c>
      <c r="K54" s="148" t="s">
        <v>12</v>
      </c>
      <c r="L54" s="166" t="s">
        <v>259</v>
      </c>
      <c r="M54" s="161">
        <v>52.2</v>
      </c>
      <c r="N54" s="140">
        <v>3</v>
      </c>
      <c r="O54" s="140">
        <v>4</v>
      </c>
      <c r="W54" s="87"/>
      <c r="X54" s="87"/>
    </row>
    <row r="55" spans="3:24" ht="15.75">
      <c r="C55" s="154" t="s">
        <v>281</v>
      </c>
      <c r="D55" s="136" t="s">
        <v>169</v>
      </c>
      <c r="E55" s="148">
        <v>75</v>
      </c>
      <c r="F55" s="160" t="s">
        <v>297</v>
      </c>
      <c r="G55" s="160" t="s">
        <v>297</v>
      </c>
      <c r="H55" s="160" t="s">
        <v>298</v>
      </c>
      <c r="I55" s="148" t="s">
        <v>298</v>
      </c>
      <c r="J55" s="148" t="s">
        <v>122</v>
      </c>
      <c r="K55" s="148" t="s">
        <v>12</v>
      </c>
      <c r="L55" s="137" t="s">
        <v>17</v>
      </c>
      <c r="M55" s="161">
        <v>43.5</v>
      </c>
      <c r="N55" s="140">
        <v>3</v>
      </c>
      <c r="O55" s="140">
        <v>4</v>
      </c>
      <c r="W55" s="87"/>
      <c r="X55" s="87"/>
    </row>
    <row r="56" spans="3:24" ht="15.75">
      <c r="C56" s="154" t="s">
        <v>201</v>
      </c>
      <c r="D56" s="136" t="s">
        <v>28</v>
      </c>
      <c r="E56" s="148">
        <v>96</v>
      </c>
      <c r="F56" s="148" t="s">
        <v>195</v>
      </c>
      <c r="G56" s="158" t="s">
        <v>197</v>
      </c>
      <c r="H56" s="148" t="s">
        <v>197</v>
      </c>
      <c r="I56" s="148" t="s">
        <v>298</v>
      </c>
      <c r="J56" s="148" t="s">
        <v>166</v>
      </c>
      <c r="K56" s="148" t="s">
        <v>29</v>
      </c>
      <c r="L56" s="137"/>
      <c r="M56" s="161"/>
      <c r="W56" s="87"/>
      <c r="X56" s="87"/>
    </row>
    <row r="57" spans="3:24" ht="15.75">
      <c r="C57" s="154" t="s">
        <v>201</v>
      </c>
      <c r="D57" s="136" t="s">
        <v>30</v>
      </c>
      <c r="E57" s="148">
        <v>80</v>
      </c>
      <c r="F57" s="160" t="s">
        <v>195</v>
      </c>
      <c r="G57" s="160" t="s">
        <v>297</v>
      </c>
      <c r="H57" s="160" t="s">
        <v>197</v>
      </c>
      <c r="I57" s="148" t="s">
        <v>298</v>
      </c>
      <c r="J57" s="148" t="s">
        <v>85</v>
      </c>
      <c r="K57" s="148" t="s">
        <v>300</v>
      </c>
      <c r="L57" s="137" t="s">
        <v>17</v>
      </c>
      <c r="M57" s="161">
        <v>48.9</v>
      </c>
      <c r="N57" s="140">
        <v>0.5</v>
      </c>
      <c r="O57" s="140">
        <v>2.5</v>
      </c>
      <c r="W57" s="87"/>
      <c r="X57" s="87"/>
    </row>
    <row r="58" spans="3:24" ht="15.75">
      <c r="C58" s="154" t="s">
        <v>172</v>
      </c>
      <c r="D58" s="136" t="s">
        <v>31</v>
      </c>
      <c r="E58" s="148">
        <v>100</v>
      </c>
      <c r="F58" s="148" t="s">
        <v>195</v>
      </c>
      <c r="G58" s="158" t="s">
        <v>197</v>
      </c>
      <c r="H58" s="148" t="s">
        <v>197</v>
      </c>
      <c r="I58" s="148" t="s">
        <v>197</v>
      </c>
      <c r="J58" s="148" t="s">
        <v>166</v>
      </c>
      <c r="K58" s="148" t="s">
        <v>32</v>
      </c>
      <c r="L58" s="172"/>
      <c r="M58" s="161"/>
      <c r="W58" s="87"/>
      <c r="X58" s="87"/>
    </row>
    <row r="59" spans="3:24" ht="15.75">
      <c r="C59" s="154" t="s">
        <v>35</v>
      </c>
      <c r="D59" s="136" t="s">
        <v>33</v>
      </c>
      <c r="E59" s="148">
        <v>100</v>
      </c>
      <c r="F59" s="148" t="s">
        <v>195</v>
      </c>
      <c r="G59" s="148" t="s">
        <v>195</v>
      </c>
      <c r="H59" s="148" t="s">
        <v>197</v>
      </c>
      <c r="I59" s="148" t="s">
        <v>197</v>
      </c>
      <c r="J59" s="148" t="s">
        <v>299</v>
      </c>
      <c r="K59" s="148" t="s">
        <v>34</v>
      </c>
      <c r="L59" s="137" t="s">
        <v>17</v>
      </c>
      <c r="M59" s="169">
        <v>52.9</v>
      </c>
      <c r="N59" s="140">
        <v>2</v>
      </c>
      <c r="O59" s="140">
        <v>2</v>
      </c>
      <c r="W59" s="87"/>
      <c r="X59" s="87"/>
    </row>
    <row r="60" spans="3:24" ht="15.75">
      <c r="C60" s="154" t="s">
        <v>35</v>
      </c>
      <c r="D60" s="136" t="s">
        <v>215</v>
      </c>
      <c r="E60" s="148">
        <v>100</v>
      </c>
      <c r="F60" s="148" t="s">
        <v>195</v>
      </c>
      <c r="G60" s="148" t="s">
        <v>297</v>
      </c>
      <c r="H60" s="148" t="s">
        <v>197</v>
      </c>
      <c r="I60" s="148" t="s">
        <v>298</v>
      </c>
      <c r="J60" s="148" t="s">
        <v>122</v>
      </c>
      <c r="K60" s="148" t="s">
        <v>270</v>
      </c>
      <c r="L60" s="137" t="s">
        <v>17</v>
      </c>
      <c r="M60" s="161">
        <v>51.1</v>
      </c>
      <c r="N60" s="140">
        <v>3</v>
      </c>
      <c r="O60" s="140">
        <v>3</v>
      </c>
      <c r="W60" s="87"/>
      <c r="X60" s="87"/>
    </row>
    <row r="61" spans="3:24" ht="15.75">
      <c r="C61" s="154" t="s">
        <v>201</v>
      </c>
      <c r="D61" s="136" t="s">
        <v>216</v>
      </c>
      <c r="E61" s="158">
        <v>33</v>
      </c>
      <c r="F61" s="148" t="s">
        <v>195</v>
      </c>
      <c r="G61" s="148" t="s">
        <v>195</v>
      </c>
      <c r="H61" s="148" t="s">
        <v>197</v>
      </c>
      <c r="I61" s="148" t="s">
        <v>197</v>
      </c>
      <c r="J61" s="148" t="s">
        <v>217</v>
      </c>
      <c r="K61" s="148" t="s">
        <v>12</v>
      </c>
      <c r="L61" s="137"/>
      <c r="M61" s="161"/>
      <c r="W61" s="87"/>
      <c r="X61" s="87"/>
    </row>
    <row r="62" spans="3:24" ht="15.75">
      <c r="C62" s="154" t="s">
        <v>281</v>
      </c>
      <c r="D62" s="136" t="s">
        <v>218</v>
      </c>
      <c r="E62" s="148">
        <v>91</v>
      </c>
      <c r="F62" s="148" t="s">
        <v>195</v>
      </c>
      <c r="G62" s="148" t="s">
        <v>195</v>
      </c>
      <c r="H62" s="148" t="s">
        <v>197</v>
      </c>
      <c r="I62" s="148" t="s">
        <v>197</v>
      </c>
      <c r="J62" s="158" t="s">
        <v>26</v>
      </c>
      <c r="K62" s="148" t="s">
        <v>272</v>
      </c>
      <c r="L62" s="173"/>
      <c r="M62" s="161"/>
      <c r="O62" s="148"/>
      <c r="W62" s="87"/>
      <c r="X62" s="87"/>
    </row>
    <row r="63" spans="3:24" ht="15.75">
      <c r="C63" s="154" t="s">
        <v>201</v>
      </c>
      <c r="D63" s="136" t="s">
        <v>219</v>
      </c>
      <c r="E63" s="148">
        <v>84</v>
      </c>
      <c r="F63" s="148" t="s">
        <v>195</v>
      </c>
      <c r="G63" s="148" t="s">
        <v>195</v>
      </c>
      <c r="H63" s="148" t="s">
        <v>197</v>
      </c>
      <c r="I63" s="148" t="s">
        <v>197</v>
      </c>
      <c r="J63" s="148" t="s">
        <v>122</v>
      </c>
      <c r="K63" s="148" t="s">
        <v>270</v>
      </c>
      <c r="L63" s="173" t="s">
        <v>17</v>
      </c>
      <c r="M63" s="161">
        <v>44.6</v>
      </c>
      <c r="N63" s="140">
        <v>3</v>
      </c>
      <c r="O63" s="140">
        <v>3</v>
      </c>
      <c r="W63" s="87"/>
      <c r="X63" s="87"/>
    </row>
    <row r="64" spans="3:24">
      <c r="W64" s="87"/>
      <c r="X64" s="87"/>
    </row>
    <row r="65" spans="3:24">
      <c r="C65" s="136" t="s">
        <v>220</v>
      </c>
      <c r="W65" s="87"/>
      <c r="X65" s="87"/>
    </row>
    <row r="66" spans="3:24">
      <c r="C66" s="175" t="s">
        <v>513</v>
      </c>
    </row>
    <row r="70" spans="3:24">
      <c r="M70" s="130">
        <f>AVERAGE(M13:M63)</f>
        <v>47.7</v>
      </c>
      <c r="N70" s="167">
        <f>AVERAGE(N13:N63)</f>
        <v>2.2999999999999998</v>
      </c>
      <c r="O70" s="167">
        <f>AVERAGE(O13:O63)</f>
        <v>2.8333333333333335</v>
      </c>
    </row>
    <row r="71" spans="3:24">
      <c r="M71" s="136"/>
      <c r="N71" s="140" t="s">
        <v>299</v>
      </c>
      <c r="O71" s="140" t="s">
        <v>270</v>
      </c>
    </row>
    <row r="72" spans="3:24">
      <c r="M72" s="136"/>
      <c r="N72" s="136"/>
      <c r="O72" s="136"/>
    </row>
    <row r="73" spans="3:24">
      <c r="M73" s="175" t="s">
        <v>321</v>
      </c>
      <c r="N73" s="176" t="s">
        <v>206</v>
      </c>
      <c r="O73" s="176" t="s">
        <v>43</v>
      </c>
    </row>
  </sheetData>
  <mergeCells count="3">
    <mergeCell ref="J8:K8"/>
    <mergeCell ref="N10:O10"/>
    <mergeCell ref="J11:K11"/>
  </mergeCells>
  <phoneticPr fontId="21" type="noConversion"/>
  <pageMargins left="1.08" right="0.75" top="1" bottom="1" header="0.5" footer="0.5"/>
  <pageSetup scale="75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5"/>
  <sheetViews>
    <sheetView topLeftCell="A218" workbookViewId="0">
      <selection sqref="A1:K277"/>
    </sheetView>
  </sheetViews>
  <sheetFormatPr defaultColWidth="11.42578125" defaultRowHeight="12"/>
  <cols>
    <col min="1" max="1" width="9.85546875" customWidth="1"/>
    <col min="2" max="2" width="1.140625" customWidth="1"/>
    <col min="4" max="4" width="9.28515625" customWidth="1"/>
    <col min="5" max="5" width="9" customWidth="1"/>
    <col min="6" max="6" width="1.85546875" customWidth="1"/>
    <col min="8" max="8" width="1.140625" customWidth="1"/>
    <col min="9" max="9" width="12" style="33" customWidth="1"/>
    <col min="10" max="10" width="9.85546875" customWidth="1"/>
    <col min="11" max="11" width="2.28515625" customWidth="1"/>
  </cols>
  <sheetData>
    <row r="1" spans="1:13" ht="12.75">
      <c r="A1" s="7"/>
      <c r="B1" s="5"/>
      <c r="C1" s="9"/>
      <c r="D1" s="8"/>
      <c r="E1" s="10"/>
      <c r="F1" s="7"/>
      <c r="G1" s="7"/>
      <c r="H1" s="5"/>
      <c r="I1" s="29"/>
      <c r="J1" s="218" t="s">
        <v>538</v>
      </c>
      <c r="K1" s="5"/>
    </row>
    <row r="2" spans="1:13" ht="12.75">
      <c r="A2" s="7"/>
      <c r="B2" s="5"/>
      <c r="C2" s="9"/>
      <c r="D2" s="8"/>
      <c r="E2" s="10"/>
      <c r="F2" s="7"/>
      <c r="G2" s="7"/>
      <c r="H2" s="5"/>
      <c r="I2" s="29"/>
      <c r="J2" s="221" t="s">
        <v>539</v>
      </c>
      <c r="K2" s="5"/>
    </row>
    <row r="3" spans="1:13" ht="12.75">
      <c r="A3" s="7"/>
      <c r="B3" s="5"/>
      <c r="C3" s="9"/>
      <c r="D3" s="8"/>
      <c r="E3" s="10"/>
      <c r="F3" s="7"/>
      <c r="G3" s="7"/>
      <c r="H3" s="5"/>
      <c r="I3" s="29"/>
      <c r="J3" s="11" t="s">
        <v>353</v>
      </c>
      <c r="K3" s="5"/>
    </row>
    <row r="4" spans="1:13" ht="12.75">
      <c r="A4" s="7"/>
      <c r="B4" s="5"/>
      <c r="C4" s="9"/>
      <c r="D4" s="8"/>
      <c r="E4" s="10"/>
      <c r="F4" s="7"/>
      <c r="G4" s="7"/>
      <c r="H4" s="5"/>
      <c r="I4" s="29"/>
      <c r="J4" s="10"/>
      <c r="K4" s="5"/>
    </row>
    <row r="5" spans="1:13" ht="12.75">
      <c r="A5" s="7"/>
      <c r="B5" s="5"/>
      <c r="C5" s="9"/>
      <c r="D5" s="8"/>
      <c r="E5" s="10"/>
      <c r="F5" s="7"/>
      <c r="G5" s="7"/>
      <c r="H5" s="5"/>
      <c r="I5" s="29"/>
      <c r="J5" s="10"/>
      <c r="K5" s="5"/>
    </row>
    <row r="6" spans="1:13" ht="12.75">
      <c r="A6" s="7"/>
      <c r="B6" s="5"/>
      <c r="C6" s="9"/>
      <c r="D6" s="8"/>
      <c r="E6" s="12"/>
      <c r="F6" s="13" t="str">
        <f>DATA!A1</f>
        <v>PUGET SOUND ENERGY</v>
      </c>
      <c r="G6" s="5"/>
      <c r="H6" s="5"/>
      <c r="I6" s="29"/>
      <c r="J6" s="10"/>
      <c r="K6" s="5"/>
    </row>
    <row r="7" spans="1:13" ht="12.75">
      <c r="A7" s="7"/>
      <c r="B7" s="5"/>
      <c r="C7" s="9"/>
      <c r="D7" s="8"/>
      <c r="E7" s="12"/>
      <c r="F7" s="13" t="s">
        <v>505</v>
      </c>
      <c r="G7" s="5"/>
      <c r="H7" s="5"/>
      <c r="I7" s="29"/>
      <c r="J7" s="10"/>
      <c r="K7" s="5"/>
      <c r="M7" s="52" t="e">
        <f>AVERAGE(E23,E40,E56,E79,E95,E111,E150,E166,E189,E205,E221,E244,E260,E276,E299)</f>
        <v>#DIV/0!</v>
      </c>
    </row>
    <row r="8" spans="1:13" ht="12.75">
      <c r="A8" s="7"/>
      <c r="B8" s="5"/>
      <c r="C8" s="9"/>
      <c r="D8" s="8"/>
      <c r="E8" s="10"/>
      <c r="F8" s="7" t="s">
        <v>498</v>
      </c>
      <c r="G8" s="7"/>
      <c r="H8" s="5"/>
      <c r="I8" s="29"/>
      <c r="J8" s="10"/>
      <c r="K8" s="5"/>
    </row>
    <row r="9" spans="1:13" ht="12.75">
      <c r="A9" s="7"/>
      <c r="B9" s="5"/>
      <c r="C9" s="9"/>
      <c r="D9" s="8"/>
      <c r="E9" s="10"/>
      <c r="F9" s="7"/>
      <c r="G9" s="7"/>
      <c r="H9" s="5"/>
      <c r="I9" s="29"/>
      <c r="J9" s="10"/>
      <c r="K9" s="5"/>
    </row>
    <row r="10" spans="1:13" ht="12.75">
      <c r="A10" s="7"/>
      <c r="B10" s="5"/>
      <c r="C10" s="9"/>
      <c r="D10" s="8"/>
      <c r="E10" s="10"/>
      <c r="F10" s="7"/>
      <c r="G10" s="7"/>
      <c r="H10" s="5"/>
      <c r="I10" s="29"/>
      <c r="J10" s="10"/>
      <c r="K10" s="5"/>
    </row>
    <row r="11" spans="1:13" ht="12.75">
      <c r="A11" s="14" t="s">
        <v>518</v>
      </c>
      <c r="B11" s="5"/>
      <c r="C11" s="15"/>
      <c r="D11" s="16" t="s">
        <v>519</v>
      </c>
      <c r="E11" s="17" t="s">
        <v>148</v>
      </c>
      <c r="F11" s="14"/>
      <c r="G11" s="14"/>
      <c r="H11" s="5"/>
      <c r="I11" s="31" t="s">
        <v>428</v>
      </c>
      <c r="J11" s="18" t="s">
        <v>148</v>
      </c>
      <c r="K11" s="5"/>
    </row>
    <row r="12" spans="1:13" ht="12.75">
      <c r="A12" s="7"/>
      <c r="B12" s="5"/>
      <c r="C12" s="9"/>
      <c r="D12" s="8"/>
      <c r="E12" s="10"/>
      <c r="F12" s="7"/>
      <c r="G12" s="7"/>
      <c r="H12" s="5"/>
      <c r="I12" s="29"/>
      <c r="J12" s="10"/>
      <c r="K12" s="5"/>
    </row>
    <row r="13" spans="1:13" ht="12.75">
      <c r="A13" s="7"/>
      <c r="B13" s="5"/>
      <c r="C13" s="9" t="s">
        <v>429</v>
      </c>
      <c r="D13" s="8" t="s">
        <v>488</v>
      </c>
      <c r="E13" s="10"/>
      <c r="F13" s="7"/>
      <c r="G13" s="7" t="s">
        <v>368</v>
      </c>
      <c r="H13" s="5"/>
      <c r="I13" s="29" t="s">
        <v>369</v>
      </c>
      <c r="J13" s="10" t="s">
        <v>151</v>
      </c>
      <c r="K13" s="5"/>
    </row>
    <row r="14" spans="1:13" ht="12.75">
      <c r="A14" s="19" t="str">
        <f>DATA!A5</f>
        <v>SO</v>
      </c>
      <c r="B14" s="5"/>
      <c r="C14" s="15" t="s">
        <v>301</v>
      </c>
      <c r="D14" s="16" t="s">
        <v>302</v>
      </c>
      <c r="E14" s="17" t="s">
        <v>452</v>
      </c>
      <c r="F14" s="14"/>
      <c r="G14" s="14" t="s">
        <v>533</v>
      </c>
      <c r="H14" s="5"/>
      <c r="I14" s="32" t="s">
        <v>367</v>
      </c>
      <c r="J14" s="17" t="s">
        <v>148</v>
      </c>
      <c r="K14" s="5"/>
    </row>
    <row r="15" spans="1:13" ht="12.75">
      <c r="A15" s="7">
        <f>DATA!F$3</f>
        <v>2008</v>
      </c>
      <c r="B15" s="5"/>
      <c r="C15" s="9">
        <f>1-DATA!N5/DATA!F5</f>
        <v>0.26222222222222225</v>
      </c>
      <c r="D15" s="8">
        <f>DATA!V$5</f>
        <v>0.13100000000000001</v>
      </c>
      <c r="E15" s="10">
        <f>C15*D15</f>
        <v>3.4351111111111117E-2</v>
      </c>
      <c r="F15" s="7"/>
      <c r="G15" s="29">
        <f>DATA!AD$5</f>
        <v>17.079999999999998</v>
      </c>
      <c r="H15" s="5"/>
      <c r="I15" s="29">
        <f>DATA!AL$5</f>
        <v>777.19</v>
      </c>
      <c r="J15" s="10"/>
      <c r="K15" s="5"/>
    </row>
    <row r="16" spans="1:13" ht="12.75">
      <c r="A16" s="7">
        <f>DATA!G$3</f>
        <v>2009</v>
      </c>
      <c r="B16" s="5"/>
      <c r="C16" s="9">
        <f>1-DATA!O5/DATA!G5</f>
        <v>0.25431034482758619</v>
      </c>
      <c r="D16" s="8">
        <f>DATA!W$5</f>
        <v>0.124</v>
      </c>
      <c r="E16" s="10">
        <f>C16*D16</f>
        <v>3.153448275862069E-2</v>
      </c>
      <c r="F16" s="7"/>
      <c r="G16" s="29">
        <f>DATA!AE$5</f>
        <v>18.149999999999999</v>
      </c>
      <c r="H16" s="5"/>
      <c r="I16" s="29">
        <f>DATA!AM$5</f>
        <v>819.65</v>
      </c>
      <c r="J16" s="10"/>
      <c r="K16" s="5"/>
    </row>
    <row r="17" spans="1:12" ht="12.75">
      <c r="A17" s="7">
        <f>DATA!H$3</f>
        <v>2010</v>
      </c>
      <c r="B17" s="5"/>
      <c r="C17" s="9">
        <f>1-DATA!P5/DATA!H5</f>
        <v>0.23728813559322026</v>
      </c>
      <c r="D17" s="8">
        <f>DATA!X$5</f>
        <v>0.122</v>
      </c>
      <c r="E17" s="10">
        <f>C17*D17</f>
        <v>2.8949152542372871E-2</v>
      </c>
      <c r="F17" s="7"/>
      <c r="G17" s="29">
        <f>DATA!AF$5</f>
        <v>19.21</v>
      </c>
      <c r="H17" s="5"/>
      <c r="I17" s="29">
        <f>DATA!AN$5</f>
        <v>843.34</v>
      </c>
      <c r="J17" s="10"/>
      <c r="K17" s="5"/>
    </row>
    <row r="18" spans="1:12" ht="12.75">
      <c r="A18" s="7">
        <f>DATA!I$3</f>
        <v>2011</v>
      </c>
      <c r="B18" s="5"/>
      <c r="C18" s="9">
        <f>1-DATA!Q5/DATA!I5</f>
        <v>0.26666666666666661</v>
      </c>
      <c r="D18" s="8">
        <f>DATA!Y$5</f>
        <v>0.125</v>
      </c>
      <c r="E18" s="10">
        <f>C18*D18</f>
        <v>3.3333333333333326E-2</v>
      </c>
      <c r="F18" s="7"/>
      <c r="G18" s="29">
        <f>DATA!AG$5</f>
        <v>20.32</v>
      </c>
      <c r="H18" s="5"/>
      <c r="I18" s="29">
        <f>DATA!AO$5</f>
        <v>865.13</v>
      </c>
      <c r="J18" s="10"/>
      <c r="K18" s="5"/>
    </row>
    <row r="19" spans="1:12" ht="12.75">
      <c r="A19" s="7">
        <f>DATA!J$3</f>
        <v>2012</v>
      </c>
      <c r="B19" s="5"/>
      <c r="C19" s="9">
        <f>1-DATA!R5/DATA!J5</f>
        <v>0.27611940298507465</v>
      </c>
      <c r="D19" s="8">
        <f>DATA!Z$5</f>
        <v>0.13</v>
      </c>
      <c r="E19" s="20">
        <f>C19*D19</f>
        <v>3.5895522388059709E-2</v>
      </c>
      <c r="F19" s="21"/>
      <c r="G19" s="30">
        <f>DATA!AH$5</f>
        <v>20.95</v>
      </c>
      <c r="H19" s="22"/>
      <c r="I19" s="30">
        <f>DATA!AP$5</f>
        <v>868</v>
      </c>
      <c r="J19" s="10"/>
      <c r="K19" s="5"/>
    </row>
    <row r="20" spans="1:12" ht="12.75">
      <c r="A20" s="23" t="s">
        <v>515</v>
      </c>
      <c r="B20" s="5"/>
      <c r="C20" s="9"/>
      <c r="D20" s="8"/>
      <c r="E20" s="10">
        <f>AVERAGE(E15:E19)</f>
        <v>3.281272042669954E-2</v>
      </c>
      <c r="F20" s="10"/>
      <c r="G20" s="10">
        <f>DATA!AX5</f>
        <v>5.5E-2</v>
      </c>
      <c r="H20" s="5"/>
      <c r="I20" s="29"/>
      <c r="J20" s="10">
        <f>(I19/I15)^0.25-1</f>
        <v>2.8011872391450865E-2</v>
      </c>
      <c r="K20" s="5"/>
    </row>
    <row r="21" spans="1:12" ht="12.75">
      <c r="A21" s="7">
        <f>DATA!K$3</f>
        <v>2013</v>
      </c>
      <c r="B21" s="5"/>
      <c r="C21" s="9">
        <f>1-DATA!S5/DATA!K5</f>
        <v>0.2654545454545455</v>
      </c>
      <c r="D21" s="8">
        <f>DATA!AA$5</f>
        <v>0.13</v>
      </c>
      <c r="E21" s="10">
        <f>C21*D21</f>
        <v>3.4509090909090913E-2</v>
      </c>
      <c r="F21" s="10"/>
      <c r="G21" s="10"/>
      <c r="H21" s="5"/>
      <c r="I21" s="29">
        <f>DATA!AQ$5</f>
        <v>870</v>
      </c>
      <c r="J21" s="10">
        <f>(I21/I19)-1</f>
        <v>2.3041474654377225E-3</v>
      </c>
      <c r="K21" s="5"/>
    </row>
    <row r="22" spans="1:12" ht="12.75">
      <c r="A22" s="7">
        <f>DATA!L$3</f>
        <v>2014</v>
      </c>
      <c r="B22" s="5"/>
      <c r="C22" s="9">
        <f>1-DATA!T$5/DATA!L$5</f>
        <v>0.26315789473684215</v>
      </c>
      <c r="D22" s="8">
        <f>DATA!AB$5</f>
        <v>0.13</v>
      </c>
      <c r="E22" s="10">
        <f>C22*D22</f>
        <v>3.4210526315789483E-2</v>
      </c>
      <c r="F22" s="10"/>
      <c r="G22" s="10"/>
      <c r="H22" s="5"/>
      <c r="I22" s="29">
        <f>DATA!AR$5</f>
        <v>872</v>
      </c>
      <c r="J22" s="10">
        <f>(I22/I19)^0.5-1</f>
        <v>2.3014990165761695E-3</v>
      </c>
      <c r="K22" s="5"/>
    </row>
    <row r="23" spans="1:12" ht="12.75">
      <c r="A23" s="7" t="str">
        <f>DATA!M$3</f>
        <v>2016-2018</v>
      </c>
      <c r="B23" s="5"/>
      <c r="C23" s="9">
        <f>1-DATA!U$5/DATA!M$5</f>
        <v>0.27692307692307694</v>
      </c>
      <c r="D23" s="8">
        <f>DATA!AC$5</f>
        <v>0.125</v>
      </c>
      <c r="E23" s="10">
        <f>C23*D23</f>
        <v>3.4615384615384617E-2</v>
      </c>
      <c r="F23" s="10"/>
      <c r="G23" s="10">
        <f>DATA!AY5</f>
        <v>4.4999999999999998E-2</v>
      </c>
      <c r="H23" s="5"/>
      <c r="I23" s="29">
        <f>DATA!AS$5</f>
        <v>905</v>
      </c>
      <c r="J23" s="10">
        <f>(I23/I19)^0.2-1</f>
        <v>8.3835929373643481E-3</v>
      </c>
      <c r="K23" s="5"/>
      <c r="L23">
        <f>(I23/I21)^0.25-1</f>
        <v>9.9092072623492289E-3</v>
      </c>
    </row>
    <row r="24" spans="1:12" ht="12.75">
      <c r="A24" s="7"/>
      <c r="B24" s="5"/>
      <c r="C24" s="9"/>
      <c r="D24" s="8"/>
      <c r="E24" s="10"/>
      <c r="F24" s="7"/>
      <c r="G24" s="7"/>
      <c r="H24" s="5"/>
      <c r="I24" s="29"/>
      <c r="J24" s="10"/>
      <c r="K24" s="5"/>
    </row>
    <row r="25" spans="1:12" ht="12.75">
      <c r="A25" s="7"/>
      <c r="B25" s="5"/>
      <c r="C25" s="9"/>
      <c r="D25" s="8"/>
      <c r="E25" s="10"/>
      <c r="F25" s="7"/>
      <c r="G25" s="7"/>
      <c r="H25" s="5"/>
      <c r="I25" s="29"/>
      <c r="J25" s="10"/>
      <c r="K25" s="5"/>
    </row>
    <row r="26" spans="1:12" ht="12.75">
      <c r="A26" s="7"/>
      <c r="B26" s="5"/>
      <c r="C26" s="9"/>
      <c r="D26" s="8"/>
      <c r="E26" s="10"/>
      <c r="F26" s="7"/>
      <c r="G26" s="7"/>
      <c r="H26" s="5"/>
      <c r="I26" s="29"/>
      <c r="J26" s="10"/>
      <c r="K26" s="5"/>
    </row>
    <row r="27" spans="1:12" ht="12.75">
      <c r="A27" s="7"/>
      <c r="B27" s="5"/>
      <c r="C27" s="9"/>
      <c r="D27" s="8"/>
      <c r="E27" s="10"/>
      <c r="F27" s="7"/>
      <c r="G27" s="7"/>
      <c r="H27" s="5"/>
      <c r="I27" s="29"/>
      <c r="J27" s="10"/>
      <c r="K27" s="5"/>
    </row>
    <row r="28" spans="1:12" ht="12.75">
      <c r="A28" s="14" t="s">
        <v>518</v>
      </c>
      <c r="B28" s="5"/>
      <c r="C28" s="15"/>
      <c r="D28" s="16" t="s">
        <v>519</v>
      </c>
      <c r="E28" s="17" t="s">
        <v>148</v>
      </c>
      <c r="F28" s="14"/>
      <c r="G28" s="14"/>
      <c r="H28" s="5"/>
      <c r="I28" s="31" t="s">
        <v>428</v>
      </c>
      <c r="J28" s="18" t="s">
        <v>148</v>
      </c>
      <c r="K28" s="5"/>
    </row>
    <row r="29" spans="1:12" ht="12.75">
      <c r="A29" s="7"/>
      <c r="B29" s="5"/>
      <c r="C29" s="9"/>
      <c r="D29" s="8"/>
      <c r="E29" s="10"/>
      <c r="F29" s="7"/>
      <c r="G29" s="7"/>
      <c r="H29" s="5"/>
      <c r="I29" s="29"/>
      <c r="J29" s="10"/>
      <c r="K29" s="5"/>
    </row>
    <row r="30" spans="1:12" ht="12.75">
      <c r="A30" s="7"/>
      <c r="B30" s="5"/>
      <c r="C30" s="9" t="s">
        <v>429</v>
      </c>
      <c r="D30" s="8" t="s">
        <v>488</v>
      </c>
      <c r="E30" s="10"/>
      <c r="F30" s="7"/>
      <c r="G30" s="7" t="s">
        <v>368</v>
      </c>
      <c r="H30" s="5"/>
      <c r="I30" s="29" t="s">
        <v>369</v>
      </c>
      <c r="J30" s="10" t="s">
        <v>151</v>
      </c>
      <c r="K30" s="5"/>
    </row>
    <row r="31" spans="1:12" ht="12.75">
      <c r="A31" s="19" t="str">
        <f>DATA!A$6</f>
        <v>ALE</v>
      </c>
      <c r="B31" s="5"/>
      <c r="C31" s="15" t="s">
        <v>301</v>
      </c>
      <c r="D31" s="16" t="s">
        <v>302</v>
      </c>
      <c r="E31" s="17" t="s">
        <v>452</v>
      </c>
      <c r="F31" s="14"/>
      <c r="G31" s="14" t="s">
        <v>533</v>
      </c>
      <c r="H31" s="5"/>
      <c r="I31" s="32" t="s">
        <v>367</v>
      </c>
      <c r="J31" s="17" t="s">
        <v>148</v>
      </c>
      <c r="K31" s="5"/>
    </row>
    <row r="32" spans="1:12" ht="12.75">
      <c r="A32" s="7">
        <f>DATA!F$3</f>
        <v>2008</v>
      </c>
      <c r="B32" s="5"/>
      <c r="C32" s="9">
        <f>1-DATA!N$6/DATA!F6</f>
        <v>0.39007092198581561</v>
      </c>
      <c r="D32" s="8">
        <f>DATA!V$6</f>
        <v>0.1</v>
      </c>
      <c r="E32" s="10">
        <f>C32*D32</f>
        <v>3.9007092198581561E-2</v>
      </c>
      <c r="F32" s="7"/>
      <c r="G32" s="29">
        <f>DATA!AD$6</f>
        <v>25.37</v>
      </c>
      <c r="H32" s="5"/>
      <c r="I32" s="29">
        <f>DATA!AL$6</f>
        <v>32.6</v>
      </c>
      <c r="J32" s="10"/>
      <c r="K32" s="5"/>
    </row>
    <row r="33" spans="1:12" ht="12.75">
      <c r="A33" s="7">
        <f>DATA!G$3</f>
        <v>2009</v>
      </c>
      <c r="B33" s="5"/>
      <c r="C33" s="9">
        <f>1-DATA!O$6/DATA!G$6</f>
        <v>6.8783068783068724E-2</v>
      </c>
      <c r="D33" s="8">
        <f>DATA!W$6</f>
        <v>6.6000000000000003E-2</v>
      </c>
      <c r="E33" s="10">
        <f>C33*D33</f>
        <v>4.5396825396825363E-3</v>
      </c>
      <c r="F33" s="7"/>
      <c r="G33" s="29">
        <f>DATA!AE$6</f>
        <v>26.41</v>
      </c>
      <c r="H33" s="5"/>
      <c r="I33" s="29">
        <f>DATA!AM$6</f>
        <v>35.200000000000003</v>
      </c>
      <c r="J33" s="10"/>
      <c r="K33" s="5"/>
    </row>
    <row r="34" spans="1:12" ht="12.75">
      <c r="A34" s="7">
        <f>DATA!H$3</f>
        <v>2010</v>
      </c>
      <c r="B34" s="5"/>
      <c r="C34" s="9">
        <f>1-DATA!P$6/DATA!H$6</f>
        <v>0.19634703196347025</v>
      </c>
      <c r="D34" s="8">
        <f>DATA!X$6</f>
        <v>7.6999999999999999E-2</v>
      </c>
      <c r="E34" s="10">
        <f>C34*D34</f>
        <v>1.511872146118721E-2</v>
      </c>
      <c r="F34" s="7"/>
      <c r="G34" s="29">
        <f>DATA!AF$6</f>
        <v>27.26</v>
      </c>
      <c r="H34" s="5"/>
      <c r="I34" s="29">
        <f>DATA!AN$6</f>
        <v>35.799999999999997</v>
      </c>
      <c r="J34" s="10"/>
      <c r="K34" s="5"/>
      <c r="L34">
        <f>(I34/I32)^0.5</f>
        <v>1.0479310612833528</v>
      </c>
    </row>
    <row r="35" spans="1:12" ht="12.75">
      <c r="A35" s="7">
        <f>DATA!I$3</f>
        <v>2011</v>
      </c>
      <c r="B35" s="5"/>
      <c r="C35" s="9">
        <f>1-DATA!Q$6/DATA!I$6</f>
        <v>0.32830188679245276</v>
      </c>
      <c r="D35" s="8">
        <f>DATA!Y$6</f>
        <v>8.6999999999999994E-2</v>
      </c>
      <c r="E35" s="10">
        <f>C35*D35</f>
        <v>2.8562264150943387E-2</v>
      </c>
      <c r="F35" s="7"/>
      <c r="G35" s="29">
        <f>DATA!AG$6</f>
        <v>28.78</v>
      </c>
      <c r="H35" s="5"/>
      <c r="I35" s="29">
        <f>DATA!AO$6</f>
        <v>37.5</v>
      </c>
      <c r="J35" s="10"/>
      <c r="K35" s="5"/>
    </row>
    <row r="36" spans="1:12" ht="12.75">
      <c r="A36" s="7">
        <f>DATA!J$3</f>
        <v>2012</v>
      </c>
      <c r="B36" s="5"/>
      <c r="C36" s="9">
        <f>1-DATA!R$6/DATA!J$6</f>
        <v>0.28682170542635654</v>
      </c>
      <c r="D36" s="8">
        <f>DATA!Z$6</f>
        <v>8.1000000000000003E-2</v>
      </c>
      <c r="E36" s="20">
        <f>C36*D36</f>
        <v>2.3232558139534881E-2</v>
      </c>
      <c r="F36" s="21"/>
      <c r="G36" s="30">
        <f>DATA!AH$6</f>
        <v>30.48</v>
      </c>
      <c r="H36" s="22"/>
      <c r="I36" s="30">
        <f>DATA!AP$6</f>
        <v>39.4</v>
      </c>
      <c r="J36" s="10"/>
      <c r="K36" s="5"/>
    </row>
    <row r="37" spans="1:12" ht="12.75">
      <c r="A37" s="23" t="s">
        <v>515</v>
      </c>
      <c r="B37" s="5"/>
      <c r="C37" s="9"/>
      <c r="D37" s="8"/>
      <c r="E37" s="10">
        <f>AVERAGE(E32:E36)</f>
        <v>2.2092063697985918E-2</v>
      </c>
      <c r="F37" s="10"/>
      <c r="G37" s="10">
        <f>DATA!AX$6</f>
        <v>5.5E-2</v>
      </c>
      <c r="H37" s="5"/>
      <c r="I37" s="29"/>
      <c r="J37" s="10">
        <f>(I36/I32)^0.25-1</f>
        <v>4.8502946942324376E-2</v>
      </c>
      <c r="K37" s="5"/>
      <c r="L37">
        <f>(I36/I34)^0.5-1</f>
        <v>4.9075144695496675E-2</v>
      </c>
    </row>
    <row r="38" spans="1:12" ht="12.75">
      <c r="A38" s="7">
        <f>DATA!K$3</f>
        <v>2013</v>
      </c>
      <c r="B38" s="5"/>
      <c r="C38" s="9">
        <f>1-DATA!S$6/DATA!K$6</f>
        <v>0.30909090909090908</v>
      </c>
      <c r="D38" s="8">
        <f>DATA!AA$6</f>
        <v>0.08</v>
      </c>
      <c r="E38" s="10">
        <f>C38*D38</f>
        <v>2.4727272727272726E-2</v>
      </c>
      <c r="F38" s="10"/>
      <c r="G38" s="10"/>
      <c r="H38" s="5"/>
      <c r="I38" s="29">
        <f>DATA!AQ$6</f>
        <v>41.5</v>
      </c>
      <c r="J38" s="10">
        <f>(I38/I36)-1</f>
        <v>5.3299492385786795E-2</v>
      </c>
      <c r="K38" s="5"/>
    </row>
    <row r="39" spans="1:12" ht="12.75">
      <c r="A39" s="7">
        <f>DATA!L$3</f>
        <v>2014</v>
      </c>
      <c r="B39" s="7"/>
      <c r="C39" s="9">
        <f>1-DATA!T$6/DATA!L$6</f>
        <v>0.33559322033898309</v>
      </c>
      <c r="D39" s="8">
        <f>DATA!AB$6</f>
        <v>8.5000000000000006E-2</v>
      </c>
      <c r="E39" s="10">
        <f>C39*D39</f>
        <v>2.8525423728813566E-2</v>
      </c>
      <c r="F39" s="7"/>
      <c r="G39" s="10"/>
      <c r="H39" s="7"/>
      <c r="I39" s="29">
        <f>DATA!AR$6</f>
        <v>43.5</v>
      </c>
      <c r="J39" s="10">
        <f>(I39/I36)^0.5-1</f>
        <v>5.0743029339516355E-2</v>
      </c>
      <c r="K39" s="5"/>
    </row>
    <row r="40" spans="1:12" ht="12.75">
      <c r="A40" s="7" t="str">
        <f>DATA!M$3</f>
        <v>2016-2018</v>
      </c>
      <c r="B40" s="5"/>
      <c r="C40" s="9">
        <f>1-DATA!U$6/DATA!M$6</f>
        <v>0.41333333333333333</v>
      </c>
      <c r="D40" s="8">
        <f>DATA!AC$6</f>
        <v>9.5000000000000001E-2</v>
      </c>
      <c r="E40" s="10">
        <f>C40*D40</f>
        <v>3.9266666666666665E-2</v>
      </c>
      <c r="F40" s="10"/>
      <c r="G40" s="10">
        <f>DATA!AY$6</f>
        <v>0.04</v>
      </c>
      <c r="H40" s="5"/>
      <c r="I40" s="29">
        <f>DATA!AS$6</f>
        <v>45</v>
      </c>
      <c r="J40" s="10">
        <f>(I40/I36)^0.2-1</f>
        <v>2.6935715660030946E-2</v>
      </c>
      <c r="K40" s="5"/>
    </row>
    <row r="41" spans="1:12" ht="12.75">
      <c r="A41" s="7"/>
      <c r="B41" s="5"/>
      <c r="C41" s="9"/>
      <c r="D41" s="8"/>
      <c r="E41" s="10"/>
      <c r="F41" s="7"/>
      <c r="G41" s="7"/>
      <c r="H41" s="5"/>
      <c r="I41" s="29"/>
      <c r="J41" s="10"/>
      <c r="K41" s="5"/>
    </row>
    <row r="42" spans="1:12" ht="12.75">
      <c r="A42" s="7"/>
      <c r="B42" s="5"/>
      <c r="C42" s="9"/>
      <c r="D42" s="8"/>
      <c r="E42" s="10"/>
      <c r="F42" s="7"/>
      <c r="G42" s="7"/>
      <c r="H42" s="5"/>
      <c r="I42" s="29"/>
      <c r="J42" s="10"/>
      <c r="K42" s="5"/>
    </row>
    <row r="43" spans="1:12" ht="12.75">
      <c r="A43" s="7"/>
      <c r="B43" s="5"/>
      <c r="C43" s="9"/>
      <c r="D43" s="8"/>
      <c r="E43" s="10"/>
      <c r="F43" s="7"/>
      <c r="G43" s="7"/>
      <c r="H43" s="5"/>
      <c r="I43" s="29"/>
      <c r="J43" s="10"/>
      <c r="K43" s="5"/>
    </row>
    <row r="44" spans="1:12" ht="12.75">
      <c r="A44" s="14" t="s">
        <v>518</v>
      </c>
      <c r="B44" s="5"/>
      <c r="C44" s="15"/>
      <c r="D44" s="16" t="s">
        <v>519</v>
      </c>
      <c r="E44" s="17" t="s">
        <v>148</v>
      </c>
      <c r="F44" s="14"/>
      <c r="G44" s="14"/>
      <c r="H44" s="5"/>
      <c r="I44" s="31" t="s">
        <v>428</v>
      </c>
      <c r="J44" s="18" t="s">
        <v>148</v>
      </c>
      <c r="K44" s="5"/>
    </row>
    <row r="45" spans="1:12" ht="12.75">
      <c r="A45" s="7"/>
      <c r="B45" s="5"/>
      <c r="C45" s="9"/>
      <c r="D45" s="8"/>
      <c r="E45" s="10"/>
      <c r="F45" s="7"/>
      <c r="G45" s="7"/>
      <c r="H45" s="5"/>
      <c r="I45" s="29"/>
      <c r="J45" s="10"/>
      <c r="K45" s="5"/>
    </row>
    <row r="46" spans="1:12" ht="12.75">
      <c r="A46" s="7"/>
      <c r="B46" s="5"/>
      <c r="C46" s="9" t="s">
        <v>429</v>
      </c>
      <c r="D46" s="8" t="s">
        <v>488</v>
      </c>
      <c r="E46" s="10"/>
      <c r="F46" s="7"/>
      <c r="G46" s="7" t="s">
        <v>368</v>
      </c>
      <c r="H46" s="5"/>
      <c r="I46" s="29" t="s">
        <v>369</v>
      </c>
      <c r="J46" s="10" t="s">
        <v>151</v>
      </c>
      <c r="K46" s="5"/>
    </row>
    <row r="47" spans="1:12" ht="12.75">
      <c r="A47" s="19" t="str">
        <f>DATA!A$7</f>
        <v>LNT</v>
      </c>
      <c r="B47" s="5"/>
      <c r="C47" s="15" t="s">
        <v>301</v>
      </c>
      <c r="D47" s="16" t="s">
        <v>302</v>
      </c>
      <c r="E47" s="17" t="s">
        <v>452</v>
      </c>
      <c r="F47" s="14"/>
      <c r="G47" s="14" t="s">
        <v>533</v>
      </c>
      <c r="H47" s="5"/>
      <c r="I47" s="32" t="s">
        <v>367</v>
      </c>
      <c r="J47" s="17" t="s">
        <v>148</v>
      </c>
      <c r="K47" s="5"/>
    </row>
    <row r="48" spans="1:12" ht="12.75">
      <c r="A48" s="7">
        <f>DATA!F$3</f>
        <v>2008</v>
      </c>
      <c r="B48" s="5"/>
      <c r="C48" s="9">
        <f>1-DATA!N$7/DATA!F7</f>
        <v>0.44881889763779537</v>
      </c>
      <c r="D48" s="8">
        <f>DATA!V$7</f>
        <v>9.2999999999999999E-2</v>
      </c>
      <c r="E48" s="10">
        <f>C48*D48</f>
        <v>4.1740157480314968E-2</v>
      </c>
      <c r="F48" s="7"/>
      <c r="G48" s="29">
        <f>DATA!AD$7</f>
        <v>25.56</v>
      </c>
      <c r="H48" s="5"/>
      <c r="I48" s="29">
        <f>DATA!AL$7</f>
        <v>110.45</v>
      </c>
      <c r="J48" s="10"/>
      <c r="K48" s="5"/>
    </row>
    <row r="49" spans="1:12" ht="12.75">
      <c r="A49" s="7">
        <f>DATA!G$3</f>
        <v>2009</v>
      </c>
      <c r="B49" s="5"/>
      <c r="C49" s="9">
        <f>1-DATA!O$7/DATA!G$7</f>
        <v>0.20634920634920628</v>
      </c>
      <c r="D49" s="8">
        <f>DATA!W$7</f>
        <v>6.8000000000000005E-2</v>
      </c>
      <c r="E49" s="10">
        <f>C49*D49</f>
        <v>1.4031746031746029E-2</v>
      </c>
      <c r="F49" s="7"/>
      <c r="G49" s="29">
        <f>DATA!AE$7</f>
        <v>25.07</v>
      </c>
      <c r="H49" s="5"/>
      <c r="I49" s="29">
        <f>DATA!AM$7</f>
        <v>110.66</v>
      </c>
      <c r="J49" s="10"/>
      <c r="K49" s="5"/>
    </row>
    <row r="50" spans="1:12" ht="12.75">
      <c r="A50" s="7">
        <f>DATA!H$3</f>
        <v>2010</v>
      </c>
      <c r="B50" s="5"/>
      <c r="C50" s="9">
        <f>1-DATA!P$7/DATA!H$7</f>
        <v>0.42545454545454542</v>
      </c>
      <c r="D50" s="8">
        <f>DATA!X$7</f>
        <v>9.9000000000000005E-2</v>
      </c>
      <c r="E50" s="10">
        <f>C50*D50</f>
        <v>4.2119999999999998E-2</v>
      </c>
      <c r="F50" s="7"/>
      <c r="G50" s="29">
        <f>DATA!AF$7</f>
        <v>26.09</v>
      </c>
      <c r="H50" s="5"/>
      <c r="I50" s="29">
        <f>DATA!AN$7</f>
        <v>110.89</v>
      </c>
      <c r="J50" s="10"/>
      <c r="K50" s="5"/>
    </row>
    <row r="51" spans="1:12" ht="12.75">
      <c r="A51" s="7">
        <f>DATA!I$3</f>
        <v>2011</v>
      </c>
      <c r="B51" s="5"/>
      <c r="C51" s="9">
        <f>1-DATA!Q$7/DATA!I$7</f>
        <v>0.38181818181818183</v>
      </c>
      <c r="D51" s="8">
        <f>DATA!Y$7</f>
        <v>9.5000000000000001E-2</v>
      </c>
      <c r="E51" s="10">
        <f>C51*D51</f>
        <v>3.6272727272727276E-2</v>
      </c>
      <c r="F51" s="7"/>
      <c r="G51" s="29">
        <f>DATA!AG$7</f>
        <v>27.14</v>
      </c>
      <c r="H51" s="5"/>
      <c r="I51" s="29">
        <f>DATA!AO$7</f>
        <v>111.02</v>
      </c>
      <c r="J51" s="10"/>
      <c r="K51" s="5"/>
      <c r="L51">
        <f>(I51/I48)^0.3333-1</f>
        <v>1.7171127701307576E-3</v>
      </c>
    </row>
    <row r="52" spans="1:12" ht="12.75">
      <c r="A52" s="7">
        <f>DATA!J$3</f>
        <v>2012</v>
      </c>
      <c r="B52" s="5"/>
      <c r="C52" s="9">
        <f>1-DATA!R$7/DATA!J$7</f>
        <v>0.40983606557377039</v>
      </c>
      <c r="D52" s="8">
        <f>DATA!Z$7</f>
        <v>0.10299999999999999</v>
      </c>
      <c r="E52" s="20">
        <f>C52*D52</f>
        <v>4.2213114754098349E-2</v>
      </c>
      <c r="F52" s="21"/>
      <c r="G52" s="30">
        <f>DATA!AH$7</f>
        <v>28.25</v>
      </c>
      <c r="H52" s="22"/>
      <c r="I52" s="30">
        <f>DATA!AP$7</f>
        <v>110.99</v>
      </c>
      <c r="J52" s="10"/>
      <c r="K52" s="5"/>
    </row>
    <row r="53" spans="1:12" ht="12.75">
      <c r="A53" s="23" t="s">
        <v>515</v>
      </c>
      <c r="B53" s="5"/>
      <c r="C53" s="9"/>
      <c r="D53" s="8"/>
      <c r="E53" s="10">
        <f>AVERAGE(E48:E52)</f>
        <v>3.5275549107777325E-2</v>
      </c>
      <c r="F53" s="10"/>
      <c r="G53" s="10">
        <f>DATA!AX$7</f>
        <v>3.5000000000000003E-2</v>
      </c>
      <c r="H53" s="5"/>
      <c r="I53" s="29"/>
      <c r="J53" s="10">
        <f>(I52/I48)^0.25-1</f>
        <v>1.2200379659739191E-3</v>
      </c>
      <c r="K53" s="5"/>
    </row>
    <row r="54" spans="1:12" ht="12.75">
      <c r="A54" s="7">
        <f>DATA!K$3</f>
        <v>2013</v>
      </c>
      <c r="B54" s="5"/>
      <c r="C54" s="9">
        <f>1-DATA!S$7/DATA!K$7</f>
        <v>0.4303030303030303</v>
      </c>
      <c r="D54" s="8">
        <f>DATA!AA$7</f>
        <v>0.115</v>
      </c>
      <c r="E54" s="10">
        <f>C54*D54</f>
        <v>4.9484848484848486E-2</v>
      </c>
      <c r="F54" s="10"/>
      <c r="G54" s="10"/>
      <c r="H54" s="5"/>
      <c r="I54" s="29">
        <f>DATA!AQ$7</f>
        <v>112</v>
      </c>
      <c r="J54" s="10">
        <f>(I54/I52)-1</f>
        <v>9.0999189116136581E-3</v>
      </c>
      <c r="K54" s="5"/>
    </row>
    <row r="55" spans="1:12" ht="12.75">
      <c r="A55" s="7">
        <f>DATA!L$3</f>
        <v>2014</v>
      </c>
      <c r="B55" s="7"/>
      <c r="C55" s="9">
        <f>1-DATA!T$7/DATA!L$7</f>
        <v>0.42352941176470593</v>
      </c>
      <c r="D55" s="8">
        <f>DATA!AB$7</f>
        <v>0.115</v>
      </c>
      <c r="E55" s="10">
        <f>C55*D55</f>
        <v>4.8705882352941182E-2</v>
      </c>
      <c r="F55" s="7"/>
      <c r="G55" s="10"/>
      <c r="H55" s="7"/>
      <c r="I55" s="29">
        <f>DATA!AR$7</f>
        <v>113</v>
      </c>
      <c r="J55" s="10">
        <f>(I55/I52)^0.5-1</f>
        <v>9.0142415328842151E-3</v>
      </c>
      <c r="K55" s="7"/>
    </row>
    <row r="56" spans="1:12" ht="12.75">
      <c r="A56" s="7" t="str">
        <f>DATA!M$3</f>
        <v>2016-2018</v>
      </c>
      <c r="B56" s="5"/>
      <c r="C56" s="9">
        <f>1-DATA!U$7/DATA!M$7</f>
        <v>0.42105263157894735</v>
      </c>
      <c r="D56" s="8">
        <f>DATA!AC$7</f>
        <v>0.11</v>
      </c>
      <c r="E56" s="10">
        <f>C56*D56</f>
        <v>4.6315789473684206E-2</v>
      </c>
      <c r="F56" s="10"/>
      <c r="G56" s="10">
        <f>DATA!AY$7</f>
        <v>0.04</v>
      </c>
      <c r="H56" s="5"/>
      <c r="I56" s="29">
        <f>DATA!AS$7</f>
        <v>116</v>
      </c>
      <c r="J56" s="10">
        <f>(I56/I52)^0.2-1</f>
        <v>8.8691163853713562E-3</v>
      </c>
      <c r="K56" s="5"/>
    </row>
    <row r="57" spans="1:12" ht="12.75">
      <c r="A57" s="7"/>
      <c r="B57" s="5"/>
      <c r="C57" s="9"/>
      <c r="D57" s="8"/>
      <c r="E57" s="10"/>
      <c r="F57" s="7"/>
      <c r="G57" s="7"/>
      <c r="H57" s="5"/>
      <c r="I57" s="29"/>
      <c r="J57" s="218" t="s">
        <v>538</v>
      </c>
      <c r="K57" s="5"/>
    </row>
    <row r="58" spans="1:12" ht="12.75">
      <c r="A58" s="7"/>
      <c r="B58" s="5"/>
      <c r="C58" s="9"/>
      <c r="D58" s="8"/>
      <c r="E58" s="10"/>
      <c r="F58" s="7"/>
      <c r="G58" s="7"/>
      <c r="H58" s="5"/>
      <c r="I58" s="29"/>
      <c r="J58" s="221" t="s">
        <v>539</v>
      </c>
      <c r="K58" s="5"/>
    </row>
    <row r="59" spans="1:12" ht="12.75">
      <c r="A59" s="7"/>
      <c r="B59" s="5"/>
      <c r="C59" s="9"/>
      <c r="D59" s="8"/>
      <c r="E59" s="10"/>
      <c r="F59" s="7"/>
      <c r="G59" s="7"/>
      <c r="H59" s="5"/>
      <c r="I59" s="29"/>
      <c r="J59" s="11" t="s">
        <v>354</v>
      </c>
      <c r="K59" s="5"/>
    </row>
    <row r="60" spans="1:12" ht="12.75">
      <c r="A60" s="7"/>
      <c r="B60" s="5"/>
      <c r="C60" s="9"/>
      <c r="D60" s="8"/>
      <c r="E60" s="10"/>
      <c r="F60" s="7"/>
      <c r="G60" s="7"/>
      <c r="H60" s="5"/>
      <c r="I60" s="29"/>
      <c r="J60" s="10"/>
      <c r="K60" s="5"/>
    </row>
    <row r="61" spans="1:12" ht="12.75">
      <c r="A61" s="7"/>
      <c r="B61" s="5"/>
      <c r="C61" s="9"/>
      <c r="D61" s="8"/>
      <c r="E61" s="10"/>
      <c r="F61" s="7"/>
      <c r="G61" s="7"/>
      <c r="H61" s="5"/>
      <c r="I61" s="29"/>
      <c r="J61" s="10"/>
      <c r="K61" s="5"/>
    </row>
    <row r="62" spans="1:12" ht="12.75">
      <c r="A62" s="7"/>
      <c r="B62" s="5"/>
      <c r="C62" s="9"/>
      <c r="D62" s="8"/>
      <c r="E62" s="12"/>
      <c r="F62" s="13" t="str">
        <f>F$6</f>
        <v>PUGET SOUND ENERGY</v>
      </c>
      <c r="G62" s="5"/>
      <c r="H62" s="5"/>
      <c r="I62" s="29"/>
      <c r="J62" s="10"/>
      <c r="K62" s="5"/>
    </row>
    <row r="63" spans="1:12" ht="12.75">
      <c r="A63" s="7"/>
      <c r="B63" s="5"/>
      <c r="C63" s="9"/>
      <c r="D63" s="8"/>
      <c r="E63" s="12"/>
      <c r="F63" s="13" t="s">
        <v>505</v>
      </c>
      <c r="G63" s="5"/>
      <c r="H63" s="5"/>
      <c r="I63" s="29"/>
      <c r="J63" s="10"/>
      <c r="K63" s="5"/>
    </row>
    <row r="64" spans="1:12" ht="12.75">
      <c r="A64" s="7"/>
      <c r="B64" s="5"/>
      <c r="C64" s="9"/>
      <c r="D64" s="8"/>
      <c r="E64" s="10"/>
      <c r="F64" s="7" t="s">
        <v>498</v>
      </c>
      <c r="G64" s="7"/>
      <c r="H64" s="5"/>
      <c r="I64" s="29"/>
      <c r="J64" s="10"/>
      <c r="K64" s="5"/>
    </row>
    <row r="65" spans="1:11" ht="12.75">
      <c r="A65" s="7"/>
      <c r="B65" s="5"/>
      <c r="C65" s="9"/>
      <c r="D65" s="8"/>
      <c r="E65" s="10"/>
      <c r="F65" s="7"/>
      <c r="G65" s="7"/>
      <c r="H65" s="5"/>
      <c r="I65" s="29"/>
      <c r="J65" s="10"/>
      <c r="K65" s="5"/>
    </row>
    <row r="66" spans="1:11" ht="12.75">
      <c r="A66" s="7"/>
      <c r="B66" s="5"/>
      <c r="C66" s="9"/>
      <c r="D66" s="8"/>
      <c r="E66" s="10"/>
      <c r="F66" s="7"/>
      <c r="G66" s="7"/>
      <c r="H66" s="5"/>
      <c r="I66" s="29"/>
      <c r="J66" s="10"/>
      <c r="K66" s="5"/>
    </row>
    <row r="67" spans="1:11" ht="12.75">
      <c r="A67" s="14" t="s">
        <v>518</v>
      </c>
      <c r="B67" s="5"/>
      <c r="C67" s="15"/>
      <c r="D67" s="16" t="s">
        <v>519</v>
      </c>
      <c r="E67" s="17" t="s">
        <v>148</v>
      </c>
      <c r="F67" s="14"/>
      <c r="G67" s="14"/>
      <c r="H67" s="5"/>
      <c r="I67" s="31" t="s">
        <v>428</v>
      </c>
      <c r="J67" s="18" t="s">
        <v>148</v>
      </c>
      <c r="K67" s="5"/>
    </row>
    <row r="68" spans="1:11" ht="12.75">
      <c r="A68" s="7"/>
      <c r="B68" s="5"/>
      <c r="C68" s="9"/>
      <c r="D68" s="8"/>
      <c r="E68" s="10"/>
      <c r="F68" s="7"/>
      <c r="G68" s="7"/>
      <c r="H68" s="5"/>
      <c r="I68" s="29"/>
      <c r="J68" s="10"/>
      <c r="K68" s="5"/>
    </row>
    <row r="69" spans="1:11" ht="12.75">
      <c r="A69" s="7"/>
      <c r="B69" s="5"/>
      <c r="C69" s="9" t="s">
        <v>429</v>
      </c>
      <c r="D69" s="8" t="s">
        <v>488</v>
      </c>
      <c r="E69" s="10"/>
      <c r="F69" s="7"/>
      <c r="G69" s="7" t="s">
        <v>368</v>
      </c>
      <c r="H69" s="5"/>
      <c r="I69" s="29" t="s">
        <v>369</v>
      </c>
      <c r="J69" s="10" t="s">
        <v>151</v>
      </c>
      <c r="K69" s="5"/>
    </row>
    <row r="70" spans="1:11" ht="12.75">
      <c r="A70" s="19" t="str">
        <f>DATA!A$8</f>
        <v>AEP</v>
      </c>
      <c r="B70" s="5"/>
      <c r="C70" s="15" t="s">
        <v>301</v>
      </c>
      <c r="D70" s="16" t="s">
        <v>302</v>
      </c>
      <c r="E70" s="17" t="s">
        <v>452</v>
      </c>
      <c r="F70" s="14"/>
      <c r="G70" s="14" t="s">
        <v>533</v>
      </c>
      <c r="H70" s="5"/>
      <c r="I70" s="32" t="s">
        <v>367</v>
      </c>
      <c r="J70" s="17" t="s">
        <v>148</v>
      </c>
      <c r="K70" s="5"/>
    </row>
    <row r="71" spans="1:11" ht="12.75">
      <c r="A71" s="7">
        <f>DATA!F$3</f>
        <v>2008</v>
      </c>
      <c r="B71" s="5"/>
      <c r="C71" s="9">
        <f>1-DATA!N$8/DATA!F$8</f>
        <v>0.45150501672240806</v>
      </c>
      <c r="D71" s="8">
        <f>DATA!V$8</f>
        <v>0.113</v>
      </c>
      <c r="E71" s="10">
        <f>C71*D71</f>
        <v>5.1020066889632114E-2</v>
      </c>
      <c r="F71" s="7"/>
      <c r="G71" s="7">
        <f>DATA!AD$8</f>
        <v>26.33</v>
      </c>
      <c r="H71" s="5"/>
      <c r="I71" s="29">
        <f>DATA!AL$8</f>
        <v>406.07</v>
      </c>
      <c r="J71" s="10"/>
      <c r="K71" s="5"/>
    </row>
    <row r="72" spans="1:11" ht="12.75">
      <c r="A72" s="7">
        <f>DATA!G$3</f>
        <v>2009</v>
      </c>
      <c r="B72" s="5"/>
      <c r="C72" s="9">
        <f>1-DATA!O$8/DATA!G$8</f>
        <v>0.44781144781144788</v>
      </c>
      <c r="D72" s="8">
        <f>DATA!W$8</f>
        <v>0.104</v>
      </c>
      <c r="E72" s="10">
        <f>C72*D72</f>
        <v>4.6572390572390578E-2</v>
      </c>
      <c r="F72" s="7"/>
      <c r="G72" s="7">
        <f>DATA!AE$8</f>
        <v>27.49</v>
      </c>
      <c r="H72" s="5"/>
      <c r="I72" s="29">
        <f>DATA!AM$8</f>
        <v>478.05</v>
      </c>
      <c r="J72" s="10"/>
      <c r="K72" s="5"/>
    </row>
    <row r="73" spans="1:11" ht="12.75">
      <c r="A73" s="7">
        <f>DATA!H$3</f>
        <v>2010</v>
      </c>
      <c r="B73" s="5"/>
      <c r="C73" s="9">
        <f>1-DATA!P$8/DATA!H$8</f>
        <v>0.34230769230769231</v>
      </c>
      <c r="D73" s="8">
        <f>DATA!X$8</f>
        <v>9.0999999999999998E-2</v>
      </c>
      <c r="E73" s="10">
        <f>C73*D73</f>
        <v>3.1150000000000001E-2</v>
      </c>
      <c r="F73" s="7"/>
      <c r="G73" s="7">
        <f>DATA!AF$8</f>
        <v>28.33</v>
      </c>
      <c r="H73" s="5"/>
      <c r="I73" s="29">
        <f>DATA!AN$8</f>
        <v>480.81</v>
      </c>
      <c r="J73" s="10"/>
      <c r="K73" s="5"/>
    </row>
    <row r="74" spans="1:11" ht="12.75">
      <c r="A74" s="7">
        <f>DATA!I$3</f>
        <v>2011</v>
      </c>
      <c r="B74" s="5"/>
      <c r="C74" s="9">
        <f>1-DATA!Q$8/DATA!I$8</f>
        <v>0.40894568690095845</v>
      </c>
      <c r="D74" s="8">
        <f>DATA!Y$8</f>
        <v>0.10299999999999999</v>
      </c>
      <c r="E74" s="10">
        <f>C74*D74</f>
        <v>4.2121405750798716E-2</v>
      </c>
      <c r="F74" s="7"/>
      <c r="G74" s="7">
        <f>DATA!AG$8</f>
        <v>30.33</v>
      </c>
      <c r="H74" s="5"/>
      <c r="I74" s="29">
        <f>DATA!AO$8</f>
        <v>483.42</v>
      </c>
      <c r="J74" s="10"/>
      <c r="K74" s="5"/>
    </row>
    <row r="75" spans="1:11" ht="12.75">
      <c r="A75" s="7">
        <f>DATA!J$3</f>
        <v>2012</v>
      </c>
      <c r="B75" s="5"/>
      <c r="C75" s="9">
        <f>1-DATA!R$8/DATA!J$8</f>
        <v>0.36912751677852351</v>
      </c>
      <c r="D75" s="8">
        <f>DATA!Z$8</f>
        <v>9.5000000000000001E-2</v>
      </c>
      <c r="E75" s="20">
        <f>C75*D75</f>
        <v>3.5067114093959732E-2</v>
      </c>
      <c r="F75" s="21"/>
      <c r="G75" s="21">
        <f>DATA!AH$8</f>
        <v>31.37</v>
      </c>
      <c r="H75" s="22"/>
      <c r="I75" s="30">
        <f>DATA!AP$8</f>
        <v>485.67</v>
      </c>
      <c r="J75" s="10"/>
      <c r="K75" s="5"/>
    </row>
    <row r="76" spans="1:11" ht="12.75">
      <c r="A76" s="23" t="s">
        <v>515</v>
      </c>
      <c r="B76" s="5"/>
      <c r="C76" s="9"/>
      <c r="D76" s="8"/>
      <c r="E76" s="10">
        <f>AVERAGE(E71:E75)</f>
        <v>4.1186195461356233E-2</v>
      </c>
      <c r="F76" s="10"/>
      <c r="G76" s="10">
        <f>DATA!AX$8</f>
        <v>4.4999999999999998E-2</v>
      </c>
      <c r="H76" s="5"/>
      <c r="I76" s="29"/>
      <c r="J76" s="10">
        <f>(I75/I71)^0.25-1</f>
        <v>4.5767384961147073E-2</v>
      </c>
      <c r="K76" s="5"/>
    </row>
    <row r="77" spans="1:11" ht="12.75">
      <c r="A77" s="7">
        <f>DATA!K$3</f>
        <v>2013</v>
      </c>
      <c r="B77" s="5"/>
      <c r="C77" s="9">
        <f>1-DATA!S$8/DATA!K$8</f>
        <v>0.37419354838709684</v>
      </c>
      <c r="D77" s="8">
        <f>DATA!AA$8</f>
        <v>9.5000000000000001E-2</v>
      </c>
      <c r="E77" s="10">
        <f>C77*D77</f>
        <v>3.55483870967742E-2</v>
      </c>
      <c r="F77" s="10"/>
      <c r="G77" s="10"/>
      <c r="H77" s="5"/>
      <c r="I77" s="29">
        <f>DATA!AQ$8</f>
        <v>489</v>
      </c>
      <c r="J77" s="10">
        <f>(I77/I75)-1</f>
        <v>6.8565075050959212E-3</v>
      </c>
      <c r="K77" s="5"/>
    </row>
    <row r="78" spans="1:11" ht="12.75">
      <c r="A78" s="7">
        <f>DATA!L$3</f>
        <v>2014</v>
      </c>
      <c r="B78" s="7"/>
      <c r="C78" s="9">
        <f>1-DATA!T$8/DATA!L$8</f>
        <v>0.38181818181818172</v>
      </c>
      <c r="D78" s="8">
        <f>DATA!AB$8</f>
        <v>0.1</v>
      </c>
      <c r="E78" s="10">
        <f>C78*D78</f>
        <v>3.8181818181818178E-2</v>
      </c>
      <c r="F78" s="7"/>
      <c r="G78" s="10"/>
      <c r="H78" s="7"/>
      <c r="I78" s="29">
        <f>DATA!AR$8</f>
        <v>492</v>
      </c>
      <c r="J78" s="10">
        <f>(I78/I75)^0.5-1</f>
        <v>6.4956737579504598E-3</v>
      </c>
      <c r="K78" s="7"/>
    </row>
    <row r="79" spans="1:11" ht="12.75">
      <c r="A79" s="7" t="str">
        <f>DATA!M$3</f>
        <v>2016-2018</v>
      </c>
      <c r="B79" s="5"/>
      <c r="C79" s="9">
        <f>1-DATA!U$8/DATA!M$8</f>
        <v>0.38666666666666671</v>
      </c>
      <c r="D79" s="8">
        <f>DATA!AC$8</f>
        <v>0.1</v>
      </c>
      <c r="E79" s="10">
        <f>C79*D79</f>
        <v>3.8666666666666676E-2</v>
      </c>
      <c r="F79" s="10"/>
      <c r="G79" s="10">
        <f>DATA!AY$8</f>
        <v>0.04</v>
      </c>
      <c r="H79" s="5"/>
      <c r="I79" s="29">
        <f>DATA!AS$8</f>
        <v>505</v>
      </c>
      <c r="J79" s="10">
        <f>(I79/I75)^0.2-1</f>
        <v>7.8363544268682528E-3</v>
      </c>
      <c r="K79" s="5"/>
    </row>
    <row r="80" spans="1:11" ht="12.75">
      <c r="A80" s="7"/>
      <c r="B80" s="5"/>
      <c r="C80" s="9"/>
      <c r="D80" s="8"/>
      <c r="E80" s="10"/>
      <c r="F80" s="7"/>
      <c r="G80" s="7"/>
      <c r="H80" s="5"/>
      <c r="I80" s="29"/>
      <c r="J80" s="10"/>
      <c r="K80" s="5"/>
    </row>
    <row r="81" spans="1:11" ht="12.75">
      <c r="A81" s="7"/>
      <c r="B81" s="5"/>
      <c r="C81" s="9"/>
      <c r="D81" s="8"/>
      <c r="E81" s="10"/>
      <c r="F81" s="7"/>
      <c r="G81" s="7"/>
      <c r="H81" s="5"/>
      <c r="I81" s="29"/>
      <c r="J81" s="10"/>
      <c r="K81" s="5"/>
    </row>
    <row r="82" spans="1:11" ht="12.75">
      <c r="A82" s="7"/>
      <c r="B82" s="5"/>
      <c r="C82" s="9"/>
      <c r="D82" s="8"/>
      <c r="E82" s="10"/>
      <c r="F82" s="7"/>
      <c r="G82" s="7"/>
      <c r="H82" s="5"/>
      <c r="I82" s="29"/>
      <c r="J82" s="10"/>
      <c r="K82" s="5"/>
    </row>
    <row r="83" spans="1:11" ht="12.75">
      <c r="A83" s="14" t="s">
        <v>518</v>
      </c>
      <c r="B83" s="5"/>
      <c r="C83" s="15"/>
      <c r="D83" s="16" t="s">
        <v>519</v>
      </c>
      <c r="E83" s="17" t="s">
        <v>148</v>
      </c>
      <c r="F83" s="14"/>
      <c r="G83" s="14"/>
      <c r="H83" s="5"/>
      <c r="I83" s="31" t="s">
        <v>428</v>
      </c>
      <c r="J83" s="18" t="s">
        <v>148</v>
      </c>
      <c r="K83" s="5"/>
    </row>
    <row r="84" spans="1:11" ht="12.75">
      <c r="A84" s="7"/>
      <c r="B84" s="5"/>
      <c r="C84" s="9"/>
      <c r="D84" s="8"/>
      <c r="E84" s="10"/>
      <c r="F84" s="7"/>
      <c r="G84" s="7"/>
      <c r="H84" s="5"/>
      <c r="I84" s="29"/>
      <c r="J84" s="10"/>
      <c r="K84" s="5"/>
    </row>
    <row r="85" spans="1:11" ht="12.75">
      <c r="A85" s="7"/>
      <c r="B85" s="5"/>
      <c r="C85" s="9" t="s">
        <v>429</v>
      </c>
      <c r="D85" s="8" t="s">
        <v>488</v>
      </c>
      <c r="E85" s="10"/>
      <c r="F85" s="7"/>
      <c r="G85" s="7" t="s">
        <v>368</v>
      </c>
      <c r="H85" s="5"/>
      <c r="I85" s="29" t="s">
        <v>369</v>
      </c>
      <c r="J85" s="10" t="s">
        <v>151</v>
      </c>
      <c r="K85" s="5"/>
    </row>
    <row r="86" spans="1:11" ht="12.75">
      <c r="A86" s="19" t="str">
        <f>DATA!A$9</f>
        <v>CNL</v>
      </c>
      <c r="B86" s="5"/>
      <c r="C86" s="15" t="s">
        <v>301</v>
      </c>
      <c r="D86" s="16" t="s">
        <v>302</v>
      </c>
      <c r="E86" s="17" t="s">
        <v>452</v>
      </c>
      <c r="F86" s="14"/>
      <c r="G86" s="14" t="s">
        <v>533</v>
      </c>
      <c r="H86" s="5"/>
      <c r="I86" s="32" t="s">
        <v>367</v>
      </c>
      <c r="J86" s="17" t="s">
        <v>148</v>
      </c>
      <c r="K86" s="5"/>
    </row>
    <row r="87" spans="1:11" ht="12.75">
      <c r="A87" s="7">
        <f>DATA!F$3</f>
        <v>2008</v>
      </c>
      <c r="B87" s="5"/>
      <c r="C87" s="9">
        <f>1-DATA!N$9/DATA!F$9</f>
        <v>0.47058823529411764</v>
      </c>
      <c r="D87" s="8">
        <f>DATA!V$9</f>
        <v>9.6000000000000002E-2</v>
      </c>
      <c r="E87" s="10">
        <f>C87*D87</f>
        <v>4.5176470588235297E-2</v>
      </c>
      <c r="F87" s="7"/>
      <c r="G87" s="29">
        <f>DATA!AD$9</f>
        <v>17.649999999999999</v>
      </c>
      <c r="H87" s="5"/>
      <c r="I87" s="29">
        <f>DATA!AL$9</f>
        <v>60.04</v>
      </c>
      <c r="J87" s="10"/>
      <c r="K87" s="5"/>
    </row>
    <row r="88" spans="1:11" ht="12.75">
      <c r="A88" s="7">
        <f>DATA!G$3</f>
        <v>2009</v>
      </c>
      <c r="B88" s="5"/>
      <c r="C88" s="9">
        <f>1-DATA!O$9/DATA!G$9</f>
        <v>0.48863636363636365</v>
      </c>
      <c r="D88" s="8">
        <f>DATA!W$9</f>
        <v>9.5000000000000001E-2</v>
      </c>
      <c r="E88" s="10">
        <f>C88*D88</f>
        <v>4.6420454545454549E-2</v>
      </c>
      <c r="F88" s="7"/>
      <c r="G88" s="29">
        <f>DATA!AE$9</f>
        <v>18.5</v>
      </c>
      <c r="H88" s="5"/>
      <c r="I88" s="29">
        <f>DATA!AM$9</f>
        <v>60.26</v>
      </c>
      <c r="J88" s="10"/>
      <c r="K88" s="5"/>
    </row>
    <row r="89" spans="1:11" ht="12.75">
      <c r="A89" s="7">
        <f>DATA!H$3</f>
        <v>2010</v>
      </c>
      <c r="B89" s="5"/>
      <c r="C89" s="9">
        <f>1-DATA!P$9/DATA!H$9</f>
        <v>0.57205240174672489</v>
      </c>
      <c r="D89" s="8">
        <f>DATA!X$9</f>
        <v>0.106</v>
      </c>
      <c r="E89" s="10">
        <f>C89*D89</f>
        <v>6.0637554585152839E-2</v>
      </c>
      <c r="F89" s="7"/>
      <c r="G89" s="29">
        <f>DATA!AF$9</f>
        <v>21.76</v>
      </c>
      <c r="H89" s="5"/>
      <c r="I89" s="29">
        <f>DATA!AN$9</f>
        <v>60.53</v>
      </c>
      <c r="J89" s="10"/>
      <c r="K89" s="5"/>
    </row>
    <row r="90" spans="1:11" ht="12.75">
      <c r="A90" s="7">
        <f>DATA!I$3</f>
        <v>2011</v>
      </c>
      <c r="B90" s="5"/>
      <c r="C90" s="9">
        <f>1-DATA!Q$9/DATA!I$9</f>
        <v>0.56756756756756754</v>
      </c>
      <c r="D90" s="8">
        <f>DATA!Y$9</f>
        <v>0.111</v>
      </c>
      <c r="E90" s="10">
        <f>C90*D90</f>
        <v>6.3E-2</v>
      </c>
      <c r="F90" s="7"/>
      <c r="G90" s="29">
        <f>DATA!AG$9</f>
        <v>23.55</v>
      </c>
      <c r="H90" s="5"/>
      <c r="I90" s="29">
        <f>DATA!AO$9</f>
        <v>60.29</v>
      </c>
      <c r="J90" s="10"/>
      <c r="K90" s="5"/>
    </row>
    <row r="91" spans="1:11" ht="12.75">
      <c r="A91" s="7">
        <f>DATA!J$3</f>
        <v>2012</v>
      </c>
      <c r="B91" s="5"/>
      <c r="C91" s="9">
        <f>1-DATA!R$9/DATA!J$9</f>
        <v>0.5185185185185186</v>
      </c>
      <c r="D91" s="8">
        <f>DATA!Z$9</f>
        <v>0.109</v>
      </c>
      <c r="E91" s="20">
        <f>C91*D91</f>
        <v>5.651851851851853E-2</v>
      </c>
      <c r="F91" s="21"/>
      <c r="G91" s="30">
        <f>DATA!AH$9</f>
        <v>24.84</v>
      </c>
      <c r="H91" s="22"/>
      <c r="I91" s="30">
        <f>DATA!AP$9</f>
        <v>60.36</v>
      </c>
      <c r="J91" s="10"/>
      <c r="K91" s="5"/>
    </row>
    <row r="92" spans="1:11" ht="12.75">
      <c r="A92" s="23" t="s">
        <v>515</v>
      </c>
      <c r="B92" s="5"/>
      <c r="C92" s="9"/>
      <c r="D92" s="8"/>
      <c r="E92" s="10">
        <f>AVERAGE(E87:E91)</f>
        <v>5.4350599647472242E-2</v>
      </c>
      <c r="F92" s="10"/>
      <c r="G92" s="10">
        <f>DATA!AX$9</f>
        <v>0.09</v>
      </c>
      <c r="H92" s="5"/>
      <c r="I92" s="29"/>
      <c r="J92" s="10">
        <f>(I91/I87)^0.25-1</f>
        <v>1.3297901714866001E-3</v>
      </c>
      <c r="K92" s="5"/>
    </row>
    <row r="93" spans="1:11" ht="12.75">
      <c r="A93" s="7">
        <f>DATA!K$3</f>
        <v>2013</v>
      </c>
      <c r="B93" s="5"/>
      <c r="C93" s="9">
        <f>1-DATA!S$9/DATA!K$9</f>
        <v>0.42800000000000005</v>
      </c>
      <c r="D93" s="8">
        <f>DATA!AA$9</f>
        <v>9.5000000000000001E-2</v>
      </c>
      <c r="E93" s="10">
        <f>C93*D93</f>
        <v>4.0660000000000002E-2</v>
      </c>
      <c r="F93" s="10"/>
      <c r="G93" s="10"/>
      <c r="H93" s="5"/>
      <c r="I93" s="29">
        <f>DATA!AQ$9</f>
        <v>60.5</v>
      </c>
      <c r="J93" s="10">
        <f>(I93/I91)-1</f>
        <v>2.3194168323392717E-3</v>
      </c>
      <c r="K93" s="5"/>
    </row>
    <row r="94" spans="1:11" ht="12.75">
      <c r="A94" s="7">
        <f>DATA!L$3</f>
        <v>2014</v>
      </c>
      <c r="B94" s="7"/>
      <c r="C94" s="9">
        <f>1-DATA!T$9/DATA!L$9</f>
        <v>0.44561403508771924</v>
      </c>
      <c r="D94" s="8">
        <f>DATA!AB$9</f>
        <v>0.105</v>
      </c>
      <c r="E94" s="10">
        <f>C94*D94</f>
        <v>4.678947368421052E-2</v>
      </c>
      <c r="F94" s="7"/>
      <c r="G94" s="10"/>
      <c r="H94" s="7"/>
      <c r="I94" s="29">
        <f>DATA!AR$9</f>
        <v>60.5</v>
      </c>
      <c r="J94" s="10">
        <f>(I94/I91)^0.5-1</f>
        <v>1.1590367330953644E-3</v>
      </c>
      <c r="K94" s="7"/>
    </row>
    <row r="95" spans="1:11" ht="12.75">
      <c r="A95" s="7" t="str">
        <f>DATA!M$3</f>
        <v>2016-2018</v>
      </c>
      <c r="B95" s="5"/>
      <c r="C95" s="9">
        <f>1-DATA!U$9/DATA!M$9</f>
        <v>0.4285714285714286</v>
      </c>
      <c r="D95" s="8">
        <f>DATA!AC$9</f>
        <v>0.11</v>
      </c>
      <c r="E95" s="10">
        <f>C95*D95</f>
        <v>4.7142857142857146E-2</v>
      </c>
      <c r="F95" s="10"/>
      <c r="G95" s="10">
        <f>DATA!AY$9</f>
        <v>0.05</v>
      </c>
      <c r="H95" s="5"/>
      <c r="I95" s="29">
        <f>DATA!AS$9</f>
        <v>60.5</v>
      </c>
      <c r="J95" s="10">
        <f>(I95/I91)^0.2-1</f>
        <v>4.6345358887389665E-4</v>
      </c>
      <c r="K95" s="5"/>
    </row>
    <row r="96" spans="1:11" ht="12.75">
      <c r="A96" s="7"/>
      <c r="B96" s="5"/>
      <c r="C96" s="9"/>
      <c r="D96" s="8"/>
      <c r="E96" s="10"/>
      <c r="F96" s="7"/>
      <c r="G96" s="7"/>
      <c r="H96" s="5"/>
      <c r="I96" s="29"/>
      <c r="J96" s="10"/>
      <c r="K96" s="5"/>
    </row>
    <row r="97" spans="1:12" ht="12.75">
      <c r="A97" s="7"/>
      <c r="B97" s="5"/>
      <c r="C97" s="9"/>
      <c r="D97" s="8"/>
      <c r="E97" s="10"/>
      <c r="F97" s="7"/>
      <c r="G97" s="7"/>
      <c r="H97" s="5"/>
      <c r="I97" s="29"/>
      <c r="J97" s="10"/>
      <c r="K97" s="5"/>
    </row>
    <row r="98" spans="1:12" ht="12.75">
      <c r="A98" s="7"/>
      <c r="B98" s="5"/>
      <c r="C98" s="9"/>
      <c r="D98" s="8"/>
      <c r="E98" s="10"/>
      <c r="F98" s="7"/>
      <c r="G98" s="7"/>
      <c r="H98" s="5"/>
      <c r="I98" s="29"/>
      <c r="J98" s="10"/>
      <c r="K98" s="5"/>
    </row>
    <row r="99" spans="1:12" ht="12.75">
      <c r="A99" s="14" t="s">
        <v>518</v>
      </c>
      <c r="B99" s="5"/>
      <c r="C99" s="15"/>
      <c r="D99" s="16" t="s">
        <v>519</v>
      </c>
      <c r="E99" s="17" t="s">
        <v>148</v>
      </c>
      <c r="F99" s="14"/>
      <c r="G99" s="14"/>
      <c r="H99" s="5"/>
      <c r="I99" s="31" t="s">
        <v>428</v>
      </c>
      <c r="J99" s="18" t="s">
        <v>148</v>
      </c>
      <c r="K99" s="5"/>
    </row>
    <row r="100" spans="1:12" ht="12.75">
      <c r="A100" s="7"/>
      <c r="B100" s="5"/>
      <c r="C100" s="9"/>
      <c r="D100" s="8"/>
      <c r="E100" s="10"/>
      <c r="F100" s="7"/>
      <c r="G100" s="7"/>
      <c r="H100" s="5"/>
      <c r="I100" s="29"/>
      <c r="J100" s="10"/>
      <c r="K100" s="5"/>
    </row>
    <row r="101" spans="1:12" ht="12.75">
      <c r="A101" s="7"/>
      <c r="B101" s="5"/>
      <c r="C101" s="9" t="s">
        <v>429</v>
      </c>
      <c r="D101" s="8" t="s">
        <v>488</v>
      </c>
      <c r="E101" s="10"/>
      <c r="F101" s="7"/>
      <c r="G101" s="7" t="s">
        <v>368</v>
      </c>
      <c r="H101" s="5"/>
      <c r="I101" s="29" t="s">
        <v>369</v>
      </c>
      <c r="J101" s="10" t="s">
        <v>151</v>
      </c>
      <c r="K101" s="5"/>
    </row>
    <row r="102" spans="1:12" ht="12.75">
      <c r="A102" s="19" t="str">
        <f>DATA!A$10</f>
        <v>ETR</v>
      </c>
      <c r="B102" s="5"/>
      <c r="C102" s="15" t="s">
        <v>301</v>
      </c>
      <c r="D102" s="16" t="s">
        <v>302</v>
      </c>
      <c r="E102" s="17" t="s">
        <v>452</v>
      </c>
      <c r="F102" s="14"/>
      <c r="G102" s="14" t="s">
        <v>533</v>
      </c>
      <c r="H102" s="5"/>
      <c r="I102" s="32" t="s">
        <v>367</v>
      </c>
      <c r="J102" s="17" t="s">
        <v>148</v>
      </c>
      <c r="K102" s="5"/>
    </row>
    <row r="103" spans="1:12" ht="12.75">
      <c r="A103" s="7">
        <f>DATA!F$3</f>
        <v>2008</v>
      </c>
      <c r="B103" s="5"/>
      <c r="C103" s="9">
        <f>1-DATA!N$10/DATA!F$10</f>
        <v>0.5161290322580645</v>
      </c>
      <c r="D103" s="8">
        <f>DATA!V$10</f>
        <v>0.153</v>
      </c>
      <c r="E103" s="10">
        <f>C103*D103</f>
        <v>7.8967741935483865E-2</v>
      </c>
      <c r="F103" s="7"/>
      <c r="G103" s="29">
        <f>DATA!AD$10</f>
        <v>42.07</v>
      </c>
      <c r="H103" s="5"/>
      <c r="I103" s="29">
        <f>DATA!AL$10</f>
        <v>189.36</v>
      </c>
      <c r="J103" s="10"/>
      <c r="K103" s="5"/>
    </row>
    <row r="104" spans="1:12" ht="12.75">
      <c r="A104" s="7">
        <f>DATA!G$3</f>
        <v>2009</v>
      </c>
      <c r="B104" s="5"/>
      <c r="C104" s="9">
        <f>1-DATA!O$10/DATA!G$10</f>
        <v>0.52380952380952372</v>
      </c>
      <c r="D104" s="8">
        <f>DATA!W$10</f>
        <v>0.14299999999999999</v>
      </c>
      <c r="E104" s="10">
        <f>C104*D104</f>
        <v>7.4904761904761891E-2</v>
      </c>
      <c r="F104" s="7"/>
      <c r="G104" s="29">
        <f>DATA!AE$10</f>
        <v>45.54</v>
      </c>
      <c r="H104" s="5"/>
      <c r="I104" s="29">
        <f>DATA!AM$10</f>
        <v>189.12</v>
      </c>
      <c r="J104" s="10"/>
      <c r="K104" s="5"/>
    </row>
    <row r="105" spans="1:12" ht="12.75">
      <c r="A105" s="7">
        <f>DATA!H$3</f>
        <v>2010</v>
      </c>
      <c r="B105" s="5"/>
      <c r="C105" s="9">
        <f>1-DATA!P$10/DATA!H$10</f>
        <v>0.51351351351351349</v>
      </c>
      <c r="D105" s="8">
        <f>DATA!X$10</f>
        <v>0.14699999999999999</v>
      </c>
      <c r="E105" s="10">
        <f>C105*D105</f>
        <v>7.5486486486486482E-2</v>
      </c>
      <c r="F105" s="7"/>
      <c r="G105" s="29">
        <f>DATA!AF$10</f>
        <v>47.53</v>
      </c>
      <c r="H105" s="5"/>
      <c r="I105" s="29">
        <f>DATA!AN$10</f>
        <v>178.75</v>
      </c>
      <c r="J105" s="10"/>
      <c r="K105" s="5"/>
    </row>
    <row r="106" spans="1:12" ht="12.75">
      <c r="A106" s="7">
        <f>DATA!I$3</f>
        <v>2011</v>
      </c>
      <c r="B106" s="5"/>
      <c r="C106" s="9">
        <f>1-DATA!Q$10/DATA!I$10</f>
        <v>0.56026490066225165</v>
      </c>
      <c r="D106" s="8">
        <f>DATA!Y$10</f>
        <v>0.15</v>
      </c>
      <c r="E106" s="10">
        <f>C106*D106</f>
        <v>8.4039735099337751E-2</v>
      </c>
      <c r="F106" s="7"/>
      <c r="G106" s="29">
        <f>DATA!AG$10</f>
        <v>50.81</v>
      </c>
      <c r="H106" s="5"/>
      <c r="I106" s="29">
        <f>DATA!AO$10</f>
        <v>176.36</v>
      </c>
      <c r="J106" s="10"/>
      <c r="K106" s="5"/>
      <c r="L106">
        <f>(I107/I105)^0.5-1</f>
        <v>-2.6608828059963008E-3</v>
      </c>
    </row>
    <row r="107" spans="1:12" ht="12.75">
      <c r="A107" s="7">
        <f>DATA!J$3</f>
        <v>2012</v>
      </c>
      <c r="B107" s="5"/>
      <c r="C107" s="9">
        <f>1-DATA!R$10/DATA!J$10</f>
        <v>0.44850498338870426</v>
      </c>
      <c r="D107" s="8">
        <f>DATA!Z$10</f>
        <v>0.11600000000000001</v>
      </c>
      <c r="E107" s="20">
        <f>C107*D107</f>
        <v>5.2026578073089698E-2</v>
      </c>
      <c r="F107" s="21"/>
      <c r="G107" s="30">
        <f>DATA!AH$10</f>
        <v>51.73</v>
      </c>
      <c r="H107" s="22"/>
      <c r="I107" s="30">
        <f>DATA!AP$10</f>
        <v>177.8</v>
      </c>
      <c r="J107" s="10"/>
      <c r="K107" s="5"/>
    </row>
    <row r="108" spans="1:12" ht="12.75">
      <c r="A108" s="23" t="s">
        <v>515</v>
      </c>
      <c r="B108" s="5"/>
      <c r="C108" s="9"/>
      <c r="D108" s="8"/>
      <c r="E108" s="10">
        <f>AVERAGE(E103:E107)</f>
        <v>7.3085060699831936E-2</v>
      </c>
      <c r="F108" s="10"/>
      <c r="G108" s="10">
        <f>DATA!AX$10</f>
        <v>0.05</v>
      </c>
      <c r="H108" s="5"/>
      <c r="I108" s="29"/>
      <c r="J108" s="10">
        <f>(I107/I103)^0.25-1</f>
        <v>-1.5624314444925957E-2</v>
      </c>
      <c r="K108" s="5"/>
    </row>
    <row r="109" spans="1:12" ht="12.75">
      <c r="A109" s="7">
        <f>DATA!K$3</f>
        <v>2013</v>
      </c>
      <c r="B109" s="5"/>
      <c r="C109" s="9">
        <f>1-DATA!S$10/DATA!K$10</f>
        <v>0.30105263157894735</v>
      </c>
      <c r="D109" s="8">
        <f>DATA!AA$10</f>
        <v>0.09</v>
      </c>
      <c r="E109" s="10">
        <f>C109*D109</f>
        <v>2.7094736842105262E-2</v>
      </c>
      <c r="F109" s="10"/>
      <c r="G109" s="10"/>
      <c r="H109" s="5"/>
      <c r="I109" s="29">
        <f>DATA!AQ$10</f>
        <v>178</v>
      </c>
      <c r="J109" s="10">
        <f>(I109/I107)-1</f>
        <v>1.1248593925758943E-3</v>
      </c>
      <c r="K109" s="5"/>
    </row>
    <row r="110" spans="1:12" ht="12.75">
      <c r="A110" s="7">
        <f>DATA!L$3</f>
        <v>2014</v>
      </c>
      <c r="B110" s="7"/>
      <c r="C110" s="9">
        <f>1-DATA!T$10/DATA!L$10</f>
        <v>0.30105263157894735</v>
      </c>
      <c r="D110" s="8">
        <f>DATA!AB$10</f>
        <v>0.09</v>
      </c>
      <c r="E110" s="10">
        <f>C110*D110</f>
        <v>2.7094736842105262E-2</v>
      </c>
      <c r="F110" s="7"/>
      <c r="G110" s="10"/>
      <c r="H110" s="7"/>
      <c r="I110" s="29">
        <f>DATA!AR$10</f>
        <v>178</v>
      </c>
      <c r="J110" s="10">
        <f>(I110/I107)^0.5-1</f>
        <v>5.622716215996082E-4</v>
      </c>
      <c r="K110" s="7"/>
    </row>
    <row r="111" spans="1:12" ht="12.75">
      <c r="A111" s="7" t="str">
        <f>DATA!M$3</f>
        <v>2016-2018</v>
      </c>
      <c r="B111" s="5"/>
      <c r="C111" s="9">
        <f>1-DATA!U$10/DATA!M$10</f>
        <v>0.38181818181818183</v>
      </c>
      <c r="D111" s="8">
        <f>DATA!AC$10</f>
        <v>9.5000000000000001E-2</v>
      </c>
      <c r="E111" s="10">
        <f>C111*D111</f>
        <v>3.6272727272727276E-2</v>
      </c>
      <c r="F111" s="10"/>
      <c r="G111" s="10">
        <f>DATA!AY$10</f>
        <v>0.03</v>
      </c>
      <c r="H111" s="5"/>
      <c r="I111" s="29">
        <f>DATA!AS$10</f>
        <v>172</v>
      </c>
      <c r="J111" s="10">
        <f>(I111/I107)^0.2-1</f>
        <v>-6.6110196698300205E-3</v>
      </c>
      <c r="K111" s="5"/>
    </row>
    <row r="112" spans="1:12" ht="12.75">
      <c r="A112" s="7"/>
      <c r="B112" s="5"/>
      <c r="C112" s="9"/>
      <c r="D112" s="8"/>
      <c r="E112" s="10"/>
      <c r="F112" s="7"/>
      <c r="G112" s="7"/>
      <c r="H112" s="5"/>
      <c r="I112" s="29"/>
      <c r="J112" s="218" t="s">
        <v>538</v>
      </c>
      <c r="K112" s="5"/>
    </row>
    <row r="113" spans="1:11" ht="12.75">
      <c r="A113" s="7"/>
      <c r="B113" s="5"/>
      <c r="C113" s="9"/>
      <c r="D113" s="8"/>
      <c r="E113" s="10"/>
      <c r="F113" s="7"/>
      <c r="G113" s="7"/>
      <c r="H113" s="5"/>
      <c r="I113" s="29"/>
      <c r="J113" s="221" t="s">
        <v>539</v>
      </c>
      <c r="K113" s="5"/>
    </row>
    <row r="114" spans="1:11" ht="12.75">
      <c r="A114" s="7"/>
      <c r="B114" s="5"/>
      <c r="C114" s="9"/>
      <c r="D114" s="8"/>
      <c r="E114" s="10"/>
      <c r="F114" s="7"/>
      <c r="G114" s="7"/>
      <c r="H114" s="5"/>
      <c r="I114" s="29"/>
      <c r="J114" s="11" t="s">
        <v>352</v>
      </c>
      <c r="K114" s="5"/>
    </row>
    <row r="115" spans="1:11" ht="12.75">
      <c r="A115" s="7"/>
      <c r="B115" s="5"/>
      <c r="C115" s="9"/>
      <c r="D115" s="8"/>
      <c r="E115" s="10"/>
      <c r="F115" s="7"/>
      <c r="G115" s="7"/>
      <c r="H115" s="5"/>
      <c r="I115" s="29"/>
      <c r="J115" s="10"/>
      <c r="K115" s="5"/>
    </row>
    <row r="116" spans="1:11" ht="12.75">
      <c r="A116" s="7"/>
      <c r="B116" s="5"/>
      <c r="C116" s="9"/>
      <c r="D116" s="8"/>
      <c r="E116" s="10"/>
      <c r="F116" s="7"/>
      <c r="G116" s="7"/>
      <c r="H116" s="5"/>
      <c r="I116" s="29"/>
      <c r="J116" s="10"/>
      <c r="K116" s="5"/>
    </row>
    <row r="117" spans="1:11" ht="12.75">
      <c r="A117" s="7"/>
      <c r="B117" s="5"/>
      <c r="C117" s="9"/>
      <c r="D117" s="8"/>
      <c r="E117" s="12"/>
      <c r="F117" s="13" t="str">
        <f>F$6</f>
        <v>PUGET SOUND ENERGY</v>
      </c>
      <c r="G117" s="5"/>
      <c r="H117" s="5"/>
      <c r="I117" s="29"/>
      <c r="J117" s="10"/>
      <c r="K117" s="5"/>
    </row>
    <row r="118" spans="1:11" ht="12.75">
      <c r="A118" s="7"/>
      <c r="B118" s="5"/>
      <c r="C118" s="9"/>
      <c r="D118" s="8"/>
      <c r="E118" s="12"/>
      <c r="F118" s="13" t="s">
        <v>505</v>
      </c>
      <c r="G118" s="5"/>
      <c r="H118" s="5"/>
      <c r="I118" s="29"/>
      <c r="J118" s="10"/>
      <c r="K118" s="5"/>
    </row>
    <row r="119" spans="1:11" ht="12.75">
      <c r="A119" s="7"/>
      <c r="B119" s="5"/>
      <c r="C119" s="9"/>
      <c r="D119" s="8"/>
      <c r="E119" s="10"/>
      <c r="F119" s="7" t="s">
        <v>498</v>
      </c>
      <c r="G119" s="7"/>
      <c r="H119" s="5"/>
      <c r="I119" s="29"/>
      <c r="J119" s="10"/>
      <c r="K119" s="5"/>
    </row>
    <row r="120" spans="1:11" ht="12.75">
      <c r="A120" s="7"/>
      <c r="B120" s="5"/>
      <c r="C120" s="9"/>
      <c r="D120" s="8"/>
      <c r="E120" s="10"/>
      <c r="F120" s="7"/>
      <c r="G120" s="7"/>
      <c r="H120" s="5"/>
      <c r="I120" s="29"/>
      <c r="J120" s="10"/>
      <c r="K120" s="5"/>
    </row>
    <row r="121" spans="1:11" ht="12.75">
      <c r="A121" s="7"/>
      <c r="B121" s="5"/>
      <c r="C121" s="9"/>
      <c r="D121" s="8"/>
      <c r="E121" s="10"/>
      <c r="F121" s="7"/>
      <c r="G121" s="7"/>
      <c r="H121" s="5"/>
      <c r="I121" s="29"/>
      <c r="J121" s="10"/>
      <c r="K121" s="5"/>
    </row>
    <row r="122" spans="1:11" ht="12.75">
      <c r="A122" s="14" t="s">
        <v>518</v>
      </c>
      <c r="B122" s="5"/>
      <c r="C122" s="15"/>
      <c r="D122" s="16" t="s">
        <v>519</v>
      </c>
      <c r="E122" s="17" t="s">
        <v>148</v>
      </c>
      <c r="F122" s="14"/>
      <c r="G122" s="14"/>
      <c r="H122" s="5"/>
      <c r="I122" s="31" t="s">
        <v>428</v>
      </c>
      <c r="J122" s="18" t="s">
        <v>148</v>
      </c>
      <c r="K122" s="5"/>
    </row>
    <row r="123" spans="1:11" ht="12.75">
      <c r="A123" s="7"/>
      <c r="B123" s="5"/>
      <c r="C123" s="9"/>
      <c r="D123" s="8"/>
      <c r="E123" s="10"/>
      <c r="F123" s="7"/>
      <c r="G123" s="7"/>
      <c r="H123" s="5"/>
      <c r="I123" s="29"/>
      <c r="J123" s="10"/>
      <c r="K123" s="5"/>
    </row>
    <row r="124" spans="1:11" ht="12.75">
      <c r="A124" s="7"/>
      <c r="B124" s="5"/>
      <c r="C124" s="9" t="s">
        <v>429</v>
      </c>
      <c r="D124" s="8" t="s">
        <v>488</v>
      </c>
      <c r="E124" s="10"/>
      <c r="F124" s="7"/>
      <c r="G124" s="7" t="s">
        <v>368</v>
      </c>
      <c r="H124" s="5"/>
      <c r="I124" s="29" t="s">
        <v>369</v>
      </c>
      <c r="J124" s="10" t="s">
        <v>151</v>
      </c>
      <c r="K124" s="5"/>
    </row>
    <row r="125" spans="1:11" ht="12.75">
      <c r="A125" s="19" t="str">
        <f>DATA!A$11</f>
        <v>WR</v>
      </c>
      <c r="B125" s="5"/>
      <c r="C125" s="15" t="s">
        <v>301</v>
      </c>
      <c r="D125" s="16" t="s">
        <v>302</v>
      </c>
      <c r="E125" s="17" t="s">
        <v>452</v>
      </c>
      <c r="F125" s="14"/>
      <c r="G125" s="14" t="s">
        <v>533</v>
      </c>
      <c r="H125" s="5"/>
      <c r="I125" s="32" t="s">
        <v>367</v>
      </c>
      <c r="J125" s="17" t="s">
        <v>148</v>
      </c>
      <c r="K125" s="5"/>
    </row>
    <row r="126" spans="1:11" ht="12.75">
      <c r="A126" s="7">
        <f>DATA!F$3</f>
        <v>2008</v>
      </c>
      <c r="B126" s="5"/>
      <c r="C126" s="9">
        <f>1-DATA!N$11/DATA!F$11</f>
        <v>0.11450381679389321</v>
      </c>
      <c r="D126" s="8">
        <f>DATA!V$11</f>
        <v>6.2E-2</v>
      </c>
      <c r="E126" s="10">
        <f>C126*D126</f>
        <v>7.099236641221379E-3</v>
      </c>
      <c r="F126" s="7"/>
      <c r="G126" s="29">
        <f>DATA!AD$11</f>
        <v>20.18</v>
      </c>
      <c r="H126" s="5"/>
      <c r="I126" s="29">
        <f>DATA!AL$11</f>
        <v>108.31</v>
      </c>
      <c r="J126" s="10"/>
      <c r="K126" s="5"/>
    </row>
    <row r="127" spans="1:11" ht="12.75">
      <c r="A127" s="7">
        <f>DATA!G$3</f>
        <v>2009</v>
      </c>
      <c r="B127" s="5"/>
      <c r="C127" s="9">
        <f>1-DATA!O$11/DATA!G$11</f>
        <v>6.25E-2</v>
      </c>
      <c r="D127" s="8">
        <f>DATA!W$11</f>
        <v>6.3E-2</v>
      </c>
      <c r="E127" s="10">
        <f>C127*D127</f>
        <v>3.9375E-3</v>
      </c>
      <c r="F127" s="7"/>
      <c r="G127" s="29">
        <f>DATA!AE$11</f>
        <v>20.59</v>
      </c>
      <c r="H127" s="5"/>
      <c r="I127" s="29">
        <f>DATA!AM$11</f>
        <v>109.07</v>
      </c>
      <c r="J127" s="10"/>
      <c r="K127" s="5"/>
    </row>
    <row r="128" spans="1:11" ht="12.75">
      <c r="A128" s="7">
        <f>DATA!H$3</f>
        <v>2010</v>
      </c>
      <c r="B128" s="5"/>
      <c r="C128" s="9">
        <f>1-DATA!P$11/DATA!H$11</f>
        <v>0.31111111111111112</v>
      </c>
      <c r="D128" s="8">
        <f>DATA!X$11</f>
        <v>8.5000000000000006E-2</v>
      </c>
      <c r="E128" s="10">
        <f>C128*D128</f>
        <v>2.6444444444444448E-2</v>
      </c>
      <c r="F128" s="7"/>
      <c r="G128" s="29">
        <f>DATA!AF$11</f>
        <v>21.25</v>
      </c>
      <c r="H128" s="5"/>
      <c r="I128" s="29">
        <f>DATA!AN$11</f>
        <v>112.13</v>
      </c>
      <c r="J128" s="10"/>
      <c r="K128" s="5"/>
    </row>
    <row r="129" spans="1:12" ht="12.75">
      <c r="A129" s="7">
        <f>DATA!I$3</f>
        <v>2011</v>
      </c>
      <c r="B129" s="5"/>
      <c r="C129" s="9">
        <f>1-DATA!Q$11/DATA!I$11</f>
        <v>0.28491620111731841</v>
      </c>
      <c r="D129" s="8">
        <f>DATA!Y$11</f>
        <v>7.6999999999999999E-2</v>
      </c>
      <c r="E129" s="10">
        <f>C129*D129</f>
        <v>2.1938547486033518E-2</v>
      </c>
      <c r="F129" s="7"/>
      <c r="G129" s="29">
        <f>DATA!AG$11</f>
        <v>22.03</v>
      </c>
      <c r="H129" s="5"/>
      <c r="I129" s="29">
        <f>DATA!AO$11</f>
        <v>125.7</v>
      </c>
      <c r="J129" s="10"/>
      <c r="K129" s="5"/>
      <c r="L129">
        <f>(I129/I126)^0.333-1</f>
        <v>5.083376366799941E-2</v>
      </c>
    </row>
    <row r="130" spans="1:12" ht="12.75">
      <c r="A130" s="7">
        <f>DATA!J$3</f>
        <v>2012</v>
      </c>
      <c r="B130" s="5"/>
      <c r="C130" s="9">
        <f>1-DATA!R$11/DATA!J$11</f>
        <v>0.38604651162790693</v>
      </c>
      <c r="D130" s="8">
        <f>DATA!Z$11</f>
        <v>9.4E-2</v>
      </c>
      <c r="E130" s="20">
        <f>C130*D130</f>
        <v>3.6288372093023248E-2</v>
      </c>
      <c r="F130" s="21"/>
      <c r="G130" s="30">
        <f>DATA!AH$11</f>
        <v>22.89</v>
      </c>
      <c r="H130" s="22"/>
      <c r="I130" s="30">
        <f>DATA!AP$11</f>
        <v>126.5</v>
      </c>
      <c r="J130" s="10"/>
      <c r="K130" s="5"/>
    </row>
    <row r="131" spans="1:12" ht="12.75">
      <c r="A131" s="23" t="s">
        <v>515</v>
      </c>
      <c r="B131" s="5"/>
      <c r="C131" s="9"/>
      <c r="D131" s="8"/>
      <c r="E131" s="10">
        <f>AVERAGE(E126:E130)</f>
        <v>1.9141620132944522E-2</v>
      </c>
      <c r="F131" s="10"/>
      <c r="G131" s="10">
        <f>DATA!AX$11</f>
        <v>4.4999999999999998E-2</v>
      </c>
      <c r="H131" s="5"/>
      <c r="I131" s="29"/>
      <c r="J131" s="10">
        <f>(I130/I126)^0.25-1</f>
        <v>3.9574199314022174E-2</v>
      </c>
      <c r="K131" s="5"/>
    </row>
    <row r="132" spans="1:12" ht="12.75">
      <c r="A132" s="7">
        <f>DATA!K$3</f>
        <v>2013</v>
      </c>
      <c r="B132" s="5"/>
      <c r="C132" s="9">
        <f>1-DATA!S$11/DATA!K$11</f>
        <v>0.39555555555555555</v>
      </c>
      <c r="D132" s="8">
        <f>DATA!AA$11</f>
        <v>0.09</v>
      </c>
      <c r="E132" s="10">
        <f>C132*D132</f>
        <v>3.56E-2</v>
      </c>
      <c r="F132" s="10"/>
      <c r="G132" s="10"/>
      <c r="H132" s="5"/>
      <c r="I132" s="29">
        <f>DATA!AQ$11</f>
        <v>128</v>
      </c>
      <c r="J132" s="10">
        <f>(I132/I130)-1</f>
        <v>1.1857707509881354E-2</v>
      </c>
      <c r="K132" s="5"/>
    </row>
    <row r="133" spans="1:12" ht="12.75">
      <c r="A133" s="7">
        <f>DATA!L$3</f>
        <v>2014</v>
      </c>
      <c r="B133" s="7"/>
      <c r="C133" s="9">
        <f>1-DATA!T$11/DATA!L$11</f>
        <v>0.4042553191489362</v>
      </c>
      <c r="D133" s="8">
        <f>DATA!AB$11</f>
        <v>0.09</v>
      </c>
      <c r="E133" s="10">
        <f>C133*D133</f>
        <v>3.6382978723404256E-2</v>
      </c>
      <c r="F133" s="7"/>
      <c r="G133" s="10"/>
      <c r="H133" s="7"/>
      <c r="I133" s="29">
        <f>DATA!AR$11</f>
        <v>130</v>
      </c>
      <c r="J133" s="10">
        <f>(I133/I130)^0.5-1</f>
        <v>1.373960373940375E-2</v>
      </c>
      <c r="K133" s="7"/>
    </row>
    <row r="134" spans="1:12" ht="12.75">
      <c r="A134" s="7" t="str">
        <f>DATA!M$3</f>
        <v>2016-2018</v>
      </c>
      <c r="B134" s="5"/>
      <c r="C134" s="9">
        <f>1-DATA!U$11/DATA!M$11</f>
        <v>0.44727272727272727</v>
      </c>
      <c r="D134" s="8">
        <f>DATA!AC$11</f>
        <v>9.5000000000000001E-2</v>
      </c>
      <c r="E134" s="10">
        <f>C134*D134</f>
        <v>4.2490909090909093E-2</v>
      </c>
      <c r="F134" s="10"/>
      <c r="G134" s="10">
        <f>DATA!AY$11</f>
        <v>0.05</v>
      </c>
      <c r="H134" s="5"/>
      <c r="I134" s="29">
        <f>DATA!AS$11</f>
        <v>135</v>
      </c>
      <c r="J134" s="10">
        <f>(I134/I130)^0.2-1</f>
        <v>1.3091446409179808E-2</v>
      </c>
      <c r="K134" s="5"/>
      <c r="L134">
        <f>(I134/I132)^0.25-1</f>
        <v>1.3400116105275695E-2</v>
      </c>
    </row>
    <row r="135" spans="1:12" ht="12.75">
      <c r="A135" s="7"/>
      <c r="B135" s="5"/>
      <c r="C135" s="9"/>
      <c r="D135" s="8"/>
      <c r="E135" s="10"/>
      <c r="F135" s="7"/>
      <c r="G135" s="7"/>
      <c r="H135" s="5"/>
      <c r="I135" s="29"/>
      <c r="J135" s="10"/>
      <c r="K135" s="5"/>
    </row>
    <row r="136" spans="1:12" ht="12.75">
      <c r="A136" s="7"/>
      <c r="B136" s="5"/>
      <c r="C136" s="9"/>
      <c r="D136" s="8"/>
      <c r="E136" s="10"/>
      <c r="F136" s="7"/>
      <c r="G136" s="7"/>
      <c r="H136" s="5"/>
      <c r="I136" s="29"/>
      <c r="J136" s="10"/>
      <c r="K136" s="5"/>
    </row>
    <row r="137" spans="1:12" ht="12.75">
      <c r="A137" s="7"/>
      <c r="B137" s="5"/>
      <c r="C137" s="9"/>
      <c r="D137" s="8"/>
      <c r="E137" s="10"/>
      <c r="F137" s="7"/>
      <c r="G137" s="7"/>
      <c r="H137" s="5"/>
      <c r="I137" s="29"/>
      <c r="J137" s="10"/>
      <c r="K137" s="5"/>
    </row>
    <row r="138" spans="1:12" ht="12.75">
      <c r="A138" s="14" t="s">
        <v>518</v>
      </c>
      <c r="B138" s="5"/>
      <c r="C138" s="15"/>
      <c r="D138" s="16" t="s">
        <v>519</v>
      </c>
      <c r="E138" s="17" t="s">
        <v>148</v>
      </c>
      <c r="F138" s="14"/>
      <c r="G138" s="14"/>
      <c r="H138" s="5"/>
      <c r="I138" s="31" t="s">
        <v>428</v>
      </c>
      <c r="J138" s="18" t="s">
        <v>148</v>
      </c>
      <c r="K138" s="5"/>
    </row>
    <row r="139" spans="1:12" ht="12.75">
      <c r="A139" s="7"/>
      <c r="B139" s="5"/>
      <c r="C139" s="9"/>
      <c r="D139" s="8"/>
      <c r="E139" s="10"/>
      <c r="F139" s="7"/>
      <c r="G139" s="7"/>
      <c r="H139" s="5"/>
      <c r="I139" s="29"/>
      <c r="J139" s="10"/>
      <c r="K139" s="5"/>
    </row>
    <row r="140" spans="1:12" ht="12.75">
      <c r="A140" s="7"/>
      <c r="B140" s="5"/>
      <c r="C140" s="9" t="s">
        <v>429</v>
      </c>
      <c r="D140" s="8" t="s">
        <v>488</v>
      </c>
      <c r="E140" s="10"/>
      <c r="F140" s="7"/>
      <c r="G140" s="7" t="s">
        <v>368</v>
      </c>
      <c r="H140" s="5"/>
      <c r="I140" s="29" t="s">
        <v>369</v>
      </c>
      <c r="J140" s="10" t="s">
        <v>151</v>
      </c>
      <c r="K140" s="5"/>
    </row>
    <row r="141" spans="1:12" ht="12.75">
      <c r="A141" s="19" t="str">
        <f>DATA!A$12</f>
        <v>WEC</v>
      </c>
      <c r="B141" s="5"/>
      <c r="C141" s="15" t="s">
        <v>301</v>
      </c>
      <c r="D141" s="16" t="s">
        <v>302</v>
      </c>
      <c r="E141" s="17" t="s">
        <v>452</v>
      </c>
      <c r="F141" s="14"/>
      <c r="G141" s="14" t="s">
        <v>533</v>
      </c>
      <c r="H141" s="5"/>
      <c r="I141" s="32" t="s">
        <v>367</v>
      </c>
      <c r="J141" s="17" t="s">
        <v>148</v>
      </c>
      <c r="K141" s="5"/>
    </row>
    <row r="142" spans="1:12" ht="12.75">
      <c r="A142" s="7">
        <f>DATA!F$3</f>
        <v>2008</v>
      </c>
      <c r="B142" s="5"/>
      <c r="C142" s="9">
        <f>1-DATA!N$12/DATA!F$12</f>
        <v>0.64473684210526316</v>
      </c>
      <c r="D142" s="8">
        <f>DATA!V$12</f>
        <v>0.107</v>
      </c>
      <c r="E142" s="10">
        <f>C142*D142</f>
        <v>6.8986842105263152E-2</v>
      </c>
      <c r="F142" s="7"/>
      <c r="G142" s="29">
        <f>DATA!AD$12</f>
        <v>14.27</v>
      </c>
      <c r="H142" s="5"/>
      <c r="I142" s="29">
        <f>DATA!AL$12</f>
        <v>233.84</v>
      </c>
      <c r="J142" s="10"/>
      <c r="K142" s="5"/>
    </row>
    <row r="143" spans="1:12" ht="12.75">
      <c r="A143" s="7">
        <f>DATA!G$3</f>
        <v>2009</v>
      </c>
      <c r="B143" s="5"/>
      <c r="C143" s="9">
        <f>1-DATA!O$12/DATA!G$12</f>
        <v>0.57499999999999996</v>
      </c>
      <c r="D143" s="8">
        <f>DATA!W$12</f>
        <v>0.106</v>
      </c>
      <c r="E143" s="10">
        <f>C143*D143</f>
        <v>6.094999999999999E-2</v>
      </c>
      <c r="F143" s="7"/>
      <c r="G143" s="29">
        <f>DATA!AE$12</f>
        <v>15.26</v>
      </c>
      <c r="H143" s="5"/>
      <c r="I143" s="29">
        <f>DATA!AM$12</f>
        <v>233.82</v>
      </c>
      <c r="J143" s="10"/>
      <c r="K143" s="5"/>
    </row>
    <row r="144" spans="1:12" ht="12.75">
      <c r="A144" s="7">
        <f>DATA!H$3</f>
        <v>2010</v>
      </c>
      <c r="B144" s="5"/>
      <c r="C144" s="9">
        <f>1-DATA!P$12/DATA!H$12</f>
        <v>0.58333333333333326</v>
      </c>
      <c r="D144" s="8">
        <f>DATA!X$12</f>
        <v>0.12</v>
      </c>
      <c r="E144" s="10">
        <f>C144*D144</f>
        <v>6.9999999999999993E-2</v>
      </c>
      <c r="F144" s="7"/>
      <c r="G144" s="29">
        <f>DATA!AF$12</f>
        <v>16.260000000000002</v>
      </c>
      <c r="H144" s="5"/>
      <c r="I144" s="29">
        <f>DATA!AN$12</f>
        <v>233.77</v>
      </c>
      <c r="J144" s="10"/>
      <c r="K144" s="5"/>
    </row>
    <row r="145" spans="1:14" ht="12.75">
      <c r="A145" s="7">
        <f>DATA!I$3</f>
        <v>2011</v>
      </c>
      <c r="B145" s="5"/>
      <c r="C145" s="9">
        <f>1-DATA!Q$12/DATA!I$12</f>
        <v>0.52293577981651373</v>
      </c>
      <c r="D145" s="8">
        <f>DATA!Y$12</f>
        <v>0.129</v>
      </c>
      <c r="E145" s="10">
        <f>C145*D145</f>
        <v>6.7458715596330279E-2</v>
      </c>
      <c r="F145" s="7"/>
      <c r="G145" s="29">
        <f>DATA!AG$12</f>
        <v>17.2</v>
      </c>
      <c r="H145" s="5"/>
      <c r="I145" s="29">
        <f>DATA!AO$12</f>
        <v>230.49</v>
      </c>
      <c r="J145" s="10"/>
      <c r="K145" s="5"/>
    </row>
    <row r="146" spans="1:14" ht="12.75">
      <c r="A146" s="7">
        <f>DATA!J$3</f>
        <v>2012</v>
      </c>
      <c r="B146" s="5"/>
      <c r="C146" s="9">
        <f>1-DATA!R$12/DATA!J$12</f>
        <v>0.48936170212765961</v>
      </c>
      <c r="D146" s="8">
        <f>DATA!Z$12</f>
        <v>0.13200000000000001</v>
      </c>
      <c r="E146" s="20">
        <f>C146*D146</f>
        <v>6.4595744680851067E-2</v>
      </c>
      <c r="F146" s="21"/>
      <c r="G146" s="30">
        <f>DATA!AH$12</f>
        <v>18.05</v>
      </c>
      <c r="H146" s="22"/>
      <c r="I146" s="30">
        <f>DATA!AP$12</f>
        <v>229.04</v>
      </c>
      <c r="J146" s="10"/>
      <c r="K146" s="5"/>
      <c r="L146">
        <f>(I146/I143)^0.333-1</f>
        <v>-6.8544910245763591E-3</v>
      </c>
    </row>
    <row r="147" spans="1:14" ht="12.75">
      <c r="A147" s="23" t="s">
        <v>515</v>
      </c>
      <c r="B147" s="5"/>
      <c r="C147" s="9"/>
      <c r="D147" s="8"/>
      <c r="E147" s="10">
        <f>AVERAGE(E142:E146)</f>
        <v>6.6398260476488891E-2</v>
      </c>
      <c r="F147" s="10"/>
      <c r="G147" s="10">
        <f>DATA!AX$12</f>
        <v>7.0000000000000007E-2</v>
      </c>
      <c r="H147" s="5"/>
      <c r="I147" s="29"/>
      <c r="J147" s="10">
        <f>(I146/I142)^0.25-1</f>
        <v>-5.1716954983945795E-3</v>
      </c>
      <c r="K147" s="5"/>
      <c r="L147">
        <f>(I146/I144)^0.5-1</f>
        <v>-1.0168480449177064E-2</v>
      </c>
      <c r="N147" s="73">
        <f>AVERAGE(D144:D146)</f>
        <v>0.127</v>
      </c>
    </row>
    <row r="148" spans="1:14" ht="12.75">
      <c r="A148" s="7">
        <f>DATA!K$3</f>
        <v>2013</v>
      </c>
      <c r="B148" s="5"/>
      <c r="C148" s="9">
        <f>1-DATA!S$12/DATA!K$12</f>
        <v>0.43333333333333324</v>
      </c>
      <c r="D148" s="8">
        <f>DATA!AA$12</f>
        <v>0.13</v>
      </c>
      <c r="E148" s="10">
        <f>C148*D148</f>
        <v>5.6333333333333326E-2</v>
      </c>
      <c r="F148" s="10"/>
      <c r="G148" s="10"/>
      <c r="H148" s="5"/>
      <c r="I148" s="29">
        <f>DATA!AQ$12</f>
        <v>228.5</v>
      </c>
      <c r="J148" s="10">
        <f>(I148/I146)-1</f>
        <v>-2.3576667830945697E-3</v>
      </c>
      <c r="K148" s="5"/>
      <c r="N148">
        <f>D150/N147</f>
        <v>1.1023622047244095</v>
      </c>
    </row>
    <row r="149" spans="1:14" ht="12.75">
      <c r="A149" s="7">
        <f>DATA!L$3</f>
        <v>2014</v>
      </c>
      <c r="B149" s="7"/>
      <c r="C149" s="9">
        <f>1-DATA!T$12/DATA!L$12</f>
        <v>0.39200000000000002</v>
      </c>
      <c r="D149" s="8">
        <f>DATA!AB$12</f>
        <v>0.13</v>
      </c>
      <c r="E149" s="10">
        <f>C149*D149</f>
        <v>5.0960000000000005E-2</v>
      </c>
      <c r="F149" s="7"/>
      <c r="G149" s="10"/>
      <c r="H149" s="7"/>
      <c r="I149" s="29">
        <f>DATA!AR$12</f>
        <v>228.5</v>
      </c>
      <c r="J149" s="10">
        <f>(I149/I146)^0.5-1</f>
        <v>-1.1795290359205568E-3</v>
      </c>
      <c r="K149" s="7"/>
    </row>
    <row r="150" spans="1:14" ht="12.75">
      <c r="A150" s="7" t="str">
        <f>DATA!M$3</f>
        <v>2016-2018</v>
      </c>
      <c r="B150" s="5"/>
      <c r="C150" s="9">
        <f>1-DATA!U$12/DATA!M$12</f>
        <v>0.33333333333333337</v>
      </c>
      <c r="D150" s="8">
        <f>DATA!AC$12</f>
        <v>0.14000000000000001</v>
      </c>
      <c r="E150" s="10">
        <f>C150*D150</f>
        <v>4.6666666666666676E-2</v>
      </c>
      <c r="F150" s="10"/>
      <c r="G150" s="10">
        <f>DATA!AY$12</f>
        <v>3.5000000000000003E-2</v>
      </c>
      <c r="H150" s="5"/>
      <c r="I150" s="29">
        <f>DATA!AS$12</f>
        <v>228.5</v>
      </c>
      <c r="J150" s="10">
        <f>(I150/I146)^0.2-1</f>
        <v>-4.7197867412662742E-4</v>
      </c>
      <c r="K150" s="5"/>
    </row>
    <row r="151" spans="1:14" ht="12.75">
      <c r="A151" s="7"/>
      <c r="B151" s="5"/>
      <c r="C151" s="9"/>
      <c r="D151" s="8"/>
      <c r="E151" s="10"/>
      <c r="F151" s="7"/>
      <c r="G151" s="7"/>
      <c r="H151" s="5"/>
      <c r="I151" s="29"/>
      <c r="J151" s="10"/>
      <c r="K151" s="5"/>
    </row>
    <row r="152" spans="1:14" ht="12.75">
      <c r="A152" s="7"/>
      <c r="B152" s="5"/>
      <c r="C152" s="9"/>
      <c r="D152" s="8"/>
      <c r="E152" s="10"/>
      <c r="F152" s="7"/>
      <c r="G152" s="7"/>
      <c r="H152" s="5"/>
      <c r="I152" s="29"/>
      <c r="J152" s="10"/>
      <c r="K152" s="5"/>
    </row>
    <row r="153" spans="1:14" ht="12.75">
      <c r="A153" s="7"/>
      <c r="B153" s="5"/>
      <c r="C153" s="9"/>
      <c r="D153" s="8"/>
      <c r="E153" s="10"/>
      <c r="F153" s="7"/>
      <c r="G153" s="7"/>
      <c r="H153" s="5"/>
      <c r="I153" s="29"/>
      <c r="J153" s="10"/>
      <c r="K153" s="5"/>
    </row>
    <row r="154" spans="1:14" ht="12.75">
      <c r="A154" s="14" t="s">
        <v>518</v>
      </c>
      <c r="B154" s="5"/>
      <c r="C154" s="15"/>
      <c r="D154" s="16" t="s">
        <v>519</v>
      </c>
      <c r="E154" s="17" t="s">
        <v>148</v>
      </c>
      <c r="F154" s="14"/>
      <c r="G154" s="14"/>
      <c r="H154" s="5"/>
      <c r="I154" s="31" t="s">
        <v>428</v>
      </c>
      <c r="J154" s="18" t="s">
        <v>148</v>
      </c>
      <c r="K154" s="5"/>
    </row>
    <row r="155" spans="1:14" ht="12.75">
      <c r="A155" s="7"/>
      <c r="B155" s="5"/>
      <c r="C155" s="9"/>
      <c r="D155" s="8"/>
      <c r="E155" s="10"/>
      <c r="F155" s="7"/>
      <c r="G155" s="7"/>
      <c r="H155" s="5"/>
      <c r="I155" s="29"/>
      <c r="J155" s="10"/>
      <c r="K155" s="5"/>
    </row>
    <row r="156" spans="1:14" ht="12.75">
      <c r="A156" s="7"/>
      <c r="B156" s="5"/>
      <c r="C156" s="9" t="s">
        <v>429</v>
      </c>
      <c r="D156" s="8" t="s">
        <v>488</v>
      </c>
      <c r="E156" s="10"/>
      <c r="F156" s="7"/>
      <c r="G156" s="7" t="s">
        <v>368</v>
      </c>
      <c r="H156" s="5"/>
      <c r="I156" s="29" t="s">
        <v>369</v>
      </c>
      <c r="J156" s="10" t="s">
        <v>151</v>
      </c>
      <c r="K156" s="5"/>
    </row>
    <row r="157" spans="1:14" ht="12.75">
      <c r="A157" s="19" t="str">
        <f>DATA!A$13</f>
        <v>EIX</v>
      </c>
      <c r="B157" s="5"/>
      <c r="C157" s="15" t="s">
        <v>301</v>
      </c>
      <c r="D157" s="16" t="s">
        <v>302</v>
      </c>
      <c r="E157" s="17" t="s">
        <v>452</v>
      </c>
      <c r="F157" s="14"/>
      <c r="G157" s="14" t="s">
        <v>533</v>
      </c>
      <c r="H157" s="5"/>
      <c r="I157" s="32" t="s">
        <v>367</v>
      </c>
      <c r="J157" s="17" t="s">
        <v>148</v>
      </c>
      <c r="K157" s="5"/>
    </row>
    <row r="158" spans="1:14" ht="12.75">
      <c r="A158" s="7">
        <f>DATA!F$3</f>
        <v>2008</v>
      </c>
      <c r="B158" s="5"/>
      <c r="C158" s="9">
        <f>1-DATA!N$13/DATA!F$13</f>
        <v>0.66576086956521741</v>
      </c>
      <c r="D158" s="8">
        <f>DATA!V$13</f>
        <v>0.128</v>
      </c>
      <c r="E158" s="10">
        <f>C158*D158</f>
        <v>8.5217391304347828E-2</v>
      </c>
      <c r="F158" s="7"/>
      <c r="G158" s="7">
        <f>DATA!AD$13</f>
        <v>29.21</v>
      </c>
      <c r="H158" s="5"/>
      <c r="I158" s="29">
        <f>DATA!AL$13</f>
        <v>325.81</v>
      </c>
      <c r="J158" s="10"/>
      <c r="K158" s="5"/>
    </row>
    <row r="159" spans="1:14" ht="12.75">
      <c r="A159" s="7">
        <f>DATA!G$3</f>
        <v>2009</v>
      </c>
      <c r="B159" s="5"/>
      <c r="C159" s="9">
        <f>1-DATA!O$13/DATA!G$13</f>
        <v>0.61419753086419759</v>
      </c>
      <c r="D159" s="8">
        <f>DATA!W$13</f>
        <v>0.108</v>
      </c>
      <c r="E159" s="10">
        <f>C159*D159</f>
        <v>6.6333333333333341E-2</v>
      </c>
      <c r="F159" s="7"/>
      <c r="G159" s="7">
        <f>DATA!AE$13</f>
        <v>30.2</v>
      </c>
      <c r="H159" s="5"/>
      <c r="I159" s="29">
        <f>DATA!AM$13</f>
        <v>325.81</v>
      </c>
      <c r="J159" s="10"/>
      <c r="K159" s="5"/>
    </row>
    <row r="160" spans="1:14" ht="12.75">
      <c r="A160" s="7">
        <f>DATA!H$3</f>
        <v>2010</v>
      </c>
      <c r="B160" s="5"/>
      <c r="C160" s="9">
        <f>1-DATA!P$13/DATA!H$13</f>
        <v>0.62089552238805967</v>
      </c>
      <c r="D160" s="8">
        <f>DATA!X$13</f>
        <v>0.104</v>
      </c>
      <c r="E160" s="10">
        <f>C160*D160</f>
        <v>6.4573134328358206E-2</v>
      </c>
      <c r="F160" s="7"/>
      <c r="G160" s="7">
        <f>DATA!AF$13</f>
        <v>32.44</v>
      </c>
      <c r="H160" s="5"/>
      <c r="I160" s="29">
        <f>DATA!AN$13</f>
        <v>325.81</v>
      </c>
      <c r="J160" s="10"/>
      <c r="K160" s="5"/>
    </row>
    <row r="161" spans="1:14" ht="12.75">
      <c r="A161" s="7">
        <f>DATA!I$3</f>
        <v>2011</v>
      </c>
      <c r="B161" s="5"/>
      <c r="C161" s="9">
        <f>1-DATA!Q$13/DATA!I$13</f>
        <v>0.60061919504643968</v>
      </c>
      <c r="D161" s="8">
        <f>DATA!Y$13</f>
        <v>0.105</v>
      </c>
      <c r="E161" s="10">
        <f>C161*D161</f>
        <v>6.3065015479876169E-2</v>
      </c>
      <c r="F161" s="7"/>
      <c r="G161" s="7">
        <f>DATA!AG$13</f>
        <v>30.86</v>
      </c>
      <c r="H161" s="5"/>
      <c r="I161" s="29">
        <f>DATA!AO$13</f>
        <v>325.81</v>
      </c>
      <c r="J161" s="10"/>
      <c r="K161" s="5"/>
    </row>
    <row r="162" spans="1:14" ht="12.75">
      <c r="A162" s="7">
        <f>DATA!J$3</f>
        <v>2012</v>
      </c>
      <c r="B162" s="5"/>
      <c r="C162" s="9">
        <f>1-DATA!R$13/DATA!J$13</f>
        <v>0.712087912087912</v>
      </c>
      <c r="D162" s="8">
        <f>DATA!Z$13</f>
        <v>0.159</v>
      </c>
      <c r="E162" s="20">
        <f>C162*D162</f>
        <v>0.113221978021978</v>
      </c>
      <c r="F162" s="21"/>
      <c r="G162" s="21">
        <f>DATA!AH$13</f>
        <v>28.95</v>
      </c>
      <c r="H162" s="22"/>
      <c r="I162" s="30">
        <f>DATA!AP$13</f>
        <v>325.81</v>
      </c>
      <c r="J162" s="10"/>
      <c r="K162" s="5"/>
      <c r="L162">
        <f>(I161/I159)^0.5-1</f>
        <v>0</v>
      </c>
    </row>
    <row r="163" spans="1:14" ht="12.75">
      <c r="A163" s="23" t="s">
        <v>515</v>
      </c>
      <c r="B163" s="5"/>
      <c r="C163" s="9"/>
      <c r="D163" s="8"/>
      <c r="E163" s="10">
        <f>AVERAGE(E158:E162)</f>
        <v>7.848217049357871E-2</v>
      </c>
      <c r="F163" s="10"/>
      <c r="G163" s="10">
        <f>DATA!AX$13</f>
        <v>5.5E-2</v>
      </c>
      <c r="H163" s="5"/>
      <c r="I163" s="29"/>
      <c r="J163" s="10">
        <f>(I162/I158)^0.25-1</f>
        <v>0</v>
      </c>
      <c r="K163" s="5"/>
      <c r="N163" s="73">
        <f>AVERAGE(D160:D162)</f>
        <v>0.12266666666666666</v>
      </c>
    </row>
    <row r="164" spans="1:14" ht="12.75">
      <c r="A164" s="7">
        <f>DATA!K$3</f>
        <v>2013</v>
      </c>
      <c r="B164" s="5"/>
      <c r="C164" s="9">
        <f>1-DATA!S$13/DATA!K$13</f>
        <v>0.61142857142857143</v>
      </c>
      <c r="D164" s="8">
        <f>DATA!AA$13</f>
        <v>0.115</v>
      </c>
      <c r="E164" s="10">
        <f>C164*D164</f>
        <v>7.0314285714285718E-2</v>
      </c>
      <c r="F164" s="10"/>
      <c r="G164" s="10"/>
      <c r="H164" s="5"/>
      <c r="I164" s="29">
        <f>DATA!AQ$13</f>
        <v>325.81</v>
      </c>
      <c r="J164" s="10">
        <f>(I164/I162)-1</f>
        <v>0</v>
      </c>
      <c r="K164" s="5"/>
      <c r="N164">
        <f>D166/N163</f>
        <v>0.89673913043478271</v>
      </c>
    </row>
    <row r="165" spans="1:14" ht="12.75">
      <c r="A165" s="7">
        <f>DATA!L$3</f>
        <v>2014</v>
      </c>
      <c r="B165" s="7"/>
      <c r="C165" s="9">
        <f>1-DATA!T$13/DATA!L$13</f>
        <v>0.60540540540540544</v>
      </c>
      <c r="D165" s="8">
        <f>DATA!AB$13</f>
        <v>0.115</v>
      </c>
      <c r="E165" s="10">
        <f>C165*D165</f>
        <v>6.9621621621621624E-2</v>
      </c>
      <c r="F165" s="7"/>
      <c r="G165" s="10"/>
      <c r="H165" s="7"/>
      <c r="I165" s="29">
        <f>DATA!AR$13</f>
        <v>325.81</v>
      </c>
      <c r="J165" s="10">
        <f>(I165/I162)^0.5-1</f>
        <v>0</v>
      </c>
      <c r="K165" s="7"/>
    </row>
    <row r="166" spans="1:14" ht="12.75">
      <c r="A166" s="7" t="str">
        <f>DATA!M$3</f>
        <v>2016-2018</v>
      </c>
      <c r="B166" s="5"/>
      <c r="C166" s="9">
        <f>1-DATA!U$13/DATA!M$13</f>
        <v>0.57647058823529407</v>
      </c>
      <c r="D166" s="8">
        <f>DATA!AC$13</f>
        <v>0.11</v>
      </c>
      <c r="E166" s="10">
        <f>C166*D166</f>
        <v>6.3411764705882348E-2</v>
      </c>
      <c r="F166" s="10"/>
      <c r="G166" s="10">
        <f>DATA!AY$13</f>
        <v>4.4999999999999998E-2</v>
      </c>
      <c r="H166" s="5"/>
      <c r="I166" s="29">
        <f>DATA!AS$13</f>
        <v>325.81</v>
      </c>
      <c r="J166" s="10">
        <f>(I166/I162)^0.2-1</f>
        <v>0</v>
      </c>
      <c r="K166" s="5"/>
    </row>
    <row r="167" spans="1:14" ht="12.75">
      <c r="A167" s="7"/>
      <c r="B167" s="5"/>
      <c r="C167" s="9"/>
      <c r="D167" s="8"/>
      <c r="E167" s="10"/>
      <c r="F167" s="7"/>
      <c r="G167" s="7"/>
      <c r="H167" s="5"/>
      <c r="I167" s="29"/>
      <c r="J167" s="218" t="s">
        <v>538</v>
      </c>
      <c r="K167" s="5"/>
    </row>
    <row r="168" spans="1:14" ht="12.75">
      <c r="A168" s="7"/>
      <c r="B168" s="5"/>
      <c r="C168" s="9"/>
      <c r="D168" s="8"/>
      <c r="E168" s="10"/>
      <c r="F168" s="7"/>
      <c r="G168" s="7"/>
      <c r="H168" s="5"/>
      <c r="I168" s="29"/>
      <c r="J168" s="221" t="s">
        <v>539</v>
      </c>
      <c r="K168" s="5"/>
    </row>
    <row r="169" spans="1:14" ht="12.75">
      <c r="A169" s="7"/>
      <c r="B169" s="5"/>
      <c r="C169" s="9"/>
      <c r="D169" s="8"/>
      <c r="E169" s="10"/>
      <c r="F169" s="7"/>
      <c r="G169" s="7"/>
      <c r="H169" s="5"/>
      <c r="I169" s="29"/>
      <c r="J169" s="11" t="s">
        <v>351</v>
      </c>
      <c r="K169" s="5"/>
    </row>
    <row r="170" spans="1:14" ht="12.75">
      <c r="A170" s="7"/>
      <c r="B170" s="5"/>
      <c r="C170" s="9"/>
      <c r="D170" s="8"/>
      <c r="E170" s="10"/>
      <c r="F170" s="7"/>
      <c r="G170" s="7"/>
      <c r="H170" s="5"/>
      <c r="I170" s="29"/>
      <c r="J170" s="10"/>
      <c r="K170" s="5"/>
    </row>
    <row r="171" spans="1:14" ht="12.75">
      <c r="A171" s="7"/>
      <c r="B171" s="5"/>
      <c r="C171" s="9"/>
      <c r="D171" s="8"/>
      <c r="E171" s="10"/>
      <c r="F171" s="7"/>
      <c r="G171" s="7"/>
      <c r="H171" s="5"/>
      <c r="I171" s="29"/>
      <c r="J171" s="10"/>
      <c r="K171" s="5"/>
    </row>
    <row r="172" spans="1:14" ht="12.75">
      <c r="A172" s="7"/>
      <c r="B172" s="5"/>
      <c r="C172" s="9"/>
      <c r="D172" s="8"/>
      <c r="E172" s="12"/>
      <c r="F172" s="13" t="str">
        <f>F$6</f>
        <v>PUGET SOUND ENERGY</v>
      </c>
      <c r="G172" s="5"/>
      <c r="H172" s="5"/>
      <c r="I172" s="29"/>
      <c r="J172" s="10"/>
      <c r="K172" s="5"/>
    </row>
    <row r="173" spans="1:14" ht="12.75">
      <c r="A173" s="7"/>
      <c r="B173" s="5"/>
      <c r="C173" s="9"/>
      <c r="D173" s="8"/>
      <c r="E173" s="12"/>
      <c r="F173" s="13" t="s">
        <v>505</v>
      </c>
      <c r="G173" s="5"/>
      <c r="H173" s="5"/>
      <c r="I173" s="29"/>
      <c r="J173" s="10"/>
      <c r="K173" s="5"/>
    </row>
    <row r="174" spans="1:14" ht="12.75">
      <c r="A174" s="7"/>
      <c r="B174" s="5"/>
      <c r="C174" s="9"/>
      <c r="D174" s="8"/>
      <c r="E174" s="10"/>
      <c r="F174" s="7" t="s">
        <v>498</v>
      </c>
      <c r="G174" s="7"/>
      <c r="H174" s="5"/>
      <c r="I174" s="29"/>
      <c r="J174" s="10"/>
      <c r="K174" s="5"/>
    </row>
    <row r="175" spans="1:14" ht="12.75">
      <c r="A175" s="7"/>
      <c r="B175" s="5"/>
      <c r="C175" s="9"/>
      <c r="D175" s="8"/>
      <c r="E175" s="10"/>
      <c r="F175" s="7"/>
      <c r="G175" s="7"/>
      <c r="H175" s="5"/>
      <c r="I175" s="29"/>
      <c r="J175" s="10"/>
      <c r="K175" s="5"/>
    </row>
    <row r="176" spans="1:14" ht="12.75">
      <c r="A176" s="7"/>
      <c r="B176" s="5"/>
      <c r="C176" s="9"/>
      <c r="D176" s="8"/>
      <c r="E176" s="10"/>
      <c r="F176" s="7"/>
      <c r="G176" s="7"/>
      <c r="H176" s="5"/>
      <c r="I176" s="29"/>
      <c r="J176" s="10"/>
      <c r="K176" s="5"/>
    </row>
    <row r="177" spans="1:15" ht="12.75">
      <c r="A177" s="14" t="s">
        <v>518</v>
      </c>
      <c r="B177" s="5"/>
      <c r="C177" s="15"/>
      <c r="D177" s="16" t="s">
        <v>519</v>
      </c>
      <c r="E177" s="17" t="s">
        <v>148</v>
      </c>
      <c r="F177" s="14"/>
      <c r="G177" s="14"/>
      <c r="H177" s="5"/>
      <c r="I177" s="31" t="s">
        <v>428</v>
      </c>
      <c r="J177" s="18" t="s">
        <v>148</v>
      </c>
      <c r="K177" s="5"/>
    </row>
    <row r="178" spans="1:15" ht="12.75">
      <c r="A178" s="7"/>
      <c r="B178" s="5"/>
      <c r="C178" s="9"/>
      <c r="D178" s="8"/>
      <c r="E178" s="10"/>
      <c r="F178" s="7"/>
      <c r="G178" s="7"/>
      <c r="H178" s="5"/>
      <c r="I178" s="29"/>
      <c r="J178" s="10"/>
      <c r="K178" s="5"/>
    </row>
    <row r="179" spans="1:15" ht="12.75">
      <c r="A179" s="7"/>
      <c r="B179" s="5"/>
      <c r="C179" s="9" t="s">
        <v>429</v>
      </c>
      <c r="D179" s="8" t="s">
        <v>488</v>
      </c>
      <c r="E179" s="10"/>
      <c r="F179" s="7"/>
      <c r="G179" s="7" t="s">
        <v>368</v>
      </c>
      <c r="H179" s="5"/>
      <c r="I179" s="29" t="s">
        <v>369</v>
      </c>
      <c r="J179" s="10" t="s">
        <v>151</v>
      </c>
      <c r="K179" s="5"/>
    </row>
    <row r="180" spans="1:15" ht="12.75">
      <c r="A180" s="19" t="str">
        <f>DATA!A$14</f>
        <v>IDA</v>
      </c>
      <c r="B180" s="5"/>
      <c r="C180" s="15" t="s">
        <v>301</v>
      </c>
      <c r="D180" s="16" t="s">
        <v>302</v>
      </c>
      <c r="E180" s="17" t="s">
        <v>452</v>
      </c>
      <c r="F180" s="14"/>
      <c r="G180" s="14" t="s">
        <v>533</v>
      </c>
      <c r="H180" s="5"/>
      <c r="I180" s="32" t="s">
        <v>367</v>
      </c>
      <c r="J180" s="17" t="s">
        <v>148</v>
      </c>
      <c r="K180" s="5"/>
    </row>
    <row r="181" spans="1:15" ht="12.75">
      <c r="A181" s="7">
        <f>DATA!F$3</f>
        <v>2008</v>
      </c>
      <c r="B181" s="5"/>
      <c r="C181" s="9">
        <f>1-DATA!N$14/DATA!F$14</f>
        <v>0.44954128440366981</v>
      </c>
      <c r="D181" s="8">
        <f>DATA!V$14</f>
        <v>7.5999999999999998E-2</v>
      </c>
      <c r="E181" s="10">
        <f>C181*D181</f>
        <v>3.4165137614678903E-2</v>
      </c>
      <c r="F181" s="7"/>
      <c r="G181" s="29">
        <f>DATA!AD$14</f>
        <v>27.76</v>
      </c>
      <c r="H181" s="5"/>
      <c r="I181" s="29">
        <f>DATA!AL$14</f>
        <v>46.92</v>
      </c>
      <c r="J181" s="10"/>
      <c r="K181" s="5"/>
      <c r="O181">
        <v>9</v>
      </c>
    </row>
    <row r="182" spans="1:15" ht="12.75">
      <c r="A182" s="7">
        <f>DATA!G$3</f>
        <v>2009</v>
      </c>
      <c r="B182" s="5"/>
      <c r="C182" s="9">
        <f>1-DATA!O$14/DATA!G$14</f>
        <v>0.54545454545454541</v>
      </c>
      <c r="D182" s="8">
        <f>DATA!W$14</f>
        <v>8.8999999999999996E-2</v>
      </c>
      <c r="E182" s="10">
        <f>C182*D182</f>
        <v>4.8545454545454537E-2</v>
      </c>
      <c r="F182" s="7"/>
      <c r="G182" s="29">
        <f>DATA!AE$14</f>
        <v>29.17</v>
      </c>
      <c r="H182" s="5"/>
      <c r="I182" s="29">
        <f>DATA!AM$14</f>
        <v>47.9</v>
      </c>
      <c r="J182" s="10"/>
      <c r="K182" s="5"/>
      <c r="O182">
        <f>(5.8+7.7+9)/3</f>
        <v>7.5</v>
      </c>
    </row>
    <row r="183" spans="1:15" ht="12.75">
      <c r="A183" s="7">
        <f>DATA!H$3</f>
        <v>2010</v>
      </c>
      <c r="B183" s="5"/>
      <c r="C183" s="9">
        <f>1-DATA!P$14/DATA!H$14</f>
        <v>0.59322033898305082</v>
      </c>
      <c r="D183" s="8">
        <f>DATA!X$14</f>
        <v>9.2999999999999999E-2</v>
      </c>
      <c r="E183" s="10">
        <f>C183*D183</f>
        <v>5.5169491525423726E-2</v>
      </c>
      <c r="F183" s="7"/>
      <c r="G183" s="29">
        <f>DATA!AF$14</f>
        <v>31.01</v>
      </c>
      <c r="H183" s="5"/>
      <c r="I183" s="29">
        <f>DATA!AN$14</f>
        <v>49.41</v>
      </c>
      <c r="J183" s="10"/>
      <c r="K183" s="5"/>
      <c r="O183">
        <f>O181/O182</f>
        <v>1.2</v>
      </c>
    </row>
    <row r="184" spans="1:15" ht="12.75">
      <c r="A184" s="7">
        <f>DATA!I$3</f>
        <v>2011</v>
      </c>
      <c r="B184" s="5"/>
      <c r="C184" s="9">
        <f>1-DATA!Q$14/DATA!I$14</f>
        <v>0.64285714285714279</v>
      </c>
      <c r="D184" s="8">
        <f>DATA!Y$14</f>
        <v>0.10100000000000001</v>
      </c>
      <c r="E184" s="10">
        <f>C184*D184</f>
        <v>6.4928571428571433E-2</v>
      </c>
      <c r="F184" s="7"/>
      <c r="G184" s="29">
        <f>DATA!AG$14</f>
        <v>33.19</v>
      </c>
      <c r="H184" s="5"/>
      <c r="I184" s="29">
        <f>DATA!AO$14</f>
        <v>49.95</v>
      </c>
      <c r="J184" s="10"/>
      <c r="K184" s="5"/>
    </row>
    <row r="185" spans="1:15" ht="12.75">
      <c r="A185" s="7">
        <f>DATA!J$3</f>
        <v>2012</v>
      </c>
      <c r="B185" s="5"/>
      <c r="C185" s="9">
        <f>1-DATA!R$14/DATA!J$14</f>
        <v>0.59347181008902083</v>
      </c>
      <c r="D185" s="8">
        <f>DATA!Z$14</f>
        <v>9.6000000000000002E-2</v>
      </c>
      <c r="E185" s="20">
        <f>C185*D185</f>
        <v>5.6973293768545999E-2</v>
      </c>
      <c r="F185" s="21"/>
      <c r="G185" s="30">
        <f>DATA!AH$14</f>
        <v>35.07</v>
      </c>
      <c r="H185" s="22"/>
      <c r="I185" s="30">
        <f>DATA!AP$14</f>
        <v>50.16</v>
      </c>
      <c r="J185" s="10"/>
      <c r="K185" s="5"/>
    </row>
    <row r="186" spans="1:15" ht="12.75">
      <c r="A186" s="23" t="s">
        <v>515</v>
      </c>
      <c r="B186" s="5"/>
      <c r="C186" s="9"/>
      <c r="D186" s="8"/>
      <c r="E186" s="10">
        <f>AVERAGE(E181:E185)</f>
        <v>5.1956389776534918E-2</v>
      </c>
      <c r="F186" s="10"/>
      <c r="G186" s="10">
        <f>DATA!AX$14</f>
        <v>5.5E-2</v>
      </c>
      <c r="H186" s="5"/>
      <c r="I186" s="29"/>
      <c r="J186" s="10">
        <f>(I185/I181)^0.25-1</f>
        <v>1.6833582653969836E-2</v>
      </c>
      <c r="K186" s="5"/>
    </row>
    <row r="187" spans="1:15" ht="12.75">
      <c r="A187" s="7">
        <f>DATA!K$3</f>
        <v>2013</v>
      </c>
      <c r="B187" s="5"/>
      <c r="C187" s="9">
        <f>1-DATA!S$14/DATA!K$14</f>
        <v>0.52727272727272723</v>
      </c>
      <c r="D187" s="8">
        <f>DATA!AA$14</f>
        <v>0.09</v>
      </c>
      <c r="E187" s="10">
        <f>C187*D187</f>
        <v>4.7454545454545451E-2</v>
      </c>
      <c r="F187" s="10"/>
      <c r="G187" s="10"/>
      <c r="H187" s="5"/>
      <c r="I187" s="29">
        <f>DATA!AQ$14</f>
        <v>50.5</v>
      </c>
      <c r="J187" s="10">
        <f>(I187/I185)-1</f>
        <v>6.7783094098883279E-3</v>
      </c>
      <c r="K187" s="5"/>
    </row>
    <row r="188" spans="1:15" ht="12.75">
      <c r="A188" s="7">
        <f>DATA!L$3</f>
        <v>2014</v>
      </c>
      <c r="B188" s="7"/>
      <c r="C188" s="9">
        <f>1-DATA!T$14/DATA!L$14</f>
        <v>0.50588235294117645</v>
      </c>
      <c r="D188" s="8">
        <f>DATA!AB$14</f>
        <v>8.5000000000000006E-2</v>
      </c>
      <c r="E188" s="10">
        <f>C188*D188</f>
        <v>4.3000000000000003E-2</v>
      </c>
      <c r="F188" s="7"/>
      <c r="G188" s="10"/>
      <c r="H188" s="7"/>
      <c r="I188" s="29">
        <f>DATA!AR$14</f>
        <v>50.5</v>
      </c>
      <c r="J188" s="10">
        <f>(I188/I185)^0.5-1</f>
        <v>3.3834309026077314E-3</v>
      </c>
      <c r="K188" s="7"/>
    </row>
    <row r="189" spans="1:15" ht="12.75">
      <c r="A189" s="7" t="str">
        <f>DATA!M$3</f>
        <v>2016-2018</v>
      </c>
      <c r="B189" s="5"/>
      <c r="C189" s="9">
        <f>1-DATA!U$14/DATA!M$14</f>
        <v>0.47945205479452058</v>
      </c>
      <c r="D189" s="8">
        <f>DATA!AC$14</f>
        <v>8.5000000000000006E-2</v>
      </c>
      <c r="E189" s="10">
        <f>C189*D189</f>
        <v>4.0753424657534253E-2</v>
      </c>
      <c r="F189" s="10"/>
      <c r="G189" s="10">
        <f>DATA!AY$14</f>
        <v>4.4999999999999998E-2</v>
      </c>
      <c r="H189" s="5"/>
      <c r="I189" s="29">
        <f>DATA!AS$14</f>
        <v>51</v>
      </c>
      <c r="J189" s="10">
        <f>(I189/I185)^0.2-1</f>
        <v>3.3270697307661301E-3</v>
      </c>
      <c r="K189" s="5"/>
    </row>
    <row r="190" spans="1:15" ht="12.75">
      <c r="A190" s="7"/>
      <c r="B190" s="5"/>
      <c r="C190" s="9"/>
      <c r="D190" s="8"/>
      <c r="E190" s="10"/>
      <c r="F190" s="7"/>
      <c r="G190" s="7"/>
      <c r="H190" s="5"/>
      <c r="I190" s="29"/>
      <c r="J190" s="10"/>
      <c r="K190" s="5"/>
    </row>
    <row r="191" spans="1:15" ht="12.75">
      <c r="A191" s="7"/>
      <c r="B191" s="5"/>
      <c r="C191" s="9"/>
      <c r="D191" s="8"/>
      <c r="E191" s="10"/>
      <c r="F191" s="7"/>
      <c r="G191" s="7"/>
      <c r="H191" s="5"/>
      <c r="I191" s="29"/>
      <c r="J191" s="10"/>
      <c r="K191" s="5"/>
    </row>
    <row r="192" spans="1:15" ht="12.75">
      <c r="A192" s="7"/>
      <c r="B192" s="5"/>
      <c r="C192" s="9"/>
      <c r="D192" s="8"/>
      <c r="E192" s="10"/>
      <c r="F192" s="7"/>
      <c r="G192" s="7"/>
      <c r="H192" s="5"/>
      <c r="I192" s="29"/>
      <c r="J192" s="10"/>
      <c r="K192" s="5"/>
    </row>
    <row r="193" spans="1:11" ht="12.75">
      <c r="A193" s="14" t="s">
        <v>518</v>
      </c>
      <c r="B193" s="5"/>
      <c r="C193" s="15"/>
      <c r="D193" s="16" t="s">
        <v>519</v>
      </c>
      <c r="E193" s="17" t="s">
        <v>148</v>
      </c>
      <c r="F193" s="14"/>
      <c r="G193" s="14"/>
      <c r="H193" s="5"/>
      <c r="I193" s="31" t="s">
        <v>428</v>
      </c>
      <c r="J193" s="18" t="s">
        <v>148</v>
      </c>
      <c r="K193" s="5"/>
    </row>
    <row r="194" spans="1:11" ht="12.75">
      <c r="A194" s="7"/>
      <c r="B194" s="5"/>
      <c r="C194" s="9"/>
      <c r="D194" s="8"/>
      <c r="E194" s="10"/>
      <c r="F194" s="7"/>
      <c r="G194" s="7"/>
      <c r="H194" s="5"/>
      <c r="I194" s="29"/>
      <c r="J194" s="10"/>
      <c r="K194" s="5"/>
    </row>
    <row r="195" spans="1:11" ht="12.75">
      <c r="A195" s="7"/>
      <c r="B195" s="5"/>
      <c r="C195" s="9" t="s">
        <v>429</v>
      </c>
      <c r="D195" s="8" t="s">
        <v>488</v>
      </c>
      <c r="E195" s="10"/>
      <c r="F195" s="7"/>
      <c r="G195" s="7" t="s">
        <v>368</v>
      </c>
      <c r="H195" s="5"/>
      <c r="I195" s="29" t="s">
        <v>369</v>
      </c>
      <c r="J195" s="10" t="s">
        <v>151</v>
      </c>
      <c r="K195" s="5"/>
    </row>
    <row r="196" spans="1:11" ht="12.75">
      <c r="A196" s="19" t="str">
        <f>DATA!A$15</f>
        <v>NWE</v>
      </c>
      <c r="B196" s="5"/>
      <c r="C196" s="15" t="s">
        <v>301</v>
      </c>
      <c r="D196" s="16" t="s">
        <v>302</v>
      </c>
      <c r="E196" s="17" t="s">
        <v>452</v>
      </c>
      <c r="F196" s="14"/>
      <c r="G196" s="14" t="s">
        <v>533</v>
      </c>
      <c r="H196" s="5"/>
      <c r="I196" s="32" t="s">
        <v>367</v>
      </c>
      <c r="J196" s="17" t="s">
        <v>148</v>
      </c>
      <c r="K196" s="5"/>
    </row>
    <row r="197" spans="1:11" ht="12.75">
      <c r="A197" s="7">
        <f>DATA!F$3</f>
        <v>2008</v>
      </c>
      <c r="B197" s="5"/>
      <c r="C197" s="9">
        <f>1-DATA!N$15/DATA!F$15</f>
        <v>0.25423728813559321</v>
      </c>
      <c r="D197" s="8">
        <f>DATA!V$15</f>
        <v>8.8999999999999996E-2</v>
      </c>
      <c r="E197" s="10">
        <f>C197*D197</f>
        <v>2.2627118644067794E-2</v>
      </c>
      <c r="F197" s="7"/>
      <c r="G197" s="29">
        <f>DATA!AD$15</f>
        <v>21.25</v>
      </c>
      <c r="H197" s="5"/>
      <c r="I197" s="29">
        <f>DATA!AL$15</f>
        <v>35.93</v>
      </c>
      <c r="J197" s="10"/>
      <c r="K197" s="5"/>
    </row>
    <row r="198" spans="1:11" ht="12.75">
      <c r="A198" s="7">
        <f>DATA!G$3</f>
        <v>2009</v>
      </c>
      <c r="B198" s="5"/>
      <c r="C198" s="9">
        <f>1-DATA!O$15/DATA!G$15</f>
        <v>0.3366336633663366</v>
      </c>
      <c r="D198" s="8">
        <f>DATA!W$15</f>
        <v>9.2999999999999999E-2</v>
      </c>
      <c r="E198" s="10">
        <f>C198*D198</f>
        <v>3.1306930693069307E-2</v>
      </c>
      <c r="F198" s="7"/>
      <c r="G198" s="29">
        <f>DATA!AE$15</f>
        <v>21.86</v>
      </c>
      <c r="H198" s="5"/>
      <c r="I198" s="29">
        <f>DATA!AM$15</f>
        <v>36</v>
      </c>
      <c r="J198" s="10"/>
      <c r="K198" s="5"/>
    </row>
    <row r="199" spans="1:11" ht="12.75">
      <c r="A199" s="7">
        <f>DATA!H$3</f>
        <v>2010</v>
      </c>
      <c r="B199" s="5"/>
      <c r="C199" s="9">
        <f>1-DATA!P$15/DATA!H$15</f>
        <v>0.36448598130841126</v>
      </c>
      <c r="D199" s="8">
        <f>DATA!X$15</f>
        <v>9.4E-2</v>
      </c>
      <c r="E199" s="10">
        <f>C199*D199</f>
        <v>3.4261682242990657E-2</v>
      </c>
      <c r="F199" s="7"/>
      <c r="G199" s="29">
        <f>DATA!AF$15</f>
        <v>22.64</v>
      </c>
      <c r="H199" s="5"/>
      <c r="I199" s="29">
        <f>DATA!AN$15</f>
        <v>36.229999999999997</v>
      </c>
      <c r="J199" s="10"/>
      <c r="K199" s="5"/>
    </row>
    <row r="200" spans="1:11" ht="12.75">
      <c r="A200" s="7">
        <f>DATA!I$3</f>
        <v>2011</v>
      </c>
      <c r="B200" s="5"/>
      <c r="C200" s="9">
        <f>1-DATA!Q$15/DATA!I$15</f>
        <v>0.43083003952569165</v>
      </c>
      <c r="D200" s="8">
        <f>DATA!Y$15</f>
        <v>0.108</v>
      </c>
      <c r="E200" s="10">
        <f>C200*D200</f>
        <v>4.6529644268774699E-2</v>
      </c>
      <c r="F200" s="7"/>
      <c r="G200" s="29">
        <f>DATA!AG$15</f>
        <v>23.68</v>
      </c>
      <c r="H200" s="5"/>
      <c r="I200" s="29">
        <f>DATA!AO$15</f>
        <v>36.28</v>
      </c>
      <c r="J200" s="10"/>
      <c r="K200" s="5"/>
    </row>
    <row r="201" spans="1:11" ht="12.75">
      <c r="A201" s="7">
        <f>DATA!J$3</f>
        <v>2012</v>
      </c>
      <c r="B201" s="5"/>
      <c r="C201" s="9">
        <f>1-DATA!R$15/DATA!J$15</f>
        <v>0.34513274336283184</v>
      </c>
      <c r="D201" s="8">
        <f>DATA!Z$15</f>
        <v>0.09</v>
      </c>
      <c r="E201" s="20">
        <f>C201*D201</f>
        <v>3.1061946902654864E-2</v>
      </c>
      <c r="F201" s="21"/>
      <c r="G201" s="30">
        <f>DATA!AH$15</f>
        <v>25.09</v>
      </c>
      <c r="H201" s="22"/>
      <c r="I201" s="30">
        <f>DATA!AP$15</f>
        <v>37.22</v>
      </c>
      <c r="J201" s="10"/>
      <c r="K201" s="5"/>
    </row>
    <row r="202" spans="1:11" ht="12.75">
      <c r="A202" s="23" t="s">
        <v>515</v>
      </c>
      <c r="B202" s="5"/>
      <c r="C202" s="9"/>
      <c r="D202" s="8"/>
      <c r="E202" s="10">
        <f>AVERAGE(E197:E201)</f>
        <v>3.3157464550311468E-2</v>
      </c>
      <c r="F202" s="10"/>
      <c r="G202" s="10">
        <f>DATA!AX$15</f>
        <v>2.5000000000000001E-2</v>
      </c>
      <c r="H202" s="5"/>
      <c r="I202" s="29"/>
      <c r="J202" s="10">
        <f>(I201/I197)^0.25-1</f>
        <v>8.8574092673832094E-3</v>
      </c>
      <c r="K202" s="5"/>
    </row>
    <row r="203" spans="1:11" ht="12.75">
      <c r="A203" s="7">
        <f>DATA!K$3</f>
        <v>2013</v>
      </c>
      <c r="B203" s="5"/>
      <c r="C203" s="9">
        <f>1-DATA!S$15/DATA!K$15</f>
        <v>0.37959183673469388</v>
      </c>
      <c r="D203" s="8">
        <f>DATA!AA$15</f>
        <v>9.5000000000000001E-2</v>
      </c>
      <c r="E203" s="10">
        <f>C203*D203</f>
        <v>3.6061224489795922E-2</v>
      </c>
      <c r="F203" s="10"/>
      <c r="G203" s="10"/>
      <c r="H203" s="5"/>
      <c r="I203" s="29">
        <f>DATA!AQ$15</f>
        <v>38.1</v>
      </c>
      <c r="J203" s="10">
        <f>(I203/I201)-1</f>
        <v>2.364320257925856E-2</v>
      </c>
      <c r="K203" s="5"/>
    </row>
    <row r="204" spans="1:11" ht="12.75">
      <c r="A204" s="7">
        <f>DATA!L$3</f>
        <v>2014</v>
      </c>
      <c r="B204" s="7"/>
      <c r="C204" s="9">
        <f>1-DATA!T$15/DATA!L$15</f>
        <v>0.38823529411764701</v>
      </c>
      <c r="D204" s="8">
        <f>DATA!AB$15</f>
        <v>9.5000000000000001E-2</v>
      </c>
      <c r="E204" s="10">
        <f>C204*D204</f>
        <v>3.6882352941176463E-2</v>
      </c>
      <c r="F204" s="7"/>
      <c r="G204" s="10"/>
      <c r="H204" s="7"/>
      <c r="I204" s="29">
        <f>DATA!AR$15</f>
        <v>39</v>
      </c>
      <c r="J204" s="10">
        <f>(I204/I201)^0.5-1</f>
        <v>2.3632624857024442E-2</v>
      </c>
      <c r="K204" s="7"/>
    </row>
    <row r="205" spans="1:11" ht="12.75">
      <c r="A205" s="7" t="str">
        <f>DATA!M$3</f>
        <v>2016-2018</v>
      </c>
      <c r="B205" s="5"/>
      <c r="C205" s="9">
        <f>1-DATA!U$15/DATA!M$15</f>
        <v>0.34545454545454546</v>
      </c>
      <c r="D205" s="8">
        <f>DATA!AC$15</f>
        <v>9.5000000000000001E-2</v>
      </c>
      <c r="E205" s="10">
        <f>C205*D205</f>
        <v>3.2818181818181816E-2</v>
      </c>
      <c r="F205" s="10"/>
      <c r="G205" s="10">
        <f>DATA!AY$15</f>
        <v>4.4999999999999998E-2</v>
      </c>
      <c r="H205" s="5"/>
      <c r="I205" s="29">
        <f>DATA!AS$15</f>
        <v>39</v>
      </c>
      <c r="J205" s="10">
        <f>(I205/I201)^0.2-1</f>
        <v>9.3868617947419075E-3</v>
      </c>
      <c r="K205" s="5"/>
    </row>
    <row r="206" spans="1:11" ht="12.75">
      <c r="A206" s="7"/>
      <c r="B206" s="5"/>
      <c r="C206" s="9"/>
      <c r="D206" s="8"/>
      <c r="E206" s="10"/>
      <c r="F206" s="7"/>
      <c r="G206" s="7"/>
      <c r="H206" s="5"/>
      <c r="I206" s="29"/>
      <c r="J206" s="10"/>
      <c r="K206" s="5"/>
    </row>
    <row r="207" spans="1:11" ht="12.75">
      <c r="A207" s="23"/>
      <c r="B207" s="5"/>
      <c r="C207" s="9"/>
      <c r="D207" s="8"/>
      <c r="E207" s="10"/>
      <c r="F207" s="7"/>
      <c r="G207" s="7"/>
      <c r="H207" s="5"/>
      <c r="I207" s="29"/>
      <c r="J207" s="10"/>
      <c r="K207" s="5"/>
    </row>
    <row r="208" spans="1:11" ht="12.75">
      <c r="A208" s="7"/>
      <c r="B208" s="5"/>
      <c r="C208" s="9"/>
      <c r="D208" s="8"/>
      <c r="E208" s="10"/>
      <c r="F208" s="7"/>
      <c r="G208" s="7"/>
      <c r="H208" s="5"/>
      <c r="I208" s="29"/>
      <c r="J208" s="10"/>
      <c r="K208" s="5"/>
    </row>
    <row r="209" spans="1:13" ht="12.75">
      <c r="A209" s="14" t="s">
        <v>518</v>
      </c>
      <c r="B209" s="5"/>
      <c r="C209" s="15"/>
      <c r="D209" s="16" t="s">
        <v>519</v>
      </c>
      <c r="E209" s="17" t="s">
        <v>148</v>
      </c>
      <c r="F209" s="14"/>
      <c r="G209" s="14"/>
      <c r="H209" s="5"/>
      <c r="I209" s="31" t="s">
        <v>428</v>
      </c>
      <c r="J209" s="18" t="s">
        <v>148</v>
      </c>
      <c r="K209" s="5"/>
    </row>
    <row r="210" spans="1:13" ht="12.75">
      <c r="A210" s="7"/>
      <c r="B210" s="5"/>
      <c r="C210" s="9"/>
      <c r="D210" s="8"/>
      <c r="E210" s="10"/>
      <c r="F210" s="7"/>
      <c r="G210" s="7"/>
      <c r="H210" s="5"/>
      <c r="I210" s="29"/>
      <c r="J210" s="10"/>
      <c r="K210" s="5"/>
    </row>
    <row r="211" spans="1:13" ht="12.75">
      <c r="A211" s="7"/>
      <c r="B211" s="5"/>
      <c r="C211" s="9" t="s">
        <v>429</v>
      </c>
      <c r="D211" s="8" t="s">
        <v>488</v>
      </c>
      <c r="E211" s="10"/>
      <c r="F211" s="7"/>
      <c r="G211" s="7" t="s">
        <v>368</v>
      </c>
      <c r="H211" s="5"/>
      <c r="I211" s="29" t="s">
        <v>369</v>
      </c>
      <c r="J211" s="10" t="s">
        <v>151</v>
      </c>
      <c r="K211" s="5"/>
    </row>
    <row r="212" spans="1:13" ht="12.75">
      <c r="A212" s="19" t="str">
        <f>DATA!A$16</f>
        <v>PCG</v>
      </c>
      <c r="B212" s="5"/>
      <c r="C212" s="15" t="s">
        <v>301</v>
      </c>
      <c r="D212" s="16" t="s">
        <v>302</v>
      </c>
      <c r="E212" s="17" t="s">
        <v>452</v>
      </c>
      <c r="F212" s="14"/>
      <c r="G212" s="14" t="s">
        <v>533</v>
      </c>
      <c r="H212" s="5"/>
      <c r="I212" s="32" t="s">
        <v>367</v>
      </c>
      <c r="J212" s="17" t="s">
        <v>148</v>
      </c>
      <c r="K212" s="5"/>
    </row>
    <row r="213" spans="1:13" ht="12.75">
      <c r="A213" s="7">
        <f>DATA!F$3</f>
        <v>2008</v>
      </c>
      <c r="B213" s="5"/>
      <c r="C213" s="9">
        <f>1-DATA!N$16/DATA!F$16</f>
        <v>0.51552795031055898</v>
      </c>
      <c r="D213" s="8">
        <f>DATA!V$16</f>
        <v>0.126</v>
      </c>
      <c r="E213" s="10">
        <f>C213*D213</f>
        <v>6.4956521739130427E-2</v>
      </c>
      <c r="F213" s="7"/>
      <c r="G213" s="29">
        <f>DATA!AD$16</f>
        <v>25.97</v>
      </c>
      <c r="H213" s="5"/>
      <c r="I213" s="29">
        <f>DATA!AL$16</f>
        <v>361.06</v>
      </c>
      <c r="J213" s="10"/>
      <c r="K213" s="5"/>
    </row>
    <row r="214" spans="1:13" ht="12.75">
      <c r="A214" s="7">
        <f>DATA!G$3</f>
        <v>2009</v>
      </c>
      <c r="B214" s="5"/>
      <c r="C214" s="9">
        <f>1-DATA!O$16/DATA!G$16</f>
        <v>0.4455445544554455</v>
      </c>
      <c r="D214" s="8">
        <f>DATA!W$16</f>
        <v>0.112</v>
      </c>
      <c r="E214" s="10">
        <f>C214*D214</f>
        <v>4.9900990099009897E-2</v>
      </c>
      <c r="F214" s="7"/>
      <c r="G214" s="29">
        <f>DATA!AE$16</f>
        <v>27.88</v>
      </c>
      <c r="H214" s="5"/>
      <c r="I214" s="29">
        <f>DATA!AM$16</f>
        <v>370.6</v>
      </c>
      <c r="J214" s="10"/>
      <c r="K214" s="5"/>
    </row>
    <row r="215" spans="1:13" ht="12.75">
      <c r="A215" s="7">
        <f>DATA!H$3</f>
        <v>2010</v>
      </c>
      <c r="B215" s="5"/>
      <c r="C215" s="9">
        <f>1-DATA!P$16/DATA!H$16</f>
        <v>0.35460992907801414</v>
      </c>
      <c r="D215" s="8">
        <f>DATA!X$16</f>
        <v>9.7000000000000003E-2</v>
      </c>
      <c r="E215" s="10">
        <f>C215*D215</f>
        <v>3.439716312056737E-2</v>
      </c>
      <c r="F215" s="7"/>
      <c r="G215" s="29">
        <f>DATA!AF$16</f>
        <v>28.55</v>
      </c>
      <c r="H215" s="5"/>
      <c r="I215" s="29">
        <f>DATA!AN$16</f>
        <v>395.23</v>
      </c>
      <c r="J215" s="10"/>
      <c r="K215" s="5"/>
    </row>
    <row r="216" spans="1:13" ht="12.75">
      <c r="A216" s="7">
        <f>DATA!I$3</f>
        <v>2011</v>
      </c>
      <c r="B216" s="5"/>
      <c r="C216" s="9">
        <f>1-DATA!Q$16/DATA!I$16</f>
        <v>0.34532374100719421</v>
      </c>
      <c r="D216" s="8">
        <f>DATA!Y$16</f>
        <v>9.1999999999999998E-2</v>
      </c>
      <c r="E216" s="10">
        <f>C216*D216</f>
        <v>3.1769784172661866E-2</v>
      </c>
      <c r="F216" s="7"/>
      <c r="G216" s="29">
        <f>DATA!AG$16</f>
        <v>29.35</v>
      </c>
      <c r="H216" s="5"/>
      <c r="I216" s="29">
        <f>DATA!AO$16</f>
        <v>412.26</v>
      </c>
      <c r="J216" s="10"/>
      <c r="K216" s="5"/>
    </row>
    <row r="217" spans="1:13" ht="12.75">
      <c r="A217" s="7">
        <f>DATA!J$3</f>
        <v>2012</v>
      </c>
      <c r="B217" s="5"/>
      <c r="C217" s="9">
        <f>1-DATA!R$16/DATA!J$16</f>
        <v>0.12077294685990325</v>
      </c>
      <c r="D217" s="8">
        <f>DATA!Z$16</f>
        <v>6.7000000000000004E-2</v>
      </c>
      <c r="E217" s="20">
        <f>C217*D217</f>
        <v>8.0917874396135188E-3</v>
      </c>
      <c r="F217" s="21"/>
      <c r="G217" s="30">
        <f>DATA!AH$16</f>
        <v>30.35</v>
      </c>
      <c r="H217" s="22"/>
      <c r="I217" s="30">
        <f>DATA!AP$16</f>
        <v>430.72</v>
      </c>
      <c r="J217" s="10"/>
      <c r="K217" s="5"/>
      <c r="M217" s="73">
        <f>AVERAGE(D215:D217)</f>
        <v>8.533333333333333E-2</v>
      </c>
    </row>
    <row r="218" spans="1:13" ht="12.75">
      <c r="A218" s="23" t="s">
        <v>515</v>
      </c>
      <c r="B218" s="5"/>
      <c r="C218" s="9"/>
      <c r="D218" s="8"/>
      <c r="E218" s="10">
        <f>AVERAGE(E213:E217)</f>
        <v>3.7823249314196616E-2</v>
      </c>
      <c r="F218" s="10"/>
      <c r="G218" s="10">
        <f>DATA!AX$16</f>
        <v>0.06</v>
      </c>
      <c r="H218" s="5"/>
      <c r="I218" s="29"/>
      <c r="J218" s="10">
        <f>(I217/I213)^0.25-1</f>
        <v>4.5090536410089976E-2</v>
      </c>
      <c r="K218" s="5"/>
      <c r="M218">
        <f>D221/M217</f>
        <v>1.0546875</v>
      </c>
    </row>
    <row r="219" spans="1:13" ht="12.75">
      <c r="A219" s="7">
        <f>DATA!K$3</f>
        <v>2013</v>
      </c>
      <c r="B219" s="5"/>
      <c r="C219" s="9">
        <f>1-DATA!S$16/DATA!K$16</f>
        <v>6.6666666666666652E-2</v>
      </c>
      <c r="D219" s="8">
        <f>DATA!AA$16</f>
        <v>0.06</v>
      </c>
      <c r="E219" s="10">
        <f>C219*D219</f>
        <v>3.9999999999999992E-3</v>
      </c>
      <c r="F219" s="10"/>
      <c r="G219" s="10"/>
      <c r="H219" s="5"/>
      <c r="I219" s="29">
        <f>DATA!AQ$16</f>
        <v>455</v>
      </c>
      <c r="J219" s="10">
        <f>(I219/I217)-1</f>
        <v>5.6370728083209531E-2</v>
      </c>
      <c r="K219" s="5"/>
    </row>
    <row r="220" spans="1:13" ht="12.75">
      <c r="A220" s="7">
        <f>DATA!L$3</f>
        <v>2014</v>
      </c>
      <c r="B220" s="7"/>
      <c r="C220" s="9">
        <f>1-DATA!T$16/DATA!L$16</f>
        <v>0.24166666666666659</v>
      </c>
      <c r="D220" s="8">
        <f>DATA!AB$16</f>
        <v>7.4999999999999997E-2</v>
      </c>
      <c r="E220" s="10">
        <f>C220*D220</f>
        <v>1.8124999999999992E-2</v>
      </c>
      <c r="F220" s="7"/>
      <c r="G220" s="10"/>
      <c r="H220" s="7"/>
      <c r="I220" s="29">
        <f>DATA!AR$16</f>
        <v>460</v>
      </c>
      <c r="J220" s="10">
        <f>(I220/I217)^0.5-1</f>
        <v>3.3430789952856754E-2</v>
      </c>
      <c r="K220" s="7"/>
    </row>
    <row r="221" spans="1:13" ht="12.75">
      <c r="A221" s="7" t="str">
        <f>DATA!M$3</f>
        <v>2016-2018</v>
      </c>
      <c r="B221" s="5"/>
      <c r="C221" s="9">
        <f>1-DATA!U$16/DATA!M$16</f>
        <v>0.35384615384615381</v>
      </c>
      <c r="D221" s="8">
        <f>DATA!AC$16</f>
        <v>0.09</v>
      </c>
      <c r="E221" s="10">
        <f>C221*D221</f>
        <v>3.1846153846153843E-2</v>
      </c>
      <c r="F221" s="10"/>
      <c r="G221" s="10">
        <f>DATA!AY$16</f>
        <v>0.03</v>
      </c>
      <c r="H221" s="5"/>
      <c r="I221" s="29">
        <f>DATA!AS$16</f>
        <v>475</v>
      </c>
      <c r="J221" s="10">
        <f>(I221/I217)^0.2-1</f>
        <v>1.9764089155180464E-2</v>
      </c>
      <c r="K221" s="5"/>
    </row>
    <row r="222" spans="1:13" ht="12.75">
      <c r="B222" s="5"/>
      <c r="C222" s="9"/>
      <c r="D222" s="8"/>
      <c r="E222" s="10"/>
      <c r="F222" s="7"/>
      <c r="G222" s="7"/>
      <c r="H222" s="5"/>
      <c r="I222" s="29"/>
      <c r="J222" s="218" t="s">
        <v>538</v>
      </c>
      <c r="K222" s="5"/>
    </row>
    <row r="223" spans="1:13" ht="12.75">
      <c r="A223" s="7"/>
      <c r="B223" s="5"/>
      <c r="C223" s="9"/>
      <c r="D223" s="8"/>
      <c r="E223" s="10"/>
      <c r="F223" s="7"/>
      <c r="G223" s="7"/>
      <c r="H223" s="5"/>
      <c r="I223" s="29"/>
      <c r="J223" s="221" t="s">
        <v>539</v>
      </c>
      <c r="K223" s="5"/>
    </row>
    <row r="224" spans="1:13" ht="12.75">
      <c r="A224" s="7"/>
      <c r="B224" s="5"/>
      <c r="C224" s="9"/>
      <c r="D224" s="8"/>
      <c r="E224" s="10"/>
      <c r="F224" s="7"/>
      <c r="G224" s="7"/>
      <c r="H224" s="5"/>
      <c r="I224" s="29"/>
      <c r="J224" s="11" t="s">
        <v>350</v>
      </c>
      <c r="K224" s="5"/>
    </row>
    <row r="225" spans="1:11" ht="12.75">
      <c r="A225" s="7"/>
      <c r="B225" s="5"/>
      <c r="C225" s="9"/>
      <c r="D225" s="8"/>
      <c r="E225" s="10"/>
      <c r="F225" s="7"/>
      <c r="G225" s="7"/>
      <c r="H225" s="5"/>
      <c r="I225" s="29"/>
      <c r="J225" s="10"/>
      <c r="K225" s="5"/>
    </row>
    <row r="226" spans="1:11" ht="12.75">
      <c r="A226" s="7"/>
      <c r="B226" s="5"/>
      <c r="C226" s="9"/>
      <c r="D226" s="8"/>
      <c r="E226" s="10"/>
      <c r="F226" s="7"/>
      <c r="G226" s="7"/>
      <c r="H226" s="5"/>
      <c r="I226" s="29"/>
      <c r="J226" s="10"/>
      <c r="K226" s="5"/>
    </row>
    <row r="227" spans="1:11" ht="12.75">
      <c r="A227" s="7"/>
      <c r="B227" s="5"/>
      <c r="C227" s="9"/>
      <c r="D227" s="8"/>
      <c r="E227" s="12"/>
      <c r="F227" s="13" t="str">
        <f>F$6</f>
        <v>PUGET SOUND ENERGY</v>
      </c>
      <c r="G227" s="5"/>
      <c r="H227" s="5"/>
      <c r="I227" s="29"/>
      <c r="J227" s="10"/>
      <c r="K227" s="5"/>
    </row>
    <row r="228" spans="1:11" ht="12.75">
      <c r="A228" s="7"/>
      <c r="B228" s="5"/>
      <c r="C228" s="9"/>
      <c r="D228" s="8"/>
      <c r="E228" s="12"/>
      <c r="F228" s="13" t="s">
        <v>505</v>
      </c>
      <c r="G228" s="5"/>
      <c r="H228" s="5"/>
      <c r="I228" s="29"/>
      <c r="J228" s="10"/>
      <c r="K228" s="5"/>
    </row>
    <row r="229" spans="1:11" ht="12.75">
      <c r="A229" s="7"/>
      <c r="B229" s="5"/>
      <c r="C229" s="9"/>
      <c r="D229" s="8"/>
      <c r="E229" s="10"/>
      <c r="F229" s="7" t="s">
        <v>498</v>
      </c>
      <c r="G229" s="7"/>
      <c r="H229" s="5"/>
      <c r="I229" s="29"/>
      <c r="J229" s="10"/>
      <c r="K229" s="5"/>
    </row>
    <row r="230" spans="1:11" ht="12.75">
      <c r="A230" s="7"/>
      <c r="B230" s="5"/>
      <c r="C230" s="9"/>
      <c r="D230" s="8"/>
      <c r="E230" s="10"/>
      <c r="F230" s="7"/>
      <c r="G230" s="7"/>
      <c r="H230" s="5"/>
      <c r="I230" s="29"/>
      <c r="J230" s="10"/>
      <c r="K230" s="5"/>
    </row>
    <row r="231" spans="1:11" ht="12.75">
      <c r="A231" s="7"/>
      <c r="B231" s="5"/>
      <c r="C231" s="9"/>
      <c r="D231" s="8"/>
      <c r="E231" s="10"/>
      <c r="F231" s="7"/>
      <c r="G231" s="7"/>
      <c r="H231" s="5"/>
      <c r="I231" s="29"/>
      <c r="J231" s="10"/>
      <c r="K231" s="5"/>
    </row>
    <row r="232" spans="1:11" ht="12.75">
      <c r="A232" s="14" t="s">
        <v>518</v>
      </c>
      <c r="B232" s="5"/>
      <c r="C232" s="15"/>
      <c r="D232" s="16" t="s">
        <v>519</v>
      </c>
      <c r="E232" s="17" t="s">
        <v>148</v>
      </c>
      <c r="F232" s="14"/>
      <c r="G232" s="14"/>
      <c r="H232" s="5"/>
      <c r="I232" s="31" t="s">
        <v>428</v>
      </c>
      <c r="J232" s="18" t="s">
        <v>148</v>
      </c>
      <c r="K232" s="5"/>
    </row>
    <row r="233" spans="1:11" ht="12.75">
      <c r="A233" s="7"/>
      <c r="B233" s="5"/>
      <c r="C233" s="9"/>
      <c r="D233" s="8"/>
      <c r="E233" s="10"/>
      <c r="F233" s="7"/>
      <c r="G233" s="7"/>
      <c r="H233" s="5"/>
      <c r="I233" s="29"/>
      <c r="J233" s="10"/>
      <c r="K233" s="5"/>
    </row>
    <row r="234" spans="1:11" ht="12.75">
      <c r="A234" s="7"/>
      <c r="B234" s="5"/>
      <c r="C234" s="9" t="s">
        <v>429</v>
      </c>
      <c r="D234" s="8" t="s">
        <v>488</v>
      </c>
      <c r="E234" s="10"/>
      <c r="F234" s="7"/>
      <c r="G234" s="7" t="s">
        <v>368</v>
      </c>
      <c r="H234" s="5"/>
      <c r="I234" s="29" t="s">
        <v>369</v>
      </c>
      <c r="J234" s="10" t="s">
        <v>151</v>
      </c>
      <c r="K234" s="5"/>
    </row>
    <row r="235" spans="1:11" ht="12.75">
      <c r="A235" s="19" t="str">
        <f>DATA!A$17</f>
        <v>PNW</v>
      </c>
      <c r="B235" s="5"/>
      <c r="C235" s="15" t="s">
        <v>301</v>
      </c>
      <c r="D235" s="16" t="s">
        <v>302</v>
      </c>
      <c r="E235" s="17" t="s">
        <v>452</v>
      </c>
      <c r="F235" s="14"/>
      <c r="G235" s="14" t="s">
        <v>533</v>
      </c>
      <c r="H235" s="5"/>
      <c r="I235" s="32" t="s">
        <v>367</v>
      </c>
      <c r="J235" s="17" t="s">
        <v>148</v>
      </c>
      <c r="K235" s="5"/>
    </row>
    <row r="236" spans="1:11" ht="12.75">
      <c r="A236" s="7">
        <f>DATA!F$3</f>
        <v>2008</v>
      </c>
      <c r="B236" s="5"/>
      <c r="C236" s="9">
        <f>1-DATA!N$17/DATA!F$17</f>
        <v>9.4339622641509413E-3</v>
      </c>
      <c r="D236" s="8">
        <f>DATA!V$17</f>
        <v>6.2E-2</v>
      </c>
      <c r="E236" s="10">
        <f>C236*D236</f>
        <v>5.849056603773583E-4</v>
      </c>
      <c r="F236" s="7"/>
      <c r="G236" s="29">
        <f>DATA!AD$17</f>
        <v>34.159999999999997</v>
      </c>
      <c r="H236" s="5"/>
      <c r="I236" s="29">
        <f>DATA!AL$17</f>
        <v>100.89</v>
      </c>
      <c r="J236" s="10"/>
      <c r="K236" s="5"/>
    </row>
    <row r="237" spans="1:11" ht="12.75">
      <c r="A237" s="7">
        <f>DATA!G$3</f>
        <v>2009</v>
      </c>
      <c r="B237" s="5"/>
      <c r="C237" s="9">
        <f>1-DATA!O$17/DATA!G$17</f>
        <v>7.0796460176991038E-2</v>
      </c>
      <c r="D237" s="8">
        <f>DATA!W$17</f>
        <v>6.9000000000000006E-2</v>
      </c>
      <c r="E237" s="10">
        <f>C237*D237</f>
        <v>4.8849557522123816E-3</v>
      </c>
      <c r="F237" s="7"/>
      <c r="G237" s="29">
        <f>DATA!AE$17</f>
        <v>32.69</v>
      </c>
      <c r="H237" s="5"/>
      <c r="I237" s="29">
        <f>DATA!AM$17</f>
        <v>101.43</v>
      </c>
      <c r="J237" s="10"/>
      <c r="K237" s="5"/>
    </row>
    <row r="238" spans="1:11" ht="12.75">
      <c r="A238" s="7">
        <f>DATA!H$3</f>
        <v>2010</v>
      </c>
      <c r="B238" s="5"/>
      <c r="C238" s="9">
        <f>1-DATA!P$17/DATA!H$17</f>
        <v>0.31818181818181812</v>
      </c>
      <c r="D238" s="8">
        <f>DATA!X$17</f>
        <v>0.09</v>
      </c>
      <c r="E238" s="10">
        <f>C238*D238</f>
        <v>2.863636363636363E-2</v>
      </c>
      <c r="F238" s="7"/>
      <c r="G238" s="29">
        <f>DATA!AF$17</f>
        <v>33.86</v>
      </c>
      <c r="H238" s="5"/>
      <c r="I238" s="29">
        <f>DATA!AN$17</f>
        <v>108.77</v>
      </c>
      <c r="J238" s="10"/>
      <c r="K238" s="5"/>
    </row>
    <row r="239" spans="1:11" ht="12.75">
      <c r="A239" s="7">
        <f>DATA!I$3</f>
        <v>2011</v>
      </c>
      <c r="B239" s="5"/>
      <c r="C239" s="9">
        <f>1-DATA!Q$17/DATA!I$17</f>
        <v>0.2976588628762542</v>
      </c>
      <c r="D239" s="8">
        <f>DATA!Y$17</f>
        <v>8.5999999999999993E-2</v>
      </c>
      <c r="E239" s="10">
        <f>C239*D239</f>
        <v>2.5598662207357861E-2</v>
      </c>
      <c r="F239" s="7"/>
      <c r="G239" s="29">
        <f>DATA!AG$17</f>
        <v>34.979999999999997</v>
      </c>
      <c r="H239" s="5"/>
      <c r="I239" s="29">
        <f>DATA!AO$17</f>
        <v>109.25</v>
      </c>
      <c r="J239" s="10"/>
      <c r="K239" s="5"/>
    </row>
    <row r="240" spans="1:11" ht="12.75">
      <c r="A240" s="7">
        <f>DATA!J$3</f>
        <v>2012</v>
      </c>
      <c r="B240" s="5"/>
      <c r="C240" s="9">
        <f>1-DATA!R$17/DATA!J$17</f>
        <v>0.39428571428571424</v>
      </c>
      <c r="D240" s="8">
        <f>DATA!Z$17</f>
        <v>9.8000000000000004E-2</v>
      </c>
      <c r="E240" s="20">
        <f>C240*D240</f>
        <v>3.8639999999999994E-2</v>
      </c>
      <c r="F240" s="21"/>
      <c r="G240" s="30">
        <f>DATA!AH$17</f>
        <v>36.200000000000003</v>
      </c>
      <c r="H240" s="22"/>
      <c r="I240" s="30">
        <f>DATA!AP$17</f>
        <v>109.74</v>
      </c>
      <c r="J240" s="10"/>
      <c r="K240" s="5"/>
    </row>
    <row r="241" spans="1:13" ht="12.75">
      <c r="A241" s="23" t="s">
        <v>515</v>
      </c>
      <c r="B241" s="5"/>
      <c r="C241" s="9"/>
      <c r="D241" s="8"/>
      <c r="E241" s="10">
        <f>AVERAGE(E236:E240)</f>
        <v>1.9668977451262247E-2</v>
      </c>
      <c r="F241" s="10"/>
      <c r="G241" s="10">
        <f>DATA!AX$17</f>
        <v>0</v>
      </c>
      <c r="H241" s="5"/>
      <c r="I241" s="29"/>
      <c r="J241" s="10">
        <f>(I240/I236)^0.25-1</f>
        <v>2.1243272140070379E-2</v>
      </c>
      <c r="K241" s="5"/>
    </row>
    <row r="242" spans="1:13" ht="12.75">
      <c r="A242" s="7">
        <f>DATA!K$3</f>
        <v>2013</v>
      </c>
      <c r="B242" s="5"/>
      <c r="C242" s="9">
        <f>1-DATA!S$17/DATA!K$17</f>
        <v>0.37714285714285711</v>
      </c>
      <c r="D242" s="8">
        <f>DATA!AA$17</f>
        <v>9.5000000000000001E-2</v>
      </c>
      <c r="E242" s="10">
        <f>C242*D242</f>
        <v>3.5828571428571425E-2</v>
      </c>
      <c r="F242" s="10"/>
      <c r="G242" s="10"/>
      <c r="H242" s="5"/>
      <c r="I242" s="29">
        <f>DATA!AQ$17</f>
        <v>111</v>
      </c>
      <c r="J242" s="10">
        <f>(I242/I240)-1</f>
        <v>1.1481683980317126E-2</v>
      </c>
      <c r="K242" s="5"/>
    </row>
    <row r="243" spans="1:13" ht="12.75">
      <c r="A243" s="7">
        <f>DATA!L$3</f>
        <v>2014</v>
      </c>
      <c r="B243" s="7"/>
      <c r="C243" s="9">
        <f>1-DATA!T$17/DATA!L$17</f>
        <v>0.37534246575342467</v>
      </c>
      <c r="D243" s="8">
        <f>DATA!AB$17</f>
        <v>9.5000000000000001E-2</v>
      </c>
      <c r="E243" s="10">
        <f>C243*D243</f>
        <v>3.5657534246575341E-2</v>
      </c>
      <c r="F243" s="7"/>
      <c r="G243" s="10"/>
      <c r="H243" s="7"/>
      <c r="I243" s="29">
        <f>DATA!AR$17</f>
        <v>112</v>
      </c>
      <c r="J243" s="10">
        <f>(I243/I240)^0.5-1</f>
        <v>1.0244589979943264E-2</v>
      </c>
      <c r="K243" s="7"/>
    </row>
    <row r="244" spans="1:13" ht="12.75">
      <c r="A244" s="7" t="str">
        <f>DATA!M$3</f>
        <v>2016-2018</v>
      </c>
      <c r="B244" s="5"/>
      <c r="C244" s="9">
        <f>1-DATA!U$17/DATA!M$17</f>
        <v>0.38823529411764701</v>
      </c>
      <c r="D244" s="8">
        <f>DATA!AC$17</f>
        <v>0.1</v>
      </c>
      <c r="E244" s="10">
        <f>C244*D244</f>
        <v>3.8823529411764701E-2</v>
      </c>
      <c r="F244" s="10"/>
      <c r="G244" s="10">
        <f>DATA!AY$17</f>
        <v>3.5000000000000003E-2</v>
      </c>
      <c r="H244" s="5"/>
      <c r="I244" s="29">
        <f>DATA!AS$17</f>
        <v>115</v>
      </c>
      <c r="J244" s="10">
        <f>(I244/I240)^0.2-1</f>
        <v>9.4076153687570052E-3</v>
      </c>
      <c r="K244" s="5"/>
    </row>
    <row r="245" spans="1:13" ht="12.75">
      <c r="A245" s="7"/>
      <c r="B245" s="5"/>
      <c r="C245" s="9"/>
      <c r="D245" s="8"/>
      <c r="E245" s="10"/>
      <c r="F245" s="7"/>
      <c r="G245" s="7"/>
      <c r="H245" s="5"/>
      <c r="I245" s="29"/>
      <c r="J245" s="10"/>
      <c r="K245" s="5"/>
    </row>
    <row r="246" spans="1:13" ht="12.75">
      <c r="A246" s="23"/>
      <c r="B246" s="5"/>
      <c r="C246" s="9"/>
      <c r="D246" s="8"/>
      <c r="E246" s="10"/>
      <c r="F246" s="7"/>
      <c r="G246" s="7"/>
      <c r="H246" s="5"/>
      <c r="I246" s="29"/>
      <c r="J246" s="10"/>
      <c r="K246" s="5"/>
    </row>
    <row r="247" spans="1:13" ht="12.75">
      <c r="A247" s="7"/>
      <c r="B247" s="5"/>
      <c r="C247" s="9"/>
      <c r="D247" s="8"/>
      <c r="E247" s="10"/>
      <c r="F247" s="7"/>
      <c r="G247" s="7"/>
      <c r="H247" s="5"/>
      <c r="I247" s="29"/>
      <c r="J247" s="10"/>
      <c r="K247" s="5"/>
    </row>
    <row r="248" spans="1:13" ht="12.75">
      <c r="A248" s="14" t="s">
        <v>518</v>
      </c>
      <c r="B248" s="5"/>
      <c r="C248" s="15"/>
      <c r="D248" s="16" t="s">
        <v>519</v>
      </c>
      <c r="E248" s="17" t="s">
        <v>148</v>
      </c>
      <c r="F248" s="14"/>
      <c r="G248" s="14"/>
      <c r="H248" s="5"/>
      <c r="I248" s="31" t="s">
        <v>428</v>
      </c>
      <c r="J248" s="18" t="s">
        <v>148</v>
      </c>
      <c r="K248" s="5"/>
    </row>
    <row r="249" spans="1:13" ht="12.75">
      <c r="A249" s="7"/>
      <c r="B249" s="5"/>
      <c r="C249" s="9"/>
      <c r="D249" s="8"/>
      <c r="E249" s="10"/>
      <c r="F249" s="7"/>
      <c r="G249" s="7"/>
      <c r="H249" s="5"/>
      <c r="I249" s="29"/>
      <c r="J249" s="10"/>
      <c r="K249" s="5"/>
    </row>
    <row r="250" spans="1:13" ht="12.75">
      <c r="A250" s="7"/>
      <c r="B250" s="5"/>
      <c r="C250" s="9" t="s">
        <v>429</v>
      </c>
      <c r="D250" s="8" t="s">
        <v>488</v>
      </c>
      <c r="E250" s="10"/>
      <c r="F250" s="7"/>
      <c r="G250" s="7" t="s">
        <v>368</v>
      </c>
      <c r="H250" s="5"/>
      <c r="I250" s="29" t="s">
        <v>369</v>
      </c>
      <c r="J250" s="10" t="s">
        <v>151</v>
      </c>
      <c r="K250" s="5"/>
    </row>
    <row r="251" spans="1:13" ht="12.75">
      <c r="A251" s="19" t="str">
        <f>DATA!A$18</f>
        <v>POR</v>
      </c>
      <c r="B251" s="5"/>
      <c r="C251" s="15" t="s">
        <v>301</v>
      </c>
      <c r="D251" s="16" t="s">
        <v>302</v>
      </c>
      <c r="E251" s="17" t="s">
        <v>452</v>
      </c>
      <c r="F251" s="14"/>
      <c r="G251" s="14" t="s">
        <v>533</v>
      </c>
      <c r="H251" s="5"/>
      <c r="I251" s="32" t="s">
        <v>367</v>
      </c>
      <c r="J251" s="17" t="s">
        <v>148</v>
      </c>
      <c r="K251" s="5"/>
    </row>
    <row r="252" spans="1:13" ht="12.75">
      <c r="A252" s="7">
        <f>DATA!F$3</f>
        <v>2008</v>
      </c>
      <c r="B252" s="5"/>
      <c r="C252" s="9">
        <f>1-DATA!N$18/DATA!F$18</f>
        <v>0.30215827338129497</v>
      </c>
      <c r="D252" s="8">
        <f>DATA!V$18</f>
        <v>6.4000000000000001E-2</v>
      </c>
      <c r="E252" s="10">
        <f>C252*D252</f>
        <v>1.933812949640288E-2</v>
      </c>
      <c r="F252" s="7"/>
      <c r="G252" s="29">
        <f>DATA!AD$18</f>
        <v>21.64</v>
      </c>
      <c r="H252" s="5"/>
      <c r="I252" s="29">
        <f>DATA!AL$18</f>
        <v>62.58</v>
      </c>
      <c r="J252" s="10"/>
      <c r="K252" s="5"/>
    </row>
    <row r="253" spans="1:13" ht="12.75">
      <c r="A253" s="7">
        <f>DATA!G$3</f>
        <v>2009</v>
      </c>
      <c r="B253" s="5"/>
      <c r="C253" s="9">
        <f>1-DATA!O$18/DATA!G$18</f>
        <v>0.22900763358778631</v>
      </c>
      <c r="D253" s="8">
        <f>DATA!W$18</f>
        <v>6.2E-2</v>
      </c>
      <c r="E253" s="10">
        <f>C253*D253</f>
        <v>1.4198473282442751E-2</v>
      </c>
      <c r="F253" s="7"/>
      <c r="G253" s="29">
        <f>DATA!AE$18</f>
        <v>20.5</v>
      </c>
      <c r="H253" s="5"/>
      <c r="I253" s="29">
        <f>DATA!AM$18</f>
        <v>75.209999999999994</v>
      </c>
      <c r="J253" s="10"/>
      <c r="K253" s="5"/>
    </row>
    <row r="254" spans="1:13" ht="12.75">
      <c r="A254" s="7">
        <f>DATA!H$3</f>
        <v>2010</v>
      </c>
      <c r="B254" s="5"/>
      <c r="C254" s="9">
        <f>1-DATA!P$18/DATA!H$18</f>
        <v>0.37349397590361444</v>
      </c>
      <c r="D254" s="8">
        <f>DATA!X$18</f>
        <v>7.9000000000000001E-2</v>
      </c>
      <c r="E254" s="10">
        <f>C254*D254</f>
        <v>2.9506024096385541E-2</v>
      </c>
      <c r="F254" s="7"/>
      <c r="G254" s="29">
        <f>DATA!AF$18</f>
        <v>21.14</v>
      </c>
      <c r="H254" s="5"/>
      <c r="I254" s="29">
        <f>DATA!AN$18</f>
        <v>75.319999999999993</v>
      </c>
      <c r="J254" s="10"/>
      <c r="K254" s="5"/>
    </row>
    <row r="255" spans="1:13" ht="12.75">
      <c r="A255" s="7">
        <f>DATA!I$3</f>
        <v>2011</v>
      </c>
      <c r="B255" s="5"/>
      <c r="C255" s="9">
        <f>1-DATA!Q$18/DATA!I$18</f>
        <v>0.45641025641025634</v>
      </c>
      <c r="D255" s="8">
        <f>DATA!Y$18</f>
        <v>8.7999999999999995E-2</v>
      </c>
      <c r="E255" s="10">
        <f>C255*D255</f>
        <v>4.0164102564102556E-2</v>
      </c>
      <c r="F255" s="7"/>
      <c r="G255" s="29">
        <f>DATA!AG$18</f>
        <v>22.07</v>
      </c>
      <c r="H255" s="5"/>
      <c r="I255" s="29">
        <f>DATA!AO$18</f>
        <v>75.36</v>
      </c>
      <c r="J255" s="10"/>
      <c r="K255" s="5"/>
    </row>
    <row r="256" spans="1:13" ht="12.75">
      <c r="A256" s="7">
        <f>DATA!J$3</f>
        <v>2012</v>
      </c>
      <c r="B256" s="5"/>
      <c r="C256" s="9">
        <f>1-DATA!R$18/DATA!J$18</f>
        <v>0.42245989304812837</v>
      </c>
      <c r="D256" s="8">
        <f>DATA!Z$18</f>
        <v>8.2000000000000003E-2</v>
      </c>
      <c r="E256" s="20">
        <f>C256*D256</f>
        <v>3.4641711229946526E-2</v>
      </c>
      <c r="F256" s="21"/>
      <c r="G256" s="30">
        <f>DATA!AH$18</f>
        <v>22.87</v>
      </c>
      <c r="H256" s="22"/>
      <c r="I256" s="30">
        <f>DATA!AP$18</f>
        <v>75.56</v>
      </c>
      <c r="J256" s="10"/>
      <c r="K256" s="5"/>
      <c r="M256" s="73">
        <f>AVERAGE(D254:D256)</f>
        <v>8.3000000000000004E-2</v>
      </c>
    </row>
    <row r="257" spans="1:13" ht="12.75">
      <c r="A257" s="23" t="s">
        <v>515</v>
      </c>
      <c r="B257" s="5"/>
      <c r="C257" s="9"/>
      <c r="D257" s="8"/>
      <c r="E257" s="10">
        <f>AVERAGE(E252:E256)</f>
        <v>2.7569688133856053E-2</v>
      </c>
      <c r="F257" s="10"/>
      <c r="G257" s="10">
        <f>DATA!AX$18</f>
        <v>0.02</v>
      </c>
      <c r="H257" s="5"/>
      <c r="I257" s="29"/>
      <c r="J257" s="10">
        <f>(I256/I252)^0.25-1</f>
        <v>4.8248133099239698E-2</v>
      </c>
      <c r="K257" s="5"/>
      <c r="M257">
        <f>D260/M256</f>
        <v>0.96385542168674698</v>
      </c>
    </row>
    <row r="258" spans="1:13" ht="12.75">
      <c r="A258" s="7">
        <f>DATA!K$3</f>
        <v>2013</v>
      </c>
      <c r="B258" s="5"/>
      <c r="C258" s="9">
        <f>1-DATA!S$18/DATA!K$18</f>
        <v>0.41578947368421049</v>
      </c>
      <c r="D258" s="8">
        <f>DATA!AA$18</f>
        <v>0.08</v>
      </c>
      <c r="E258" s="10">
        <f>C258*D258</f>
        <v>3.3263157894736842E-2</v>
      </c>
      <c r="F258" s="10"/>
      <c r="G258" s="10"/>
      <c r="H258" s="5"/>
      <c r="I258" s="29">
        <f>DATA!AQ$18</f>
        <v>75.75</v>
      </c>
      <c r="J258" s="10">
        <f>(I258/I256)-1</f>
        <v>2.5145579671783658E-3</v>
      </c>
      <c r="K258" s="5"/>
    </row>
    <row r="259" spans="1:13" ht="12.75">
      <c r="A259" s="7">
        <f>DATA!L$3</f>
        <v>2014</v>
      </c>
      <c r="B259" s="7"/>
      <c r="C259" s="9">
        <f>1-DATA!T$18/DATA!L$18</f>
        <v>0.42500000000000004</v>
      </c>
      <c r="D259" s="8">
        <f>DATA!AB$18</f>
        <v>0.08</v>
      </c>
      <c r="E259" s="10">
        <f>C259*D259</f>
        <v>3.4000000000000002E-2</v>
      </c>
      <c r="F259" s="7"/>
      <c r="G259" s="10"/>
      <c r="H259" s="7"/>
      <c r="I259" s="29">
        <f>DATA!AR$18</f>
        <v>76</v>
      </c>
      <c r="J259" s="10">
        <f>(I259/I256)^0.5-1</f>
        <v>2.9073670441157606E-3</v>
      </c>
      <c r="K259" s="7"/>
    </row>
    <row r="260" spans="1:13" ht="12.75">
      <c r="A260" s="7" t="str">
        <f>DATA!M$3</f>
        <v>2016-2018</v>
      </c>
      <c r="B260" s="5"/>
      <c r="C260" s="9">
        <f>1-DATA!U$18/DATA!M$18</f>
        <v>0.42222222222222217</v>
      </c>
      <c r="D260" s="8">
        <f>DATA!AC$18</f>
        <v>0.08</v>
      </c>
      <c r="E260" s="10">
        <f>C260*D260</f>
        <v>3.3777777777777775E-2</v>
      </c>
      <c r="F260" s="10"/>
      <c r="G260" s="10">
        <f>DATA!AY$18</f>
        <v>3.5000000000000003E-2</v>
      </c>
      <c r="H260" s="5"/>
      <c r="I260" s="29">
        <f>DATA!AS$18</f>
        <v>76.75</v>
      </c>
      <c r="J260" s="10">
        <f>(I260/I256)^0.2-1</f>
        <v>3.1301575107849366E-3</v>
      </c>
      <c r="K260" s="5"/>
    </row>
    <row r="261" spans="1:13" ht="12.75">
      <c r="B261" s="5"/>
      <c r="C261" s="9"/>
      <c r="D261" s="8"/>
      <c r="E261" s="10"/>
      <c r="F261" s="7"/>
      <c r="G261" s="7"/>
      <c r="H261" s="5"/>
      <c r="I261" s="29"/>
      <c r="J261" s="10"/>
      <c r="K261" s="5"/>
    </row>
    <row r="262" spans="1:13" ht="12.75">
      <c r="A262" s="7"/>
      <c r="B262" s="5"/>
      <c r="C262" s="9"/>
      <c r="D262" s="8"/>
      <c r="E262" s="10"/>
      <c r="F262" s="7"/>
      <c r="G262" s="7"/>
      <c r="H262" s="5"/>
      <c r="I262" s="29"/>
      <c r="J262" s="10"/>
      <c r="K262" s="5"/>
    </row>
    <row r="263" spans="1:13" ht="12.75">
      <c r="A263" s="7"/>
      <c r="B263" s="5"/>
      <c r="C263" s="9"/>
      <c r="D263" s="8"/>
      <c r="E263" s="10"/>
      <c r="F263" s="7"/>
      <c r="G263" s="7"/>
      <c r="H263" s="5"/>
      <c r="I263" s="29"/>
      <c r="J263" s="10"/>
      <c r="K263" s="5"/>
    </row>
    <row r="264" spans="1:13" ht="12.75">
      <c r="A264" s="14" t="s">
        <v>518</v>
      </c>
      <c r="B264" s="5"/>
      <c r="C264" s="15"/>
      <c r="D264" s="16" t="s">
        <v>519</v>
      </c>
      <c r="E264" s="17" t="s">
        <v>148</v>
      </c>
      <c r="F264" s="14"/>
      <c r="G264" s="14"/>
      <c r="H264" s="5"/>
      <c r="I264" s="31" t="s">
        <v>428</v>
      </c>
      <c r="J264" s="18" t="s">
        <v>148</v>
      </c>
      <c r="K264" s="5"/>
    </row>
    <row r="265" spans="1:13" ht="12.75">
      <c r="A265" s="7"/>
      <c r="B265" s="5"/>
      <c r="C265" s="9"/>
      <c r="D265" s="8"/>
      <c r="E265" s="10"/>
      <c r="F265" s="7"/>
      <c r="G265" s="7"/>
      <c r="H265" s="5"/>
      <c r="I265" s="29"/>
      <c r="J265" s="10"/>
      <c r="K265" s="5"/>
    </row>
    <row r="266" spans="1:13" ht="12.75">
      <c r="A266" s="7"/>
      <c r="B266" s="5"/>
      <c r="C266" s="9" t="s">
        <v>429</v>
      </c>
      <c r="D266" s="8" t="s">
        <v>488</v>
      </c>
      <c r="E266" s="10"/>
      <c r="F266" s="7"/>
      <c r="G266" s="7" t="s">
        <v>368</v>
      </c>
      <c r="H266" s="5"/>
      <c r="I266" s="29" t="s">
        <v>369</v>
      </c>
      <c r="J266" s="10" t="s">
        <v>151</v>
      </c>
      <c r="K266" s="5"/>
    </row>
    <row r="267" spans="1:13" ht="12.75">
      <c r="A267" s="19" t="str">
        <f>DATA!A$19</f>
        <v>XEL</v>
      </c>
      <c r="B267" s="5"/>
      <c r="C267" s="15" t="s">
        <v>301</v>
      </c>
      <c r="D267" s="16" t="s">
        <v>302</v>
      </c>
      <c r="E267" s="17" t="s">
        <v>452</v>
      </c>
      <c r="F267" s="14"/>
      <c r="G267" s="14" t="s">
        <v>533</v>
      </c>
      <c r="H267" s="5"/>
      <c r="I267" s="32" t="s">
        <v>367</v>
      </c>
      <c r="J267" s="17" t="s">
        <v>148</v>
      </c>
      <c r="K267" s="5"/>
    </row>
    <row r="268" spans="1:13" ht="12.75">
      <c r="A268" s="7">
        <f>DATA!F$3</f>
        <v>2008</v>
      </c>
      <c r="B268" s="5"/>
      <c r="C268" s="9">
        <f>1-DATA!N$19/DATA!F$19</f>
        <v>0.35616438356164382</v>
      </c>
      <c r="D268" s="8">
        <f>DATA!V$19</f>
        <v>9.1999999999999998E-2</v>
      </c>
      <c r="E268" s="10">
        <f>C268*D268</f>
        <v>3.2767123287671229E-2</v>
      </c>
      <c r="F268" s="7"/>
      <c r="G268" s="7">
        <f>DATA!AD$19</f>
        <v>15.35</v>
      </c>
      <c r="H268" s="5"/>
      <c r="I268" s="29">
        <f>DATA!AL$19</f>
        <v>453.79</v>
      </c>
      <c r="J268" s="10"/>
      <c r="K268" s="5"/>
    </row>
    <row r="269" spans="1:13" ht="12.75">
      <c r="A269" s="7">
        <f>DATA!G$3</f>
        <v>2009</v>
      </c>
      <c r="B269" s="5"/>
      <c r="C269" s="9">
        <f>1-DATA!O$19/DATA!G$19</f>
        <v>0.34899328859060408</v>
      </c>
      <c r="D269" s="8">
        <f>DATA!W$19</f>
        <v>9.4E-2</v>
      </c>
      <c r="E269" s="10">
        <f>C269*D269</f>
        <v>3.2805369127516783E-2</v>
      </c>
      <c r="F269" s="7"/>
      <c r="G269" s="7">
        <f>DATA!AE$19</f>
        <v>15.92</v>
      </c>
      <c r="H269" s="5"/>
      <c r="I269" s="29">
        <f>DATA!AM$19</f>
        <v>457.51</v>
      </c>
      <c r="J269" s="10"/>
      <c r="K269" s="5"/>
    </row>
    <row r="270" spans="1:13" ht="12.75">
      <c r="A270" s="7">
        <f>DATA!H$3</f>
        <v>2010</v>
      </c>
      <c r="B270" s="5"/>
      <c r="C270" s="9">
        <f>1-DATA!P$19/DATA!H$19</f>
        <v>0.35897435897435903</v>
      </c>
      <c r="D270" s="8">
        <f>DATA!X$19</f>
        <v>8.8999999999999996E-2</v>
      </c>
      <c r="E270" s="10">
        <f>C270*D270</f>
        <v>3.1948717948717953E-2</v>
      </c>
      <c r="F270" s="7"/>
      <c r="G270" s="7">
        <f>DATA!AF$19</f>
        <v>16.760000000000002</v>
      </c>
      <c r="H270" s="5"/>
      <c r="I270" s="29">
        <f>DATA!AN$19</f>
        <v>482.33</v>
      </c>
      <c r="J270" s="10"/>
      <c r="K270" s="5"/>
    </row>
    <row r="271" spans="1:13" ht="12.75">
      <c r="A271" s="7">
        <f>DATA!I$3</f>
        <v>2011</v>
      </c>
      <c r="B271" s="5"/>
      <c r="C271" s="9">
        <f>1-DATA!Q$19/DATA!I$19</f>
        <v>0.40116279069767435</v>
      </c>
      <c r="D271" s="8">
        <f>DATA!Y$19</f>
        <v>9.9000000000000005E-2</v>
      </c>
      <c r="E271" s="10">
        <f>C271*D271</f>
        <v>3.9715116279069762E-2</v>
      </c>
      <c r="F271" s="7"/>
      <c r="G271" s="7">
        <f>DATA!AG$19</f>
        <v>17.440000000000001</v>
      </c>
      <c r="H271" s="5"/>
      <c r="I271" s="29">
        <f>DATA!AO$19</f>
        <v>486.49</v>
      </c>
      <c r="J271" s="10"/>
      <c r="K271" s="5"/>
    </row>
    <row r="272" spans="1:13" ht="12.75">
      <c r="A272" s="7">
        <f>DATA!J$3</f>
        <v>2012</v>
      </c>
      <c r="B272" s="5"/>
      <c r="C272" s="9">
        <f>1-DATA!R$19/DATA!J$19</f>
        <v>0.42162162162162165</v>
      </c>
      <c r="D272" s="8">
        <f>DATA!Z$19</f>
        <v>0.10199999999999999</v>
      </c>
      <c r="E272" s="20">
        <f>C272*D272</f>
        <v>4.3005405405405407E-2</v>
      </c>
      <c r="F272" s="21"/>
      <c r="G272" s="21">
        <f>DATA!AH$19</f>
        <v>18.190000000000001</v>
      </c>
      <c r="H272" s="22"/>
      <c r="I272" s="30">
        <f>DATA!AP$19</f>
        <v>487.96</v>
      </c>
      <c r="J272" s="10"/>
      <c r="K272" s="5"/>
    </row>
    <row r="273" spans="1:12" ht="12.75">
      <c r="A273" s="23" t="s">
        <v>515</v>
      </c>
      <c r="B273" s="5"/>
      <c r="C273" s="9"/>
      <c r="D273" s="8"/>
      <c r="E273" s="10">
        <f>AVERAGE(E268:E272)</f>
        <v>3.6048346409676225E-2</v>
      </c>
      <c r="F273" s="10"/>
      <c r="G273" s="10">
        <f>DATA!AX$19</f>
        <v>4.4999999999999998E-2</v>
      </c>
      <c r="H273" s="5"/>
      <c r="I273" s="29"/>
      <c r="J273" s="10">
        <f>(I272/I268)^0.25-1</f>
        <v>1.8315432080463934E-2</v>
      </c>
      <c r="K273" s="5"/>
    </row>
    <row r="274" spans="1:12" ht="12.75">
      <c r="A274" s="7">
        <f>DATA!K$3</f>
        <v>2013</v>
      </c>
      <c r="B274" s="5"/>
      <c r="C274" s="9">
        <f>1-DATA!S$19/DATA!K$19</f>
        <v>0.41578947368421049</v>
      </c>
      <c r="D274" s="8">
        <f>DATA!AA$19</f>
        <v>0.1</v>
      </c>
      <c r="E274" s="10">
        <f>C274*D274</f>
        <v>4.1578947368421049E-2</v>
      </c>
      <c r="F274" s="10"/>
      <c r="G274" s="10"/>
      <c r="H274" s="5"/>
      <c r="I274" s="29">
        <f>DATA!AQ$19</f>
        <v>497</v>
      </c>
      <c r="J274" s="10">
        <f>(I274/I272)-1</f>
        <v>1.8526108697434207E-2</v>
      </c>
      <c r="K274" s="5"/>
      <c r="L274">
        <f>(I276/I274)^0.25</f>
        <v>1.0084437589628943</v>
      </c>
    </row>
    <row r="275" spans="1:12" ht="12.75">
      <c r="A275" s="7">
        <f>DATA!L$3</f>
        <v>2014</v>
      </c>
      <c r="B275" s="7"/>
      <c r="C275" s="9">
        <f>1-DATA!T$19/DATA!L$19</f>
        <v>0.41025641025641024</v>
      </c>
      <c r="D275" s="8">
        <f>DATA!AB$19</f>
        <v>9.5000000000000001E-2</v>
      </c>
      <c r="E275" s="10">
        <f>C275*D275</f>
        <v>3.8974358974358976E-2</v>
      </c>
      <c r="F275" s="7"/>
      <c r="G275" s="10"/>
      <c r="H275" s="7"/>
      <c r="I275" s="29">
        <f>DATA!AR$19</f>
        <v>506.5</v>
      </c>
      <c r="J275" s="10">
        <f>(I275/I272)^0.5-1</f>
        <v>1.8820355909813014E-2</v>
      </c>
      <c r="K275" s="7"/>
    </row>
    <row r="276" spans="1:12" ht="12.75">
      <c r="A276" s="7" t="str">
        <f>DATA!M$3</f>
        <v>2016-2018</v>
      </c>
      <c r="B276" s="5"/>
      <c r="C276" s="9">
        <f>1-DATA!U$19/DATA!M$19</f>
        <v>0.39999999999999991</v>
      </c>
      <c r="D276" s="8">
        <f>DATA!AC$19</f>
        <v>0.1</v>
      </c>
      <c r="E276" s="10">
        <f>C276*D276</f>
        <v>3.9999999999999994E-2</v>
      </c>
      <c r="F276" s="10"/>
      <c r="G276" s="10">
        <f>DATA!AY$19</f>
        <v>4.4999999999999998E-2</v>
      </c>
      <c r="H276" s="5"/>
      <c r="I276" s="29">
        <f>DATA!AS$19</f>
        <v>514</v>
      </c>
      <c r="J276" s="10">
        <f>(I276/I272)^0.2-1</f>
        <v>1.0452212739189948E-2</v>
      </c>
      <c r="K276" s="5"/>
    </row>
    <row r="277" spans="1:12" ht="12.75">
      <c r="A277" s="181" t="s">
        <v>323</v>
      </c>
      <c r="B277" s="5"/>
      <c r="C277" s="9"/>
      <c r="D277" s="8"/>
      <c r="E277" s="10"/>
      <c r="F277" s="7"/>
      <c r="G277" s="7"/>
      <c r="H277" s="5"/>
      <c r="I277" s="29"/>
      <c r="J277" s="11"/>
      <c r="K277" s="5"/>
    </row>
    <row r="278" spans="1:12" ht="12.75">
      <c r="A278" s="7"/>
      <c r="B278" s="5"/>
      <c r="C278" s="9"/>
      <c r="D278" s="8"/>
      <c r="E278" s="10"/>
      <c r="F278" s="7"/>
      <c r="G278" s="7"/>
      <c r="H278" s="5"/>
      <c r="I278" s="29"/>
      <c r="J278" s="10" t="s">
        <v>349</v>
      </c>
      <c r="K278" s="5"/>
    </row>
    <row r="279" spans="1:12" ht="12.75">
      <c r="A279" s="7"/>
      <c r="B279" s="5"/>
      <c r="C279" s="9"/>
      <c r="D279" s="8"/>
      <c r="E279" s="10"/>
      <c r="F279" s="7"/>
      <c r="G279" s="7"/>
      <c r="H279" s="5"/>
      <c r="I279" s="29"/>
      <c r="J279" s="10" t="s">
        <v>507</v>
      </c>
      <c r="K279" s="5"/>
    </row>
    <row r="280" spans="1:12" ht="12.75">
      <c r="A280" s="7"/>
      <c r="B280" s="5"/>
      <c r="C280" s="9"/>
      <c r="D280" s="8"/>
      <c r="E280" s="10"/>
      <c r="F280" s="7"/>
      <c r="G280" s="7"/>
      <c r="H280" s="5"/>
      <c r="I280" s="29"/>
      <c r="J280" s="10"/>
      <c r="K280" s="5"/>
    </row>
    <row r="281" spans="1:12" ht="12.75">
      <c r="A281" s="7"/>
      <c r="B281" s="5"/>
      <c r="C281" s="9"/>
      <c r="D281" s="8"/>
      <c r="E281" s="10"/>
      <c r="F281" s="7"/>
      <c r="G281" s="7"/>
      <c r="H281" s="5"/>
      <c r="I281" s="29"/>
      <c r="J281" s="10"/>
      <c r="K281" s="5"/>
    </row>
    <row r="282" spans="1:12" ht="12.75">
      <c r="A282" s="7"/>
      <c r="B282" s="5"/>
      <c r="C282" s="9"/>
      <c r="D282" s="8"/>
      <c r="E282" s="12"/>
      <c r="F282" s="13" t="str">
        <f>F$6</f>
        <v>PUGET SOUND ENERGY</v>
      </c>
      <c r="G282" s="5"/>
      <c r="H282" s="5"/>
      <c r="I282" s="29"/>
      <c r="J282" s="10"/>
      <c r="K282" s="5"/>
    </row>
    <row r="283" spans="1:12" ht="12.75">
      <c r="A283" s="7"/>
      <c r="B283" s="5"/>
      <c r="C283" s="9"/>
      <c r="D283" s="8"/>
      <c r="E283" s="12"/>
      <c r="F283" s="13" t="s">
        <v>505</v>
      </c>
      <c r="G283" s="5"/>
      <c r="H283" s="5"/>
      <c r="I283" s="29"/>
      <c r="J283" s="10"/>
      <c r="K283" s="5"/>
    </row>
    <row r="284" spans="1:12" ht="12.75">
      <c r="A284" s="7"/>
      <c r="B284" s="5"/>
      <c r="C284" s="9"/>
      <c r="D284" s="8"/>
      <c r="E284" s="10"/>
      <c r="F284" s="7"/>
      <c r="G284" s="7"/>
      <c r="H284" s="5"/>
      <c r="I284" s="29"/>
      <c r="J284" s="10"/>
      <c r="K284" s="5"/>
    </row>
    <row r="285" spans="1:12" ht="12.75">
      <c r="A285" s="7"/>
      <c r="B285" s="5"/>
      <c r="C285" s="9"/>
      <c r="D285" s="8"/>
      <c r="E285" s="10"/>
      <c r="F285" s="7"/>
      <c r="G285" s="7"/>
      <c r="H285" s="5"/>
      <c r="I285" s="29"/>
      <c r="J285" s="10"/>
      <c r="K285" s="5"/>
    </row>
    <row r="286" spans="1:12" ht="12.75">
      <c r="A286" s="7"/>
      <c r="B286" s="5"/>
      <c r="C286" s="9"/>
      <c r="D286" s="8"/>
      <c r="E286" s="10"/>
      <c r="F286" s="7"/>
      <c r="G286" s="7"/>
      <c r="H286" s="5"/>
      <c r="I286" s="29"/>
      <c r="J286" s="10"/>
      <c r="K286" s="5"/>
    </row>
    <row r="287" spans="1:12" ht="12.75">
      <c r="A287" s="14" t="s">
        <v>518</v>
      </c>
      <c r="B287" s="5"/>
      <c r="C287" s="15"/>
      <c r="D287" s="16" t="s">
        <v>519</v>
      </c>
      <c r="E287" s="17" t="s">
        <v>148</v>
      </c>
      <c r="F287" s="14"/>
      <c r="G287" s="14"/>
      <c r="H287" s="5"/>
      <c r="I287" s="31" t="s">
        <v>428</v>
      </c>
      <c r="J287" s="18" t="s">
        <v>148</v>
      </c>
      <c r="K287" s="5"/>
    </row>
    <row r="288" spans="1:12" ht="12.75">
      <c r="A288" s="7"/>
      <c r="B288" s="5"/>
      <c r="C288" s="9"/>
      <c r="D288" s="8"/>
      <c r="E288" s="10"/>
      <c r="F288" s="7"/>
      <c r="G288" s="7"/>
      <c r="H288" s="5"/>
      <c r="I288" s="29"/>
      <c r="J288" s="10"/>
      <c r="K288" s="5"/>
    </row>
    <row r="289" spans="1:11" ht="12.75">
      <c r="A289" s="7"/>
      <c r="B289" s="5"/>
      <c r="C289" s="9" t="s">
        <v>429</v>
      </c>
      <c r="D289" s="8" t="s">
        <v>488</v>
      </c>
      <c r="E289" s="10"/>
      <c r="F289" s="7"/>
      <c r="G289" s="7" t="s">
        <v>368</v>
      </c>
      <c r="H289" s="5"/>
      <c r="I289" s="29" t="s">
        <v>369</v>
      </c>
      <c r="J289" s="10" t="s">
        <v>151</v>
      </c>
      <c r="K289" s="5"/>
    </row>
    <row r="290" spans="1:11" ht="12.75">
      <c r="A290" s="19">
        <f>DATA!A$20</f>
        <v>0</v>
      </c>
      <c r="B290" s="5"/>
      <c r="C290" s="15" t="s">
        <v>301</v>
      </c>
      <c r="D290" s="16" t="s">
        <v>302</v>
      </c>
      <c r="E290" s="17" t="s">
        <v>452</v>
      </c>
      <c r="F290" s="14"/>
      <c r="G290" s="14" t="s">
        <v>533</v>
      </c>
      <c r="H290" s="5"/>
      <c r="I290" s="32" t="s">
        <v>367</v>
      </c>
      <c r="J290" s="17" t="s">
        <v>148</v>
      </c>
      <c r="K290" s="5"/>
    </row>
    <row r="291" spans="1:11" ht="12.75">
      <c r="A291" s="7">
        <v>1996</v>
      </c>
      <c r="B291" s="5"/>
      <c r="C291" s="9" t="e">
        <f>1-DATA!N$20/DATA!F$20</f>
        <v>#DIV/0!</v>
      </c>
      <c r="D291" s="8">
        <f>DATA!V$20</f>
        <v>0</v>
      </c>
      <c r="E291" s="10" t="e">
        <f>C291*D291</f>
        <v>#DIV/0!</v>
      </c>
      <c r="F291" s="7"/>
      <c r="G291" s="29">
        <f>DATA!AD$20</f>
        <v>0</v>
      </c>
      <c r="H291" s="5"/>
      <c r="I291" s="29">
        <f>DATA!AL$20</f>
        <v>0</v>
      </c>
      <c r="J291" s="10"/>
      <c r="K291" s="5"/>
    </row>
    <row r="292" spans="1:11" ht="12.75">
      <c r="A292" s="7">
        <v>1997</v>
      </c>
      <c r="B292" s="5"/>
      <c r="C292" s="9" t="e">
        <f>1-DATA!O$20/DATA!G$20</f>
        <v>#DIV/0!</v>
      </c>
      <c r="D292" s="8">
        <f>DATA!W$20</f>
        <v>0</v>
      </c>
      <c r="E292" s="10" t="e">
        <f>C292*D292</f>
        <v>#DIV/0!</v>
      </c>
      <c r="F292" s="7"/>
      <c r="G292" s="29">
        <f>DATA!AE$20</f>
        <v>0</v>
      </c>
      <c r="H292" s="5"/>
      <c r="I292" s="29">
        <f>DATA!AM$20</f>
        <v>0</v>
      </c>
      <c r="J292" s="10"/>
      <c r="K292" s="5"/>
    </row>
    <row r="293" spans="1:11" ht="12.75">
      <c r="A293" s="7">
        <v>1998</v>
      </c>
      <c r="B293" s="5"/>
      <c r="C293" s="9" t="e">
        <f>1-DATA!P$20/DATA!H$20</f>
        <v>#DIV/0!</v>
      </c>
      <c r="D293" s="8">
        <f>DATA!X$20</f>
        <v>0</v>
      </c>
      <c r="E293" s="10" t="e">
        <f>C293*D293</f>
        <v>#DIV/0!</v>
      </c>
      <c r="F293" s="7"/>
      <c r="G293" s="29">
        <f>DATA!AF$20</f>
        <v>0</v>
      </c>
      <c r="H293" s="5"/>
      <c r="I293" s="29">
        <f>DATA!AN$20</f>
        <v>0</v>
      </c>
      <c r="J293" s="10"/>
      <c r="K293" s="5"/>
    </row>
    <row r="294" spans="1:11" ht="12.75">
      <c r="A294" s="7">
        <v>1999</v>
      </c>
      <c r="B294" s="5"/>
      <c r="C294" s="9" t="e">
        <f>1-DATA!Q$20/DATA!I$20</f>
        <v>#DIV/0!</v>
      </c>
      <c r="D294" s="8">
        <f>DATA!Y$20</f>
        <v>0</v>
      </c>
      <c r="E294" s="10" t="e">
        <f>C294*D294</f>
        <v>#DIV/0!</v>
      </c>
      <c r="F294" s="7"/>
      <c r="G294" s="29">
        <f>DATA!AG$20</f>
        <v>0</v>
      </c>
      <c r="H294" s="5"/>
      <c r="I294" s="29">
        <f>DATA!AO$20</f>
        <v>0</v>
      </c>
      <c r="J294" s="10"/>
      <c r="K294" s="5"/>
    </row>
    <row r="295" spans="1:11" ht="12.75">
      <c r="A295" s="7">
        <v>2000</v>
      </c>
      <c r="B295" s="5"/>
      <c r="C295" s="9" t="e">
        <f>1-DATA!R$20/DATA!J$20</f>
        <v>#DIV/0!</v>
      </c>
      <c r="D295" s="8">
        <f>DATA!Z$20</f>
        <v>0</v>
      </c>
      <c r="E295" s="20" t="e">
        <f>C295*D295</f>
        <v>#DIV/0!</v>
      </c>
      <c r="F295" s="21"/>
      <c r="G295" s="30">
        <f>DATA!AH$20</f>
        <v>0</v>
      </c>
      <c r="H295" s="22"/>
      <c r="I295" s="30">
        <f>DATA!AP$20</f>
        <v>0</v>
      </c>
      <c r="J295" s="10"/>
      <c r="K295" s="5"/>
    </row>
    <row r="296" spans="1:11" ht="12.75">
      <c r="A296" s="23" t="s">
        <v>515</v>
      </c>
      <c r="B296" s="5"/>
      <c r="C296" s="9"/>
      <c r="D296" s="8"/>
      <c r="E296" s="10" t="e">
        <f>AVERAGE(E291:E295)</f>
        <v>#DIV/0!</v>
      </c>
      <c r="F296" s="10"/>
      <c r="G296" s="10">
        <f>DATA!AX$20</f>
        <v>0</v>
      </c>
      <c r="H296" s="5"/>
      <c r="I296" s="29"/>
      <c r="J296" s="10" t="e">
        <f>(I295/I291)^0.25-1</f>
        <v>#DIV/0!</v>
      </c>
      <c r="K296" s="5"/>
    </row>
    <row r="297" spans="1:11" ht="12.75">
      <c r="A297" s="7">
        <v>2001</v>
      </c>
      <c r="B297" s="5"/>
      <c r="C297" s="9" t="e">
        <f>1-DATA!S$20/DATA!K$20</f>
        <v>#DIV/0!</v>
      </c>
      <c r="D297" s="8">
        <f>DATA!AA$20</f>
        <v>0</v>
      </c>
      <c r="E297" s="10" t="e">
        <f>C297*D297</f>
        <v>#DIV/0!</v>
      </c>
      <c r="F297" s="10"/>
      <c r="G297" s="10"/>
      <c r="H297" s="5"/>
      <c r="I297" s="29">
        <f>DATA!AQ$20</f>
        <v>0</v>
      </c>
      <c r="J297" s="10" t="e">
        <f>(I297/I295)-1</f>
        <v>#DIV/0!</v>
      </c>
      <c r="K297" s="5"/>
    </row>
    <row r="298" spans="1:11" ht="12.75">
      <c r="A298" s="7">
        <v>2002</v>
      </c>
      <c r="B298" s="7"/>
      <c r="C298" s="9" t="e">
        <f>1-DATA!T$20/DATA!L$20</f>
        <v>#DIV/0!</v>
      </c>
      <c r="D298" s="8">
        <f>DATA!AB$20</f>
        <v>0</v>
      </c>
      <c r="E298" s="10" t="e">
        <f>C298*D298</f>
        <v>#DIV/0!</v>
      </c>
      <c r="F298" s="7"/>
      <c r="G298" s="10"/>
      <c r="H298" s="7"/>
      <c r="I298" s="29">
        <f>DATA!AR$20</f>
        <v>0</v>
      </c>
      <c r="J298" s="10" t="e">
        <f>(I298/I295)^0.5-1</f>
        <v>#DIV/0!</v>
      </c>
      <c r="K298" s="7"/>
    </row>
    <row r="299" spans="1:11" ht="12.75">
      <c r="A299" s="7" t="s">
        <v>226</v>
      </c>
      <c r="B299" s="5"/>
      <c r="C299" s="9" t="e">
        <f>1-DATA!U$20/DATA!M$20</f>
        <v>#DIV/0!</v>
      </c>
      <c r="D299" s="8">
        <f>DATA!AC$20</f>
        <v>0</v>
      </c>
      <c r="E299" s="10" t="e">
        <f>C299*D299</f>
        <v>#DIV/0!</v>
      </c>
      <c r="F299" s="10"/>
      <c r="G299" s="10">
        <f>DATA!AY$20</f>
        <v>0</v>
      </c>
      <c r="H299" s="5"/>
      <c r="I299" s="29">
        <f>DATA!AS$20</f>
        <v>0</v>
      </c>
      <c r="J299" s="10" t="e">
        <f>(I299/I295)^0.2-1</f>
        <v>#DIV/0!</v>
      </c>
      <c r="K299" s="5"/>
    </row>
    <row r="300" spans="1:11" ht="12.75">
      <c r="A300" s="7"/>
      <c r="B300" s="5"/>
      <c r="C300" s="9"/>
      <c r="D300" s="8"/>
      <c r="E300" s="10"/>
      <c r="F300" s="7"/>
      <c r="G300" s="7"/>
      <c r="H300" s="5"/>
      <c r="I300" s="29"/>
      <c r="J300" s="10"/>
      <c r="K300" s="5"/>
    </row>
    <row r="301" spans="1:11" ht="12.75">
      <c r="B301" s="5"/>
      <c r="C301" s="9"/>
      <c r="D301" s="8"/>
      <c r="E301" s="10"/>
      <c r="F301" s="7"/>
      <c r="G301" s="7"/>
      <c r="H301" s="5"/>
      <c r="I301" s="29"/>
      <c r="J301" s="10"/>
      <c r="K301" s="5"/>
    </row>
    <row r="302" spans="1:11" ht="12.75">
      <c r="A302" s="7"/>
      <c r="B302" s="5"/>
      <c r="C302" s="9"/>
      <c r="D302" s="8"/>
      <c r="E302" s="10"/>
      <c r="F302" s="7"/>
      <c r="G302" s="7"/>
      <c r="H302" s="5"/>
      <c r="I302" s="29"/>
      <c r="J302" s="10"/>
      <c r="K302" s="5"/>
    </row>
    <row r="303" spans="1:11" ht="12.75">
      <c r="A303" s="14" t="s">
        <v>518</v>
      </c>
      <c r="B303" s="5"/>
      <c r="C303" s="15"/>
      <c r="D303" s="16" t="s">
        <v>519</v>
      </c>
      <c r="E303" s="17" t="s">
        <v>148</v>
      </c>
      <c r="F303" s="14"/>
      <c r="G303" s="14"/>
      <c r="H303" s="5"/>
      <c r="I303" s="31" t="s">
        <v>428</v>
      </c>
      <c r="J303" s="18" t="s">
        <v>148</v>
      </c>
      <c r="K303" s="5"/>
    </row>
    <row r="304" spans="1:11" ht="12.75">
      <c r="A304" s="7"/>
      <c r="B304" s="5"/>
      <c r="C304" s="9"/>
      <c r="D304" s="8"/>
      <c r="E304" s="10"/>
      <c r="F304" s="7"/>
      <c r="G304" s="7"/>
      <c r="H304" s="5"/>
      <c r="I304" s="29"/>
      <c r="J304" s="10"/>
      <c r="K304" s="5"/>
    </row>
    <row r="305" spans="1:11" ht="12.75">
      <c r="A305" s="7"/>
      <c r="B305" s="5"/>
      <c r="C305" s="9" t="s">
        <v>429</v>
      </c>
      <c r="D305" s="8" t="s">
        <v>488</v>
      </c>
      <c r="E305" s="10"/>
      <c r="F305" s="7"/>
      <c r="G305" s="7" t="s">
        <v>368</v>
      </c>
      <c r="H305" s="5"/>
      <c r="I305" s="29" t="s">
        <v>369</v>
      </c>
      <c r="J305" s="10" t="s">
        <v>151</v>
      </c>
      <c r="K305" s="5"/>
    </row>
    <row r="306" spans="1:11" ht="12.75">
      <c r="A306" s="19">
        <f>DATA!A$25</f>
        <v>0</v>
      </c>
      <c r="B306" s="5"/>
      <c r="C306" s="15" t="s">
        <v>301</v>
      </c>
      <c r="D306" s="16" t="s">
        <v>302</v>
      </c>
      <c r="E306" s="17" t="s">
        <v>452</v>
      </c>
      <c r="F306" s="14"/>
      <c r="G306" s="14" t="s">
        <v>533</v>
      </c>
      <c r="H306" s="5"/>
      <c r="I306" s="32" t="s">
        <v>367</v>
      </c>
      <c r="J306" s="17" t="s">
        <v>148</v>
      </c>
      <c r="K306" s="5"/>
    </row>
    <row r="307" spans="1:11" ht="12.75">
      <c r="A307" s="7">
        <f>DATA!F$3</f>
        <v>2008</v>
      </c>
      <c r="B307" s="5"/>
      <c r="C307" s="9">
        <f>1-DATA!N$25/DATA!F$25</f>
        <v>1</v>
      </c>
      <c r="D307" s="8">
        <f>DATA!V$25</f>
        <v>0</v>
      </c>
      <c r="E307" s="10">
        <f>C307*D307</f>
        <v>0</v>
      </c>
      <c r="F307" s="7"/>
      <c r="G307" s="29">
        <f>DATA!AD$25</f>
        <v>0</v>
      </c>
      <c r="H307" s="5"/>
      <c r="I307" s="29">
        <f>DATA!AL$25</f>
        <v>0</v>
      </c>
      <c r="J307" s="10"/>
      <c r="K307" s="5"/>
    </row>
    <row r="308" spans="1:11" ht="12.75">
      <c r="A308" s="7">
        <f>DATA!G$3</f>
        <v>2009</v>
      </c>
      <c r="B308" s="5"/>
      <c r="C308" s="9" t="e">
        <f>1-DATA!O$25/DATA!G$25</f>
        <v>#VALUE!</v>
      </c>
      <c r="D308" s="8">
        <f>DATA!W$25</f>
        <v>0</v>
      </c>
      <c r="E308" s="10" t="e">
        <f>C308*D308</f>
        <v>#VALUE!</v>
      </c>
      <c r="F308" s="7"/>
      <c r="G308" s="29">
        <f>DATA!AE$25</f>
        <v>0</v>
      </c>
      <c r="H308" s="5"/>
      <c r="I308" s="29">
        <f>DATA!AM$25</f>
        <v>0</v>
      </c>
      <c r="J308" s="10"/>
      <c r="K308" s="5"/>
    </row>
    <row r="309" spans="1:11" ht="12.75">
      <c r="A309" s="7">
        <f>DATA!H$3</f>
        <v>2010</v>
      </c>
      <c r="B309" s="5"/>
      <c r="C309" s="9" t="e">
        <f>1-DATA!P$25/DATA!H$24</f>
        <v>#VALUE!</v>
      </c>
      <c r="D309" s="8">
        <f>DATA!X$25</f>
        <v>0</v>
      </c>
      <c r="E309" s="10" t="e">
        <f>C309*D309</f>
        <v>#VALUE!</v>
      </c>
      <c r="F309" s="7"/>
      <c r="G309" s="29">
        <f>DATA!AF$25</f>
        <v>0</v>
      </c>
      <c r="H309" s="5"/>
      <c r="I309" s="29">
        <f>DATA!AN$25</f>
        <v>0</v>
      </c>
      <c r="J309" s="10"/>
      <c r="K309" s="5"/>
    </row>
    <row r="310" spans="1:11" ht="12.75">
      <c r="A310" s="7">
        <f>DATA!I$3</f>
        <v>2011</v>
      </c>
      <c r="B310" s="5"/>
      <c r="C310" s="9" t="e">
        <f>1-DATA!Q$25/DATA!I$25</f>
        <v>#DIV/0!</v>
      </c>
      <c r="D310" s="8">
        <f>DATA!Y$25</f>
        <v>0</v>
      </c>
      <c r="E310" s="10" t="e">
        <f>C310*D310</f>
        <v>#DIV/0!</v>
      </c>
      <c r="F310" s="7"/>
      <c r="G310" s="29">
        <f>DATA!AG$25</f>
        <v>0</v>
      </c>
      <c r="H310" s="5"/>
      <c r="I310" s="29">
        <f>DATA!AO$25</f>
        <v>0</v>
      </c>
      <c r="J310" s="10"/>
      <c r="K310" s="5"/>
    </row>
    <row r="311" spans="1:11" ht="12.75">
      <c r="A311" s="7">
        <f>DATA!J$3</f>
        <v>2012</v>
      </c>
      <c r="B311" s="5"/>
      <c r="C311" s="9" t="e">
        <f>1-DATA!R$25/DATA!J$25</f>
        <v>#DIV/0!</v>
      </c>
      <c r="D311" s="8">
        <f>DATA!Z$25</f>
        <v>0</v>
      </c>
      <c r="E311" s="20" t="e">
        <f>C311*D311</f>
        <v>#DIV/0!</v>
      </c>
      <c r="F311" s="21"/>
      <c r="G311" s="30">
        <f>DATA!AH$25</f>
        <v>0</v>
      </c>
      <c r="H311" s="22"/>
      <c r="I311" s="30">
        <f>DATA!AP$25</f>
        <v>0</v>
      </c>
      <c r="J311" s="10"/>
      <c r="K311" s="5"/>
    </row>
    <row r="312" spans="1:11" ht="12.75">
      <c r="A312" s="23" t="s">
        <v>515</v>
      </c>
      <c r="B312" s="5"/>
      <c r="C312" s="9"/>
      <c r="D312" s="8"/>
      <c r="E312" s="10" t="e">
        <f>AVERAGE(E307:E311)</f>
        <v>#VALUE!</v>
      </c>
      <c r="F312" s="10"/>
      <c r="G312" s="10">
        <f>DATA!AX$25</f>
        <v>0</v>
      </c>
      <c r="H312" s="5"/>
      <c r="I312" s="29"/>
      <c r="J312" s="10" t="e">
        <f>(I311/I307)^0.25-1</f>
        <v>#DIV/0!</v>
      </c>
      <c r="K312" s="5"/>
    </row>
    <row r="313" spans="1:11" ht="12.75">
      <c r="A313" s="7">
        <f>DATA!K$3</f>
        <v>2013</v>
      </c>
      <c r="B313" s="5"/>
      <c r="C313" s="9" t="e">
        <f>1-DATA!S$25/DATA!K$25</f>
        <v>#VALUE!</v>
      </c>
      <c r="D313" s="8">
        <f>DATA!AA$25</f>
        <v>0</v>
      </c>
      <c r="E313" s="10" t="e">
        <f>C313*D313</f>
        <v>#VALUE!</v>
      </c>
      <c r="F313" s="10"/>
      <c r="G313" s="10"/>
      <c r="H313" s="5"/>
      <c r="I313" s="29">
        <f>DATA!AQ$25</f>
        <v>0</v>
      </c>
      <c r="J313" s="10" t="e">
        <f>(I313/I311)-1</f>
        <v>#DIV/0!</v>
      </c>
      <c r="K313" s="5"/>
    </row>
    <row r="314" spans="1:11" ht="12.75">
      <c r="A314" s="7">
        <f>DATA!L$3</f>
        <v>2014</v>
      </c>
      <c r="B314" s="7"/>
      <c r="C314" s="9" t="e">
        <f>1-DATA!T$25/DATA!L$25</f>
        <v>#DIV/0!</v>
      </c>
      <c r="D314" s="8">
        <f>DATA!AB$25</f>
        <v>0</v>
      </c>
      <c r="E314" s="10" t="e">
        <f>C314*D314</f>
        <v>#DIV/0!</v>
      </c>
      <c r="F314" s="7"/>
      <c r="G314" s="10"/>
      <c r="H314" s="7"/>
      <c r="I314" s="29">
        <f>DATA!AR$25</f>
        <v>0</v>
      </c>
      <c r="J314" s="10" t="e">
        <f>(I314/I311)^0.5-1</f>
        <v>#DIV/0!</v>
      </c>
      <c r="K314" s="7"/>
    </row>
    <row r="315" spans="1:11" ht="12.75">
      <c r="A315" s="7" t="str">
        <f>DATA!M$3</f>
        <v>2016-2018</v>
      </c>
      <c r="B315" s="5"/>
      <c r="C315" s="9" t="e">
        <f>1-DATA!U$25/DATA!M$25</f>
        <v>#DIV/0!</v>
      </c>
      <c r="D315" s="8">
        <f>DATA!AC$25</f>
        <v>0</v>
      </c>
      <c r="E315" s="10" t="e">
        <f>C315*D315</f>
        <v>#DIV/0!</v>
      </c>
      <c r="F315" s="10"/>
      <c r="G315" s="10">
        <f>DATA!AY$25</f>
        <v>0</v>
      </c>
      <c r="H315" s="5"/>
      <c r="I315" s="29">
        <f>DATA!AS$25</f>
        <v>0</v>
      </c>
      <c r="J315" s="10" t="e">
        <f>(I315/I311)^0.2-1</f>
        <v>#DIV/0!</v>
      </c>
      <c r="K315" s="5"/>
    </row>
  </sheetData>
  <phoneticPr fontId="16" type="noConversion"/>
  <pageMargins left="1.1000000000000001" right="0.75" top="0.5" bottom="0.73" header="0.5" footer="0.5"/>
  <pageSetup scale="96" orientation="portrait" horizontalDpi="4294967292" verticalDpi="4294967292"/>
  <headerFooter>
    <oddFooter>&amp;R_x000D_</oddFooter>
  </headerFooter>
  <rowBreaks count="4" manualBreakCount="4">
    <brk id="56" max="10" man="1"/>
    <brk id="111" max="10" man="1"/>
    <brk id="166" max="10" man="1"/>
    <brk id="221" max="10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9"/>
  <sheetViews>
    <sheetView topLeftCell="B1" workbookViewId="0">
      <selection activeCell="I28" sqref="I28"/>
    </sheetView>
  </sheetViews>
  <sheetFormatPr defaultColWidth="11.42578125" defaultRowHeight="12"/>
  <cols>
    <col min="1" max="1" width="14" customWidth="1"/>
    <col min="4" max="4" width="6.140625" customWidth="1"/>
    <col min="5" max="5" width="1.28515625" customWidth="1"/>
    <col min="6" max="7" width="1.85546875" customWidth="1"/>
    <col min="8" max="8" width="2.7109375" customWidth="1"/>
    <col min="9" max="9" width="4.42578125" customWidth="1"/>
    <col min="10" max="10" width="2.140625" customWidth="1"/>
    <col min="12" max="12" width="12.42578125" customWidth="1"/>
  </cols>
  <sheetData>
    <row r="1" spans="1:14" ht="12.75">
      <c r="A1" s="7"/>
      <c r="B1" s="10"/>
      <c r="C1" s="7"/>
      <c r="D1" s="10"/>
      <c r="E1" s="10"/>
      <c r="F1" s="7"/>
      <c r="G1" s="7"/>
      <c r="H1" s="7"/>
      <c r="I1" s="7"/>
      <c r="J1" s="7"/>
      <c r="K1" s="7"/>
      <c r="L1" s="218" t="s">
        <v>538</v>
      </c>
    </row>
    <row r="2" spans="1:14" ht="12.75">
      <c r="A2" s="7"/>
      <c r="B2" s="10"/>
      <c r="C2" s="7"/>
      <c r="D2" s="11"/>
      <c r="E2" s="11"/>
      <c r="F2" s="23"/>
      <c r="G2" s="23"/>
      <c r="H2" s="23"/>
      <c r="I2" s="23"/>
      <c r="J2" s="23"/>
      <c r="K2" s="7"/>
      <c r="L2" s="223" t="s">
        <v>540</v>
      </c>
    </row>
    <row r="3" spans="1:14" ht="12.75">
      <c r="A3" s="7"/>
      <c r="B3" s="10"/>
      <c r="C3" s="7"/>
      <c r="D3" s="11"/>
      <c r="E3" s="11"/>
      <c r="F3" s="23"/>
      <c r="G3" s="23"/>
      <c r="H3" s="23"/>
      <c r="I3" s="23"/>
      <c r="J3" s="23"/>
      <c r="K3" s="7"/>
      <c r="L3" s="38" t="s">
        <v>489</v>
      </c>
    </row>
    <row r="4" spans="1:14" ht="12.75">
      <c r="A4" s="7"/>
      <c r="B4" s="10"/>
      <c r="C4" s="7"/>
      <c r="D4" s="35"/>
      <c r="E4" s="35"/>
      <c r="F4" s="13" t="str">
        <f>DATA!A1</f>
        <v>PUGET SOUND ENERGY</v>
      </c>
      <c r="G4" s="34"/>
      <c r="H4" s="5"/>
      <c r="I4" s="5"/>
      <c r="J4" s="5"/>
      <c r="K4" s="7"/>
      <c r="L4" s="10"/>
    </row>
    <row r="5" spans="1:14" ht="12.75">
      <c r="A5" s="7"/>
      <c r="B5" s="10"/>
      <c r="C5" s="7"/>
      <c r="D5" s="35"/>
      <c r="E5" s="35"/>
      <c r="F5" s="13"/>
      <c r="G5" s="34"/>
      <c r="H5" s="5"/>
      <c r="I5" s="5"/>
      <c r="J5" s="5"/>
      <c r="K5" s="7"/>
      <c r="L5" s="10"/>
    </row>
    <row r="6" spans="1:14" ht="12.75">
      <c r="A6" s="7"/>
      <c r="B6" s="10"/>
      <c r="C6" s="7"/>
      <c r="D6" s="35"/>
      <c r="E6" s="35"/>
      <c r="F6" s="13" t="s">
        <v>490</v>
      </c>
      <c r="G6" s="34"/>
      <c r="H6" s="5"/>
      <c r="I6" s="5"/>
      <c r="J6" s="5"/>
      <c r="K6" s="7"/>
      <c r="L6" s="10"/>
    </row>
    <row r="7" spans="1:14" ht="12.75">
      <c r="A7" s="7"/>
      <c r="B7" s="10"/>
      <c r="C7" s="7"/>
      <c r="D7" s="11"/>
      <c r="E7" s="11"/>
      <c r="F7" s="7" t="s">
        <v>498</v>
      </c>
      <c r="G7" s="23"/>
      <c r="H7" s="23"/>
      <c r="I7" s="23"/>
      <c r="J7" s="23"/>
      <c r="K7" s="7"/>
      <c r="L7" s="10"/>
    </row>
    <row r="8" spans="1:14" ht="12.75">
      <c r="A8" s="7"/>
      <c r="B8" s="10"/>
      <c r="C8" s="7"/>
      <c r="D8" s="11"/>
      <c r="E8" s="11"/>
      <c r="F8" s="23"/>
      <c r="G8" s="23"/>
      <c r="H8" s="23"/>
      <c r="I8" s="23"/>
      <c r="J8" s="23"/>
      <c r="K8" s="7"/>
      <c r="L8" s="10"/>
    </row>
    <row r="9" spans="1:14" ht="12.75">
      <c r="A9" s="21" t="s">
        <v>518</v>
      </c>
      <c r="B9" s="20" t="s">
        <v>491</v>
      </c>
      <c r="C9" s="7" t="s">
        <v>492</v>
      </c>
      <c r="D9" s="36"/>
      <c r="E9" s="36"/>
      <c r="F9" s="20" t="s">
        <v>371</v>
      </c>
      <c r="G9" s="23"/>
      <c r="H9" s="23"/>
      <c r="I9" s="23"/>
      <c r="J9" s="23"/>
      <c r="K9" s="7" t="s">
        <v>306</v>
      </c>
      <c r="L9" s="20" t="s">
        <v>307</v>
      </c>
    </row>
    <row r="10" spans="1:14" ht="12.75">
      <c r="A10" s="7"/>
      <c r="B10" s="10"/>
      <c r="C10" s="7"/>
      <c r="D10" s="11"/>
      <c r="E10" s="11"/>
      <c r="F10" s="23"/>
      <c r="G10" s="23"/>
      <c r="H10" s="23"/>
      <c r="I10" s="23"/>
      <c r="J10" s="23"/>
      <c r="K10" s="7"/>
      <c r="L10" s="10"/>
    </row>
    <row r="11" spans="1:14" ht="20.100000000000001" customHeight="1">
      <c r="A11" s="7" t="str">
        <f>DATA!A5</f>
        <v>SO</v>
      </c>
      <c r="B11" s="106">
        <v>4.2500000000000003E-2</v>
      </c>
      <c r="C11" s="7" t="s">
        <v>492</v>
      </c>
      <c r="D11" s="107">
        <v>1.4999999999999999E-2</v>
      </c>
      <c r="E11" s="11" t="s">
        <v>372</v>
      </c>
      <c r="F11" s="66">
        <v>1</v>
      </c>
      <c r="G11" s="7" t="s">
        <v>516</v>
      </c>
      <c r="H11" s="23" t="s">
        <v>388</v>
      </c>
      <c r="I11" s="37">
        <f>DATA!B5/DATA!AI5</f>
        <v>2.0613026819923372</v>
      </c>
      <c r="J11" s="37" t="s">
        <v>389</v>
      </c>
      <c r="K11" s="7" t="s">
        <v>306</v>
      </c>
      <c r="L11" s="10">
        <f>B11+D11*(1-(1/I11))</f>
        <v>5.0223048327137552E-2</v>
      </c>
      <c r="N11" s="52">
        <f>L11-B11</f>
        <v>7.7230483271375494E-3</v>
      </c>
    </row>
    <row r="12" spans="1:14" ht="20.100000000000001" customHeight="1">
      <c r="A12" s="7" t="str">
        <f>DATA!A6</f>
        <v>ALE</v>
      </c>
      <c r="B12" s="106">
        <v>4.4999999999999998E-2</v>
      </c>
      <c r="C12" s="7" t="s">
        <v>492</v>
      </c>
      <c r="D12" s="107">
        <v>0.03</v>
      </c>
      <c r="E12" s="11" t="s">
        <v>372</v>
      </c>
      <c r="F12" s="66">
        <v>1</v>
      </c>
      <c r="G12" s="7" t="s">
        <v>516</v>
      </c>
      <c r="H12" s="23" t="s">
        <v>388</v>
      </c>
      <c r="I12" s="37">
        <f>DATA!B6/DATA!AI6</f>
        <v>1.5521518987341769</v>
      </c>
      <c r="J12" s="37" t="s">
        <v>389</v>
      </c>
      <c r="K12" s="7" t="s">
        <v>306</v>
      </c>
      <c r="L12" s="10">
        <f t="shared" ref="L12:L21" si="0">B12+D12*(1-(1/I12))</f>
        <v>5.5671994780623055E-2</v>
      </c>
      <c r="N12" s="52">
        <f t="shared" ref="N12:N25" si="1">L12-B12</f>
        <v>1.0671994780623056E-2</v>
      </c>
    </row>
    <row r="13" spans="1:14" ht="20.100000000000001" customHeight="1">
      <c r="A13" s="7" t="str">
        <f>DATA!A7</f>
        <v>LNT</v>
      </c>
      <c r="B13" s="106">
        <v>4.4999999999999998E-2</v>
      </c>
      <c r="C13" s="7" t="s">
        <v>492</v>
      </c>
      <c r="D13" s="107">
        <v>5.0000000000000001E-3</v>
      </c>
      <c r="E13" s="11" t="s">
        <v>372</v>
      </c>
      <c r="F13" s="66">
        <v>1</v>
      </c>
      <c r="G13" s="7" t="s">
        <v>516</v>
      </c>
      <c r="H13" s="23" t="s">
        <v>388</v>
      </c>
      <c r="I13" s="37">
        <f>DATA!B7/DATA!AI7</f>
        <v>1.730781609195402</v>
      </c>
      <c r="J13" s="37" t="s">
        <v>389</v>
      </c>
      <c r="K13" s="7" t="s">
        <v>306</v>
      </c>
      <c r="L13" s="10">
        <f t="shared" si="0"/>
        <v>4.7111131772237642E-2</v>
      </c>
      <c r="N13" s="52">
        <f t="shared" si="1"/>
        <v>2.1111317722376441E-3</v>
      </c>
    </row>
    <row r="14" spans="1:14" ht="20.100000000000001" customHeight="1">
      <c r="A14" s="7" t="str">
        <f>DATA!A8</f>
        <v>AEP</v>
      </c>
      <c r="B14" s="106">
        <v>0.04</v>
      </c>
      <c r="C14" s="7" t="s">
        <v>492</v>
      </c>
      <c r="D14" s="107">
        <v>1.4999999999999999E-2</v>
      </c>
      <c r="E14" s="11" t="s">
        <v>372</v>
      </c>
      <c r="F14" s="66">
        <v>1</v>
      </c>
      <c r="G14" s="7" t="s">
        <v>516</v>
      </c>
      <c r="H14" s="23" t="s">
        <v>388</v>
      </c>
      <c r="I14" s="37">
        <f>DATA!B8/DATA!AI8</f>
        <v>1.4370506912442396</v>
      </c>
      <c r="J14" s="37" t="s">
        <v>389</v>
      </c>
      <c r="K14" s="7" t="s">
        <v>306</v>
      </c>
      <c r="L14" s="10">
        <f t="shared" si="0"/>
        <v>4.4561954848640326E-2</v>
      </c>
      <c r="N14" s="52">
        <f t="shared" si="1"/>
        <v>4.5619548486403247E-3</v>
      </c>
    </row>
    <row r="15" spans="1:14" ht="20.100000000000001" customHeight="1">
      <c r="A15" s="7" t="str">
        <f>DATA!A9</f>
        <v>CNL</v>
      </c>
      <c r="B15" s="106">
        <v>0.06</v>
      </c>
      <c r="C15" s="7" t="s">
        <v>492</v>
      </c>
      <c r="D15" s="107">
        <v>2.5000000000000001E-3</v>
      </c>
      <c r="E15" s="11" t="s">
        <v>372</v>
      </c>
      <c r="F15" s="66">
        <v>1</v>
      </c>
      <c r="G15" s="7" t="s">
        <v>516</v>
      </c>
      <c r="H15" s="23" t="s">
        <v>388</v>
      </c>
      <c r="I15" s="37">
        <f>DATA!B9/DATA!AI9</f>
        <v>1.7806318504190841</v>
      </c>
      <c r="J15" s="37" t="s">
        <v>389</v>
      </c>
      <c r="K15" s="7" t="s">
        <v>306</v>
      </c>
      <c r="L15" s="10">
        <f t="shared" si="0"/>
        <v>6.1096003997450896E-2</v>
      </c>
      <c r="N15" s="52">
        <f t="shared" si="1"/>
        <v>1.0960039974508978E-3</v>
      </c>
    </row>
    <row r="16" spans="1:14" ht="20.100000000000001" customHeight="1">
      <c r="A16" s="7" t="str">
        <f>DATA!A10</f>
        <v>ETR</v>
      </c>
      <c r="B16" s="106">
        <v>0.04</v>
      </c>
      <c r="C16" s="7" t="s">
        <v>492</v>
      </c>
      <c r="D16" s="107">
        <v>0</v>
      </c>
      <c r="E16" s="11" t="s">
        <v>372</v>
      </c>
      <c r="F16" s="66">
        <v>1</v>
      </c>
      <c r="G16" s="7" t="s">
        <v>516</v>
      </c>
      <c r="H16" s="23" t="s">
        <v>388</v>
      </c>
      <c r="I16" s="37">
        <f>DATA!B10/DATA!AI10</f>
        <v>1.2947583176396733</v>
      </c>
      <c r="J16" s="37" t="s">
        <v>389</v>
      </c>
      <c r="K16" s="7" t="s">
        <v>306</v>
      </c>
      <c r="L16" s="10">
        <f t="shared" si="0"/>
        <v>0.04</v>
      </c>
      <c r="N16" s="52">
        <f t="shared" si="1"/>
        <v>0</v>
      </c>
    </row>
    <row r="17" spans="1:14" ht="20.100000000000001" customHeight="1">
      <c r="A17" s="7" t="str">
        <f>DATA!A11</f>
        <v>WR</v>
      </c>
      <c r="B17" s="106">
        <v>4.4999999999999998E-2</v>
      </c>
      <c r="C17" s="7" t="s">
        <v>492</v>
      </c>
      <c r="D17" s="107">
        <v>0.02</v>
      </c>
      <c r="E17" s="11" t="s">
        <v>372</v>
      </c>
      <c r="F17" s="66">
        <v>1</v>
      </c>
      <c r="G17" s="7" t="s">
        <v>516</v>
      </c>
      <c r="H17" s="23" t="s">
        <v>388</v>
      </c>
      <c r="I17" s="37">
        <f>DATA!B11/DATA!AI11</f>
        <v>1.28528</v>
      </c>
      <c r="J17" s="37" t="s">
        <v>389</v>
      </c>
      <c r="K17" s="7" t="s">
        <v>306</v>
      </c>
      <c r="L17" s="10">
        <f t="shared" si="0"/>
        <v>4.9439188348064232E-2</v>
      </c>
      <c r="N17" s="52">
        <f t="shared" si="1"/>
        <v>4.4391883480642338E-3</v>
      </c>
    </row>
    <row r="18" spans="1:14" ht="20.100000000000001" customHeight="1">
      <c r="A18" s="7" t="str">
        <f>DATA!A12</f>
        <v>WEC</v>
      </c>
      <c r="B18" s="106">
        <v>5.2499999999999998E-2</v>
      </c>
      <c r="C18" s="7" t="s">
        <v>492</v>
      </c>
      <c r="D18" s="107">
        <v>0</v>
      </c>
      <c r="E18" s="11" t="s">
        <v>372</v>
      </c>
      <c r="F18" s="66">
        <v>1</v>
      </c>
      <c r="G18" s="7" t="s">
        <v>516</v>
      </c>
      <c r="H18" s="23" t="s">
        <v>388</v>
      </c>
      <c r="I18" s="37">
        <f>DATA!B12/DATA!AI12</f>
        <v>2.2276648841354723</v>
      </c>
      <c r="J18" s="37" t="s">
        <v>389</v>
      </c>
      <c r="K18" s="7" t="s">
        <v>306</v>
      </c>
      <c r="L18" s="10">
        <f t="shared" si="0"/>
        <v>5.2499999999999998E-2</v>
      </c>
      <c r="N18" s="52">
        <f t="shared" si="1"/>
        <v>0</v>
      </c>
    </row>
    <row r="19" spans="1:14" ht="20.100000000000001" customHeight="1">
      <c r="A19" s="7" t="str">
        <f>DATA!A13</f>
        <v>EIX</v>
      </c>
      <c r="B19" s="106">
        <v>0.06</v>
      </c>
      <c r="C19" s="7" t="s">
        <v>492</v>
      </c>
      <c r="D19" s="107">
        <v>0</v>
      </c>
      <c r="E19" s="11" t="s">
        <v>372</v>
      </c>
      <c r="F19" s="66">
        <v>1</v>
      </c>
      <c r="G19" s="7" t="s">
        <v>516</v>
      </c>
      <c r="H19" s="23" t="s">
        <v>388</v>
      </c>
      <c r="I19" s="37">
        <f>DATA!B13/DATA!AI13</f>
        <v>1.5271497584541065</v>
      </c>
      <c r="J19" s="37" t="s">
        <v>389</v>
      </c>
      <c r="K19" s="7" t="s">
        <v>306</v>
      </c>
      <c r="L19" s="10">
        <f t="shared" si="0"/>
        <v>0.06</v>
      </c>
      <c r="N19" s="52">
        <f t="shared" si="1"/>
        <v>0</v>
      </c>
    </row>
    <row r="20" spans="1:14" ht="20.100000000000001" customHeight="1">
      <c r="A20" s="7" t="str">
        <f>DATA!A14</f>
        <v>IDA</v>
      </c>
      <c r="B20" s="106">
        <v>4.3999999999999997E-2</v>
      </c>
      <c r="C20" s="7" t="s">
        <v>492</v>
      </c>
      <c r="D20" s="107">
        <v>7.4999999999999997E-3</v>
      </c>
      <c r="E20" s="11" t="s">
        <v>372</v>
      </c>
      <c r="F20" s="66">
        <v>1</v>
      </c>
      <c r="G20" s="7" t="s">
        <v>516</v>
      </c>
      <c r="H20" s="23" t="s">
        <v>388</v>
      </c>
      <c r="I20" s="37">
        <f>DATA!B14/DATA!AI14</f>
        <v>1.3202371181030552</v>
      </c>
      <c r="J20" s="37" t="s">
        <v>389</v>
      </c>
      <c r="K20" s="7" t="s">
        <v>306</v>
      </c>
      <c r="L20" s="10">
        <f t="shared" si="0"/>
        <v>4.581920228786162E-2</v>
      </c>
      <c r="N20" s="52">
        <f t="shared" si="1"/>
        <v>1.8192022878616224E-3</v>
      </c>
    </row>
    <row r="21" spans="1:14" ht="20.100000000000001" customHeight="1">
      <c r="A21" s="7" t="str">
        <f>DATA!A15</f>
        <v>NWE</v>
      </c>
      <c r="B21" s="106">
        <v>0.04</v>
      </c>
      <c r="C21" s="7" t="s">
        <v>492</v>
      </c>
      <c r="D21" s="107">
        <v>0.01</v>
      </c>
      <c r="E21" s="11" t="s">
        <v>372</v>
      </c>
      <c r="F21" s="66">
        <v>1</v>
      </c>
      <c r="G21" s="7" t="s">
        <v>516</v>
      </c>
      <c r="H21" s="23" t="s">
        <v>388</v>
      </c>
      <c r="I21" s="37">
        <f>DATA!B15/DATA!AI15</f>
        <v>1.5557575757575757</v>
      </c>
      <c r="J21" s="37" t="s">
        <v>389</v>
      </c>
      <c r="K21" s="7" t="s">
        <v>306</v>
      </c>
      <c r="L21" s="10">
        <f t="shared" si="0"/>
        <v>4.3572263342423062E-2</v>
      </c>
      <c r="N21" s="52">
        <f t="shared" si="1"/>
        <v>3.5722633424230613E-3</v>
      </c>
    </row>
    <row r="22" spans="1:14" ht="20.100000000000001" customHeight="1">
      <c r="A22" s="94" t="str">
        <f>DATA!A16</f>
        <v>PCG</v>
      </c>
      <c r="B22" s="106">
        <v>3.5000000000000003E-2</v>
      </c>
      <c r="C22" s="94" t="s">
        <v>492</v>
      </c>
      <c r="D22" s="107">
        <v>2.5000000000000001E-2</v>
      </c>
      <c r="E22" s="11" t="s">
        <v>372</v>
      </c>
      <c r="F22" s="66">
        <v>1</v>
      </c>
      <c r="G22" s="94" t="s">
        <v>516</v>
      </c>
      <c r="H22" s="23" t="s">
        <v>388</v>
      </c>
      <c r="I22" s="37">
        <f>DATA!B16/DATA!AI16</f>
        <v>1.4564749733759319</v>
      </c>
      <c r="J22" s="37" t="s">
        <v>389</v>
      </c>
      <c r="K22" s="94" t="s">
        <v>306</v>
      </c>
      <c r="L22" s="10">
        <f t="shared" ref="L22:L25" si="2">B22+D22*(1-(1/I22))</f>
        <v>4.2835269773257391E-2</v>
      </c>
      <c r="N22" s="52">
        <f t="shared" si="1"/>
        <v>7.8352697732573875E-3</v>
      </c>
    </row>
    <row r="23" spans="1:14" ht="20.100000000000001" customHeight="1">
      <c r="A23" s="94" t="str">
        <f>DATA!A17</f>
        <v>PNW</v>
      </c>
      <c r="B23" s="106">
        <v>0.04</v>
      </c>
      <c r="C23" s="94" t="s">
        <v>492</v>
      </c>
      <c r="D23" s="107">
        <v>1.4999999999999999E-2</v>
      </c>
      <c r="E23" s="11" t="s">
        <v>372</v>
      </c>
      <c r="F23" s="66">
        <v>1</v>
      </c>
      <c r="G23" s="94" t="s">
        <v>516</v>
      </c>
      <c r="H23" s="23" t="s">
        <v>388</v>
      </c>
      <c r="I23" s="37">
        <f>DATA!B17/DATA!AI17</f>
        <v>1.5661744966442954</v>
      </c>
      <c r="J23" s="37" t="s">
        <v>389</v>
      </c>
      <c r="K23" s="94" t="s">
        <v>306</v>
      </c>
      <c r="L23" s="10">
        <f t="shared" si="2"/>
        <v>4.5422523140212549E-2</v>
      </c>
      <c r="N23" s="52">
        <f t="shared" si="1"/>
        <v>5.4225231402125484E-3</v>
      </c>
    </row>
    <row r="24" spans="1:14" ht="20.100000000000001" customHeight="1">
      <c r="A24" s="94" t="str">
        <f>DATA!A18</f>
        <v>POR</v>
      </c>
      <c r="B24" s="106">
        <v>3.7499999999999999E-2</v>
      </c>
      <c r="C24" s="94" t="s">
        <v>492</v>
      </c>
      <c r="D24" s="107">
        <v>0.01</v>
      </c>
      <c r="E24" s="11" t="s">
        <v>372</v>
      </c>
      <c r="F24" s="66">
        <v>1</v>
      </c>
      <c r="G24" s="94" t="s">
        <v>516</v>
      </c>
      <c r="H24" s="23" t="s">
        <v>388</v>
      </c>
      <c r="I24" s="37">
        <f>DATA!B18/DATA!AI18</f>
        <v>1.3159322033898304</v>
      </c>
      <c r="J24" s="37" t="s">
        <v>389</v>
      </c>
      <c r="K24" s="94" t="s">
        <v>306</v>
      </c>
      <c r="L24" s="10">
        <f t="shared" si="2"/>
        <v>3.990082431736218E-2</v>
      </c>
      <c r="N24" s="52">
        <f t="shared" si="1"/>
        <v>2.400824317362181E-3</v>
      </c>
    </row>
    <row r="25" spans="1:14" ht="20.100000000000001" customHeight="1">
      <c r="A25" s="94" t="str">
        <f>DATA!A19</f>
        <v>XEL</v>
      </c>
      <c r="B25" s="106">
        <v>4.7500000000000001E-2</v>
      </c>
      <c r="C25" s="94" t="s">
        <v>492</v>
      </c>
      <c r="D25" s="107">
        <v>1.2500000000000001E-2</v>
      </c>
      <c r="E25" s="11" t="s">
        <v>372</v>
      </c>
      <c r="F25" s="66">
        <v>1</v>
      </c>
      <c r="G25" s="94" t="s">
        <v>516</v>
      </c>
      <c r="H25" s="23" t="s">
        <v>388</v>
      </c>
      <c r="I25" s="37">
        <f>DATA!B19/DATA!AI19</f>
        <v>1.5271527777777778</v>
      </c>
      <c r="J25" s="37" t="s">
        <v>389</v>
      </c>
      <c r="K25" s="94" t="s">
        <v>306</v>
      </c>
      <c r="L25" s="10">
        <f t="shared" si="2"/>
        <v>5.1814833340912192E-2</v>
      </c>
      <c r="N25" s="52">
        <f t="shared" si="1"/>
        <v>4.3148333409121914E-3</v>
      </c>
    </row>
    <row r="26" spans="1:14" ht="20.100000000000001" customHeight="1">
      <c r="A26" s="79"/>
      <c r="B26" s="10"/>
      <c r="C26" s="79"/>
      <c r="D26" s="11"/>
      <c r="E26" s="11"/>
      <c r="F26" s="66"/>
      <c r="G26" s="79"/>
      <c r="H26" s="23"/>
      <c r="I26" s="37"/>
      <c r="J26" s="37"/>
      <c r="K26" s="79"/>
      <c r="L26" s="10"/>
    </row>
    <row r="27" spans="1:14" ht="12.75">
      <c r="A27" s="7"/>
      <c r="C27" s="7"/>
      <c r="G27" s="38" t="s">
        <v>308</v>
      </c>
      <c r="H27" s="11" t="s">
        <v>306</v>
      </c>
      <c r="I27" s="37">
        <f>AVERAGE(I11:I25)</f>
        <v>1.575900055790864</v>
      </c>
      <c r="J27" s="23"/>
      <c r="K27" s="7"/>
      <c r="L27" s="10"/>
      <c r="N27" s="52"/>
    </row>
    <row r="28" spans="1:14" ht="12.75">
      <c r="A28" s="7"/>
      <c r="C28" s="7"/>
      <c r="D28" s="11"/>
      <c r="E28" s="11"/>
      <c r="F28" s="23"/>
      <c r="G28" s="23"/>
      <c r="H28" s="23"/>
      <c r="I28" s="23"/>
      <c r="J28" s="23"/>
      <c r="K28" s="7"/>
      <c r="L28" s="10"/>
    </row>
    <row r="29" spans="1:14" ht="12.75">
      <c r="A29" s="7"/>
      <c r="C29" s="38" t="str">
        <f t="shared" ref="C29:C39" si="3">A11</f>
        <v>SO</v>
      </c>
      <c r="D29" s="7" t="s">
        <v>306</v>
      </c>
      <c r="E29" s="23" t="str">
        <f>DATA!A27</f>
        <v>Southern Company</v>
      </c>
      <c r="F29" s="23"/>
      <c r="G29" s="23"/>
      <c r="H29" s="23"/>
      <c r="I29" s="23"/>
      <c r="J29" s="23"/>
      <c r="K29" s="7"/>
      <c r="L29" s="10"/>
    </row>
    <row r="30" spans="1:14" ht="12.75">
      <c r="A30" s="7"/>
      <c r="C30" s="38" t="str">
        <f t="shared" si="3"/>
        <v>ALE</v>
      </c>
      <c r="D30" s="7" t="s">
        <v>306</v>
      </c>
      <c r="E30" s="23" t="str">
        <f>DATA!A28</f>
        <v>ALLETE</v>
      </c>
      <c r="F30" s="23"/>
      <c r="G30" s="23"/>
      <c r="H30" s="23"/>
      <c r="I30" s="23"/>
      <c r="J30" s="23"/>
      <c r="K30" s="7"/>
      <c r="L30" s="10"/>
    </row>
    <row r="31" spans="1:14" ht="12.75">
      <c r="A31" s="7"/>
      <c r="C31" s="38" t="str">
        <f t="shared" si="3"/>
        <v>LNT</v>
      </c>
      <c r="D31" s="7" t="s">
        <v>306</v>
      </c>
      <c r="E31" s="23" t="str">
        <f>DATA!A29</f>
        <v>Alliant Energy</v>
      </c>
      <c r="F31" s="23"/>
      <c r="G31" s="23"/>
      <c r="H31" s="23"/>
      <c r="I31" s="23"/>
      <c r="J31" s="23"/>
      <c r="K31" s="7"/>
      <c r="L31" s="10"/>
    </row>
    <row r="32" spans="1:14" ht="12.75">
      <c r="A32" s="7"/>
      <c r="C32" s="38" t="str">
        <f t="shared" si="3"/>
        <v>AEP</v>
      </c>
      <c r="D32" s="7" t="s">
        <v>306</v>
      </c>
      <c r="E32" s="23" t="str">
        <f>DATA!A30</f>
        <v>American Electric Power</v>
      </c>
      <c r="F32" s="23"/>
      <c r="G32" s="23"/>
      <c r="H32" s="23"/>
      <c r="I32" s="23"/>
      <c r="J32" s="23"/>
      <c r="K32" s="7"/>
      <c r="L32" s="10"/>
    </row>
    <row r="33" spans="1:12" ht="12.75">
      <c r="A33" s="7"/>
      <c r="C33" s="38" t="str">
        <f t="shared" si="3"/>
        <v>CNL</v>
      </c>
      <c r="D33" s="7" t="s">
        <v>306</v>
      </c>
      <c r="E33" s="23" t="str">
        <f>DATA!A31</f>
        <v>Cleco Corporation</v>
      </c>
      <c r="F33" s="23"/>
      <c r="G33" s="23"/>
      <c r="H33" s="23"/>
      <c r="I33" s="23"/>
      <c r="J33" s="23"/>
      <c r="K33" s="7"/>
      <c r="L33" s="10"/>
    </row>
    <row r="34" spans="1:12" ht="12.75">
      <c r="A34" s="7"/>
      <c r="C34" s="38" t="str">
        <f t="shared" si="3"/>
        <v>ETR</v>
      </c>
      <c r="D34" s="7" t="s">
        <v>306</v>
      </c>
      <c r="E34" s="23" t="str">
        <f>DATA!A32</f>
        <v>Entergy Corp.</v>
      </c>
      <c r="F34" s="23"/>
      <c r="G34" s="23"/>
      <c r="H34" s="23"/>
      <c r="I34" s="23"/>
      <c r="J34" s="23"/>
      <c r="K34" s="7"/>
      <c r="L34" s="10"/>
    </row>
    <row r="35" spans="1:12" ht="12.75">
      <c r="A35" s="7"/>
      <c r="C35" s="38" t="str">
        <f t="shared" si="3"/>
        <v>WR</v>
      </c>
      <c r="D35" s="7" t="s">
        <v>306</v>
      </c>
      <c r="E35" s="23" t="str">
        <f>DATA!A33</f>
        <v>Westar Energy</v>
      </c>
      <c r="F35" s="23"/>
      <c r="G35" s="23"/>
      <c r="H35" s="23"/>
      <c r="I35" s="23"/>
      <c r="J35" s="23"/>
      <c r="K35" s="7"/>
      <c r="L35" s="10"/>
    </row>
    <row r="36" spans="1:12" ht="12.75">
      <c r="A36" s="7"/>
      <c r="C36" s="38" t="str">
        <f t="shared" si="3"/>
        <v>WEC</v>
      </c>
      <c r="D36" s="7" t="s">
        <v>306</v>
      </c>
      <c r="E36" s="23" t="str">
        <f>DATA!A34</f>
        <v>Wisconsin Energy</v>
      </c>
      <c r="F36" s="23"/>
      <c r="G36" s="23"/>
      <c r="H36" s="23"/>
      <c r="I36" s="23"/>
      <c r="J36" s="23"/>
      <c r="K36" s="7"/>
      <c r="L36" s="10"/>
    </row>
    <row r="37" spans="1:12" ht="12.75">
      <c r="A37" s="7"/>
      <c r="C37" s="38" t="str">
        <f t="shared" si="3"/>
        <v>EIX</v>
      </c>
      <c r="D37" s="7" t="s">
        <v>306</v>
      </c>
      <c r="E37" s="23" t="str">
        <f>DATA!A35</f>
        <v>Edison International</v>
      </c>
      <c r="F37" s="23"/>
      <c r="G37" s="23"/>
      <c r="H37" s="23"/>
      <c r="I37" s="23"/>
      <c r="J37" s="23"/>
      <c r="K37" s="7"/>
      <c r="L37" s="10"/>
    </row>
    <row r="38" spans="1:12" ht="12.75">
      <c r="A38" s="7"/>
      <c r="C38" s="38" t="str">
        <f t="shared" si="3"/>
        <v>IDA</v>
      </c>
      <c r="D38" s="7" t="s">
        <v>306</v>
      </c>
      <c r="E38" s="23" t="str">
        <f>DATA!A36</f>
        <v>IDACORP</v>
      </c>
      <c r="F38" s="23"/>
      <c r="G38" s="23"/>
      <c r="H38" s="23"/>
      <c r="I38" s="23"/>
      <c r="J38" s="23"/>
      <c r="K38" s="7"/>
      <c r="L38" s="10"/>
    </row>
    <row r="39" spans="1:12" ht="12.75">
      <c r="A39" s="7"/>
      <c r="C39" s="38" t="str">
        <f t="shared" si="3"/>
        <v>NWE</v>
      </c>
      <c r="D39" s="7" t="s">
        <v>306</v>
      </c>
      <c r="E39" s="23" t="str">
        <f>DATA!A37</f>
        <v>Northwestern Corp.</v>
      </c>
      <c r="F39" s="23"/>
      <c r="G39" s="23"/>
      <c r="H39" s="23"/>
      <c r="I39" s="23"/>
      <c r="J39" s="23"/>
      <c r="K39" s="7"/>
      <c r="L39" s="10"/>
    </row>
    <row r="40" spans="1:12" ht="12.75">
      <c r="A40" s="94"/>
      <c r="C40" s="38" t="str">
        <f t="shared" ref="C40:C42" si="4">A22</f>
        <v>PCG</v>
      </c>
      <c r="D40" s="94" t="s">
        <v>306</v>
      </c>
      <c r="E40" s="23" t="str">
        <f>DATA!A38</f>
        <v>PG&amp;E Corp.</v>
      </c>
      <c r="F40" s="23"/>
      <c r="G40" s="23"/>
      <c r="H40" s="23"/>
      <c r="I40" s="23"/>
      <c r="J40" s="23"/>
      <c r="K40" s="94"/>
      <c r="L40" s="10"/>
    </row>
    <row r="41" spans="1:12" ht="12.75">
      <c r="A41" s="94"/>
      <c r="C41" s="38" t="str">
        <f t="shared" si="4"/>
        <v>PNW</v>
      </c>
      <c r="D41" s="94" t="s">
        <v>306</v>
      </c>
      <c r="E41" s="23" t="str">
        <f>DATA!A39</f>
        <v>Pinnacle West Capital</v>
      </c>
      <c r="F41" s="23"/>
      <c r="G41" s="23"/>
      <c r="H41" s="23"/>
      <c r="I41" s="23"/>
      <c r="J41" s="23"/>
      <c r="K41" s="94"/>
      <c r="L41" s="10"/>
    </row>
    <row r="42" spans="1:12" ht="12.75">
      <c r="A42" s="94"/>
      <c r="C42" s="38" t="str">
        <f t="shared" si="4"/>
        <v>POR</v>
      </c>
      <c r="D42" s="94" t="s">
        <v>306</v>
      </c>
      <c r="E42" s="23" t="str">
        <f>DATA!A40</f>
        <v>Portland General</v>
      </c>
      <c r="F42" s="23"/>
      <c r="G42" s="23"/>
      <c r="H42" s="23"/>
      <c r="I42" s="23"/>
      <c r="J42" s="23"/>
      <c r="K42" s="94"/>
      <c r="L42" s="10"/>
    </row>
    <row r="43" spans="1:12" ht="12.75">
      <c r="A43" s="94"/>
      <c r="C43" s="38"/>
      <c r="D43" s="94"/>
      <c r="E43" s="23"/>
      <c r="F43" s="23"/>
      <c r="G43" s="23"/>
      <c r="H43" s="23"/>
      <c r="I43" s="23"/>
      <c r="J43" s="23"/>
      <c r="K43" s="94"/>
      <c r="L43" s="10"/>
    </row>
    <row r="44" spans="1:12" ht="12.75">
      <c r="A44" s="5"/>
      <c r="E44" s="23"/>
      <c r="F44" s="23"/>
      <c r="G44" s="23"/>
      <c r="H44" s="23"/>
      <c r="I44" s="23"/>
      <c r="J44" s="23"/>
      <c r="K44" s="10"/>
      <c r="L44" s="5"/>
    </row>
    <row r="45" spans="1:12" ht="12.75">
      <c r="A45" s="23" t="s">
        <v>449</v>
      </c>
      <c r="B45" s="10"/>
      <c r="E45" s="23"/>
      <c r="F45" s="23"/>
      <c r="G45" s="23"/>
      <c r="H45" s="23"/>
      <c r="I45" s="23"/>
      <c r="J45" s="23"/>
      <c r="K45" s="7"/>
      <c r="L45" s="10"/>
    </row>
    <row r="46" spans="1:12" ht="12.75">
      <c r="A46" s="7"/>
      <c r="B46" s="10"/>
      <c r="E46" s="23"/>
      <c r="F46" s="23"/>
      <c r="G46" s="23"/>
      <c r="H46" s="23"/>
      <c r="I46" s="23"/>
      <c r="J46" s="23"/>
      <c r="K46" s="7"/>
      <c r="L46" s="10"/>
    </row>
    <row r="47" spans="1:12" ht="12.75">
      <c r="B47" s="10"/>
      <c r="E47" s="23"/>
      <c r="F47" s="23"/>
      <c r="G47" s="23"/>
      <c r="H47" s="23"/>
      <c r="I47" s="23"/>
      <c r="J47" s="23"/>
      <c r="K47" s="7"/>
      <c r="L47" s="10"/>
    </row>
    <row r="48" spans="1:12" ht="12.75">
      <c r="A48" s="7"/>
      <c r="B48" s="10"/>
      <c r="E48" s="11"/>
      <c r="F48" s="23"/>
      <c r="G48" s="23"/>
      <c r="H48" s="23"/>
      <c r="I48" s="23"/>
      <c r="J48" s="23"/>
      <c r="K48" s="7"/>
      <c r="L48" s="10"/>
    </row>
    <row r="49" spans="2:12" ht="12.75">
      <c r="B49" s="10"/>
      <c r="E49" s="11"/>
      <c r="F49" s="23"/>
      <c r="G49" s="23"/>
      <c r="H49" s="23"/>
      <c r="I49" s="23"/>
      <c r="J49" s="23"/>
      <c r="K49" s="7"/>
      <c r="L49" s="10"/>
    </row>
  </sheetData>
  <phoneticPr fontId="16" type="noConversion"/>
  <pageMargins left="0.96" right="0.75" top="1" bottom="1" header="0.5" footer="0.5"/>
  <pageSetup scale="92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38"/>
  <sheetViews>
    <sheetView workbookViewId="0">
      <selection activeCell="M1" sqref="A1:M33"/>
    </sheetView>
  </sheetViews>
  <sheetFormatPr defaultColWidth="11.42578125" defaultRowHeight="12"/>
  <cols>
    <col min="1" max="1" width="10" customWidth="1"/>
    <col min="2" max="2" width="7.28515625" customWidth="1"/>
    <col min="3" max="3" width="6.85546875" customWidth="1"/>
    <col min="4" max="5" width="7" customWidth="1"/>
    <col min="6" max="6" width="8.28515625" customWidth="1"/>
    <col min="7" max="7" width="6.7109375" customWidth="1"/>
    <col min="8" max="8" width="6.85546875" customWidth="1"/>
    <col min="9" max="9" width="6.28515625" customWidth="1"/>
    <col min="10" max="10" width="7.85546875" customWidth="1"/>
    <col min="11" max="11" width="7.28515625" customWidth="1"/>
    <col min="12" max="13" width="7.7109375" customWidth="1"/>
  </cols>
  <sheetData>
    <row r="1" spans="1:17" ht="12.75">
      <c r="A1" s="7"/>
      <c r="B1" s="10"/>
      <c r="C1" s="10"/>
      <c r="D1" s="10"/>
      <c r="E1" s="10"/>
      <c r="F1" s="10"/>
      <c r="G1" s="10"/>
      <c r="H1" s="10"/>
      <c r="I1" s="10"/>
      <c r="J1" s="10"/>
      <c r="K1" s="10"/>
      <c r="L1" s="218" t="s">
        <v>538</v>
      </c>
      <c r="M1" s="12"/>
      <c r="N1" s="12"/>
    </row>
    <row r="2" spans="1:17" ht="12.75">
      <c r="A2" s="7"/>
      <c r="B2" s="10"/>
      <c r="C2" s="10"/>
      <c r="D2" s="10"/>
      <c r="E2" s="10"/>
      <c r="F2" s="10"/>
      <c r="G2" s="10"/>
      <c r="H2" s="10"/>
      <c r="I2" s="10"/>
      <c r="J2" s="10"/>
      <c r="K2" s="10"/>
      <c r="L2" s="222" t="s">
        <v>540</v>
      </c>
      <c r="M2" s="12"/>
      <c r="N2" s="12"/>
    </row>
    <row r="3" spans="1:17" ht="12.75">
      <c r="A3" s="7"/>
      <c r="B3" s="10"/>
      <c r="C3" s="10"/>
      <c r="D3" s="10"/>
      <c r="E3" s="10"/>
      <c r="F3" s="10"/>
      <c r="G3" s="10"/>
      <c r="H3" s="10"/>
      <c r="I3" s="10"/>
      <c r="J3" s="10"/>
      <c r="K3" s="10"/>
      <c r="L3" s="38" t="s">
        <v>434</v>
      </c>
      <c r="M3" s="12"/>
      <c r="N3" s="12"/>
    </row>
    <row r="4" spans="1:17" ht="12.75">
      <c r="A4" s="7"/>
      <c r="B4" s="10"/>
      <c r="C4" s="12"/>
      <c r="D4" s="5"/>
      <c r="E4" s="10"/>
      <c r="F4" s="10"/>
      <c r="G4" s="39" t="str">
        <f>DATA!A1</f>
        <v>PUGET SOUND ENERGY</v>
      </c>
      <c r="I4" s="5"/>
      <c r="J4" s="10"/>
      <c r="K4" s="10"/>
      <c r="L4" s="10"/>
      <c r="M4" s="12"/>
      <c r="N4" s="12"/>
    </row>
    <row r="5" spans="1:17" ht="12.75">
      <c r="A5" s="7"/>
      <c r="B5" s="10"/>
      <c r="C5" s="12"/>
      <c r="D5" s="5"/>
      <c r="E5" s="10"/>
      <c r="F5" s="10"/>
      <c r="G5" s="39"/>
      <c r="I5" s="5"/>
      <c r="J5" s="10"/>
      <c r="K5" s="10"/>
      <c r="L5" s="10"/>
      <c r="M5" s="12"/>
      <c r="N5" s="12"/>
    </row>
    <row r="6" spans="1:17" ht="12.75">
      <c r="A6" s="7"/>
      <c r="B6" s="10"/>
      <c r="C6" s="12"/>
      <c r="D6" s="5"/>
      <c r="E6" s="10"/>
      <c r="F6" s="10"/>
      <c r="G6" s="39" t="s">
        <v>370</v>
      </c>
      <c r="I6" s="5"/>
      <c r="J6" s="10"/>
      <c r="K6" s="10"/>
      <c r="L6" s="10"/>
      <c r="M6" s="12"/>
      <c r="N6" s="12"/>
    </row>
    <row r="7" spans="1:17" ht="12.75">
      <c r="A7" s="7"/>
      <c r="B7" s="10"/>
      <c r="C7" s="10"/>
      <c r="D7" s="10"/>
      <c r="E7" s="10"/>
      <c r="F7" s="10"/>
      <c r="G7" s="10" t="s">
        <v>498</v>
      </c>
      <c r="H7" s="10"/>
      <c r="I7" s="10"/>
      <c r="J7" s="10"/>
      <c r="K7" s="10"/>
      <c r="L7" s="10"/>
      <c r="M7" s="12"/>
      <c r="N7" s="12"/>
    </row>
    <row r="8" spans="1:17" ht="12.75">
      <c r="A8" s="7"/>
      <c r="B8" s="10"/>
      <c r="C8" s="10"/>
      <c r="D8" s="10"/>
      <c r="E8" s="10"/>
      <c r="F8" s="10"/>
      <c r="G8" s="10"/>
      <c r="H8" s="10"/>
      <c r="I8" s="10"/>
      <c r="J8" s="10" t="s">
        <v>499</v>
      </c>
      <c r="K8" s="10"/>
      <c r="L8" s="10"/>
      <c r="M8" s="12"/>
      <c r="N8" s="12"/>
    </row>
    <row r="9" spans="1:17" ht="12.75">
      <c r="A9" s="7"/>
      <c r="B9" s="10" t="s">
        <v>456</v>
      </c>
      <c r="C9" s="17"/>
      <c r="D9" s="17" t="s">
        <v>450</v>
      </c>
      <c r="E9" s="17"/>
      <c r="F9" s="10" t="s">
        <v>499</v>
      </c>
      <c r="G9" s="17"/>
      <c r="H9" s="17" t="s">
        <v>145</v>
      </c>
      <c r="I9" s="17"/>
      <c r="J9" s="10" t="s">
        <v>502</v>
      </c>
      <c r="K9" s="17"/>
      <c r="L9" s="17" t="s">
        <v>500</v>
      </c>
      <c r="M9" s="40"/>
      <c r="N9" s="5"/>
    </row>
    <row r="10" spans="1:17" ht="12.75">
      <c r="A10" s="21" t="s">
        <v>518</v>
      </c>
      <c r="B10" s="20" t="s">
        <v>457</v>
      </c>
      <c r="C10" s="20" t="s">
        <v>494</v>
      </c>
      <c r="D10" s="20" t="s">
        <v>495</v>
      </c>
      <c r="E10" s="20" t="s">
        <v>435</v>
      </c>
      <c r="F10" s="20" t="s">
        <v>494</v>
      </c>
      <c r="G10" s="20" t="s">
        <v>494</v>
      </c>
      <c r="H10" s="20" t="s">
        <v>495</v>
      </c>
      <c r="I10" s="20" t="s">
        <v>435</v>
      </c>
      <c r="J10" s="20" t="s">
        <v>503</v>
      </c>
      <c r="K10" s="20" t="s">
        <v>494</v>
      </c>
      <c r="L10" s="20" t="s">
        <v>495</v>
      </c>
      <c r="M10" s="20" t="s">
        <v>435</v>
      </c>
      <c r="N10" s="5"/>
    </row>
    <row r="11" spans="1:17" ht="20.100000000000001" customHeight="1">
      <c r="A11" s="7" t="str">
        <f>DATA!A5</f>
        <v>SO</v>
      </c>
      <c r="B11" s="41">
        <f>'SGH-6,p1'!L11</f>
        <v>5.0223048327137552E-2</v>
      </c>
      <c r="C11" s="10">
        <f>DATA!AU5</f>
        <v>4.4999999999999998E-2</v>
      </c>
      <c r="D11" s="10">
        <f>DATA!AW5</f>
        <v>0.04</v>
      </c>
      <c r="E11" s="10">
        <f>DATA!AY5</f>
        <v>4.4999999999999998E-2</v>
      </c>
      <c r="F11" s="42">
        <f>DATA!BA5</f>
        <v>4.8399999999999999E-2</v>
      </c>
      <c r="G11" s="10">
        <f>DATA!AT5</f>
        <v>0.03</v>
      </c>
      <c r="H11" s="10">
        <f>DATA!AV5</f>
        <v>0.04</v>
      </c>
      <c r="I11" s="10">
        <f>DATA!AX5</f>
        <v>5.5E-2</v>
      </c>
      <c r="J11" s="41">
        <f t="shared" ref="J11:J21" si="0">AVERAGE(C11,D11,E11,G11,H11,I11,F11)</f>
        <v>4.3342857142857141E-2</v>
      </c>
      <c r="K11" s="10">
        <f>(DATA!$K5/DATA!$F5)^0.2-1</f>
        <v>4.0950396969256841E-2</v>
      </c>
      <c r="L11" s="10">
        <f>(DATA!$S5/DATA!$N5)^0.2-1</f>
        <v>4.0036680048701312E-2</v>
      </c>
      <c r="M11" s="10">
        <f>(DATA!$AI5/DATA!$AD5)^0.2-1</f>
        <v>4.9528602997105153E-2</v>
      </c>
      <c r="Q11" s="52"/>
    </row>
    <row r="12" spans="1:17" ht="20.100000000000001" customHeight="1">
      <c r="A12" s="7" t="str">
        <f>DATA!A6</f>
        <v>ALE</v>
      </c>
      <c r="B12" s="42">
        <f>'SGH-6,p1'!L12</f>
        <v>5.5671994780623055E-2</v>
      </c>
      <c r="C12" s="10">
        <f>DATA!AU6</f>
        <v>7.0000000000000007E-2</v>
      </c>
      <c r="D12" s="10">
        <f>DATA!AW6</f>
        <v>3.5000000000000003E-2</v>
      </c>
      <c r="E12" s="10">
        <f>DATA!AY6</f>
        <v>0.04</v>
      </c>
      <c r="F12" s="42">
        <f>DATA!BA6</f>
        <v>0.06</v>
      </c>
      <c r="G12" s="10">
        <f>DATA!AT6</f>
        <v>-2.5000000000000001E-2</v>
      </c>
      <c r="H12" s="10">
        <f>DATA!AV6</f>
        <v>4.4999999999999998E-2</v>
      </c>
      <c r="I12" s="10">
        <f>DATA!AX6</f>
        <v>5.5E-2</v>
      </c>
      <c r="J12" s="42">
        <f t="shared" si="0"/>
        <v>0.04</v>
      </c>
      <c r="K12" s="10">
        <f>(DATA!$K6/DATA!$F6)^0.2-1</f>
        <v>-5.0145794597948878E-3</v>
      </c>
      <c r="L12" s="10">
        <f>(DATA!$S6/DATA!$N6)^0.2-1</f>
        <v>2.010536305016597E-2</v>
      </c>
      <c r="M12" s="10">
        <f>(DATA!$AI6/DATA!$AD6)^0.2-1</f>
        <v>4.4896616972878167E-2</v>
      </c>
      <c r="Q12" s="52"/>
    </row>
    <row r="13" spans="1:17" ht="20.100000000000001" customHeight="1">
      <c r="A13" s="7" t="str">
        <f>DATA!A7</f>
        <v>LNT</v>
      </c>
      <c r="B13" s="42">
        <f>'SGH-6,p1'!L13</f>
        <v>4.7111131772237642E-2</v>
      </c>
      <c r="C13" s="10">
        <f>DATA!AU7</f>
        <v>0.05</v>
      </c>
      <c r="D13" s="10">
        <f>DATA!AW7</f>
        <v>4.4999999999999998E-2</v>
      </c>
      <c r="E13" s="10">
        <f>DATA!AY7</f>
        <v>0.04</v>
      </c>
      <c r="F13" s="42">
        <f>DATA!BA7</f>
        <v>5.8700000000000002E-2</v>
      </c>
      <c r="G13" s="10">
        <f>DATA!AT7</f>
        <v>0.04</v>
      </c>
      <c r="H13" s="10">
        <f>DATA!AV7</f>
        <v>0.08</v>
      </c>
      <c r="I13" s="10">
        <f>DATA!AX7</f>
        <v>3.5000000000000003E-2</v>
      </c>
      <c r="J13" s="42">
        <f t="shared" si="0"/>
        <v>4.9814285714285714E-2</v>
      </c>
      <c r="K13" s="10">
        <f>(DATA!$K7/DATA!$F7)^0.2-1</f>
        <v>5.374625619567297E-2</v>
      </c>
      <c r="L13" s="10">
        <f>(DATA!$S7/DATA!$N7)^0.2-1</f>
        <v>6.0732713038533337E-2</v>
      </c>
      <c r="M13" s="10">
        <f>(DATA!$AI7/DATA!$AD7)^0.2-1</f>
        <v>2.5575009418160377E-2</v>
      </c>
      <c r="Q13" s="52"/>
    </row>
    <row r="14" spans="1:17" ht="20.100000000000001" customHeight="1">
      <c r="A14" s="7" t="str">
        <f>DATA!A8</f>
        <v>AEP</v>
      </c>
      <c r="B14" s="42">
        <f>'SGH-6,p1'!L14</f>
        <v>4.4561954848640326E-2</v>
      </c>
      <c r="C14" s="10">
        <f>DATA!AU8</f>
        <v>4.4999999999999998E-2</v>
      </c>
      <c r="D14" s="10">
        <f>DATA!AW8</f>
        <v>0.04</v>
      </c>
      <c r="E14" s="10">
        <f>DATA!AY8</f>
        <v>0.04</v>
      </c>
      <c r="F14" s="42">
        <f>DATA!BA8</f>
        <v>3.6400000000000002E-2</v>
      </c>
      <c r="G14" s="10">
        <f>DATA!AT8</f>
        <v>0.01</v>
      </c>
      <c r="H14" s="10">
        <f>DATA!AV8</f>
        <v>0.04</v>
      </c>
      <c r="I14" s="10">
        <f>DATA!AX8</f>
        <v>4.4999999999999998E-2</v>
      </c>
      <c r="J14" s="42">
        <f t="shared" si="0"/>
        <v>3.6628571428571434E-2</v>
      </c>
      <c r="K14" s="10">
        <f>(DATA!$K8/DATA!$F8)^0.2-1</f>
        <v>7.2519135032298454E-3</v>
      </c>
      <c r="L14" s="10">
        <f>(DATA!$S8/DATA!$N8)^0.2-1</f>
        <v>3.4169145380273935E-2</v>
      </c>
      <c r="M14" s="10">
        <f>(DATA!$AI8/DATA!$AD8)^0.2-1</f>
        <v>4.3325991574115319E-2</v>
      </c>
      <c r="Q14" s="52"/>
    </row>
    <row r="15" spans="1:17" ht="20.100000000000001" customHeight="1">
      <c r="A15" s="7" t="str">
        <f>DATA!A9</f>
        <v>CNL</v>
      </c>
      <c r="B15" s="42">
        <f>'SGH-6,p1'!L15</f>
        <v>6.1096003997450896E-2</v>
      </c>
      <c r="C15" s="10">
        <f>DATA!AU9</f>
        <v>5.5E-2</v>
      </c>
      <c r="D15" s="10">
        <f>DATA!AW9</f>
        <v>0.1</v>
      </c>
      <c r="E15" s="10">
        <f>DATA!AY9</f>
        <v>0.05</v>
      </c>
      <c r="F15" s="42">
        <f>DATA!BA9</f>
        <v>0.08</v>
      </c>
      <c r="G15" s="10">
        <f>DATA!AT9</f>
        <v>0.13</v>
      </c>
      <c r="H15" s="10">
        <f>DATA!AV9</f>
        <v>4.4999999999999998E-2</v>
      </c>
      <c r="I15" s="10">
        <f>DATA!AX9</f>
        <v>0.09</v>
      </c>
      <c r="J15" s="42">
        <f t="shared" si="0"/>
        <v>7.8571428571428556E-2</v>
      </c>
      <c r="K15" s="10">
        <f>(DATA!$K9/DATA!$F9)^0.2-1</f>
        <v>8.0185187303563499E-2</v>
      </c>
      <c r="L15" s="10">
        <f>(DATA!$S9/DATA!$N9)^0.2-1</f>
        <v>9.7030508754273104E-2</v>
      </c>
      <c r="M15" s="10">
        <f>(DATA!$AI9/DATA!$AD9)^0.2-1</f>
        <v>7.9302461525472712E-2</v>
      </c>
      <c r="Q15" s="52"/>
    </row>
    <row r="16" spans="1:17" ht="20.100000000000001" customHeight="1">
      <c r="A16" s="7" t="str">
        <f>DATA!A10</f>
        <v>ETR</v>
      </c>
      <c r="B16" s="42">
        <f>'SGH-6,p1'!L16</f>
        <v>0.04</v>
      </c>
      <c r="C16" s="10">
        <f>DATA!AU10</f>
        <v>-3.5000000000000003E-2</v>
      </c>
      <c r="D16" s="10">
        <f>DATA!AW10</f>
        <v>5.0000000000000001E-3</v>
      </c>
      <c r="E16" s="10">
        <f>DATA!AY10</f>
        <v>0.03</v>
      </c>
      <c r="F16" s="42">
        <f>DATA!BA10</f>
        <v>0</v>
      </c>
      <c r="G16" s="10">
        <f>DATA!AT10</f>
        <v>5.5E-2</v>
      </c>
      <c r="H16" s="10">
        <f>DATA!AV10</f>
        <v>7.4999999999999997E-2</v>
      </c>
      <c r="I16" s="10">
        <f>DATA!AX10</f>
        <v>0.05</v>
      </c>
      <c r="J16" s="42">
        <f t="shared" si="0"/>
        <v>2.5714285714285714E-2</v>
      </c>
      <c r="K16" s="10">
        <f>(DATA!$K10/DATA!$F10)^0.2-1</f>
        <v>-5.188638304604587E-2</v>
      </c>
      <c r="L16" s="10">
        <f>(DATA!$S10/DATA!$N10)^0.2-1</f>
        <v>2.0477340645342901E-2</v>
      </c>
      <c r="M16" s="10">
        <f>(DATA!$AI10/DATA!$AD10)^0.2-1</f>
        <v>4.766974364908827E-2</v>
      </c>
      <c r="Q16" s="52"/>
    </row>
    <row r="17" spans="1:17" ht="20.100000000000001" customHeight="1">
      <c r="A17" s="7" t="str">
        <f>DATA!A11</f>
        <v>WR</v>
      </c>
      <c r="B17" s="42">
        <f>'SGH-6,p1'!L17</f>
        <v>4.9439188348064232E-2</v>
      </c>
      <c r="C17" s="10">
        <f>DATA!AU11</f>
        <v>0.06</v>
      </c>
      <c r="D17" s="10">
        <f>DATA!AW11</f>
        <v>0.03</v>
      </c>
      <c r="E17" s="10">
        <f>DATA!AY11</f>
        <v>0.05</v>
      </c>
      <c r="F17" s="42">
        <f>DATA!BA11</f>
        <v>4.8000000000000001E-2</v>
      </c>
      <c r="G17" s="10">
        <f>DATA!AT11</f>
        <v>1.4999999999999999E-2</v>
      </c>
      <c r="H17" s="10">
        <f>DATA!AV11</f>
        <v>0.05</v>
      </c>
      <c r="I17" s="10">
        <f>DATA!AX11</f>
        <v>4.4999999999999998E-2</v>
      </c>
      <c r="J17" s="42">
        <f t="shared" si="0"/>
        <v>4.2571428571428573E-2</v>
      </c>
      <c r="K17" s="10">
        <f>(DATA!$K11/DATA!$F11)^0.2-1</f>
        <v>0.11424897818433144</v>
      </c>
      <c r="L17" s="10">
        <f>(DATA!$S11/DATA!$N11)^0.2-1</f>
        <v>3.2324379535307868E-2</v>
      </c>
      <c r="M17" s="10">
        <f>(DATA!$AI11/DATA!$AD11)^0.2-1</f>
        <v>4.3767498412543571E-2</v>
      </c>
      <c r="Q17" s="52"/>
    </row>
    <row r="18" spans="1:17" ht="20.100000000000001" customHeight="1">
      <c r="A18" s="7" t="str">
        <f>DATA!A12</f>
        <v>WEC</v>
      </c>
      <c r="B18" s="42">
        <f>'SGH-6,p1'!L18</f>
        <v>5.2499999999999998E-2</v>
      </c>
      <c r="C18" s="10">
        <f>DATA!AU12</f>
        <v>5.5E-2</v>
      </c>
      <c r="D18" s="10">
        <f>DATA!AW12</f>
        <v>0.12</v>
      </c>
      <c r="E18" s="10">
        <f>DATA!AY12</f>
        <v>3.5000000000000003E-2</v>
      </c>
      <c r="F18" s="42">
        <f>DATA!BA12</f>
        <v>5.5500000000000001E-2</v>
      </c>
      <c r="G18" s="10">
        <f>DATA!AT12</f>
        <v>0.1</v>
      </c>
      <c r="H18" s="10">
        <f>DATA!AV12</f>
        <v>0.17</v>
      </c>
      <c r="I18" s="10">
        <f>DATA!AX12</f>
        <v>7.0000000000000007E-2</v>
      </c>
      <c r="J18" s="42">
        <f t="shared" si="0"/>
        <v>8.6500000000000007E-2</v>
      </c>
      <c r="K18" s="10">
        <f>(DATA!$K12/DATA!$F12)^0.2-1</f>
        <v>9.5654257747853855E-2</v>
      </c>
      <c r="L18" s="10">
        <f>(DATA!$S12/DATA!$N12)^0.2-1</f>
        <v>0.20289862847400841</v>
      </c>
      <c r="M18" s="10">
        <f>(DATA!$AI12/DATA!$AD12)^0.2-1</f>
        <v>5.5561463731955918E-2</v>
      </c>
      <c r="Q18" s="52"/>
    </row>
    <row r="19" spans="1:17" ht="20.100000000000001" customHeight="1">
      <c r="A19" s="7" t="str">
        <f>DATA!A13</f>
        <v>EIX</v>
      </c>
      <c r="B19" s="42">
        <f>'SGH-6,p1'!L19</f>
        <v>0.06</v>
      </c>
      <c r="C19" s="10">
        <f>DATA!AU13</f>
        <v>2.5000000000000001E-2</v>
      </c>
      <c r="D19" s="10">
        <f>DATA!AW13</f>
        <v>5.5E-2</v>
      </c>
      <c r="E19" s="10">
        <f>DATA!AY13</f>
        <v>4.4999999999999998E-2</v>
      </c>
      <c r="F19" s="42">
        <f>DATA!BA13</f>
        <v>-1.89E-2</v>
      </c>
      <c r="G19" s="10">
        <f>DATA!AT13</f>
        <v>2.5000000000000001E-2</v>
      </c>
      <c r="H19" s="10">
        <f>DATA!AV13</f>
        <v>0.03</v>
      </c>
      <c r="I19" s="10">
        <f>DATA!AX13</f>
        <v>5.5E-2</v>
      </c>
      <c r="J19" s="42">
        <f t="shared" si="0"/>
        <v>3.087142857142857E-2</v>
      </c>
      <c r="K19" s="10">
        <f>(DATA!$K13/DATA!$F13)^0.2-1</f>
        <v>-9.9798244691778892E-3</v>
      </c>
      <c r="L19" s="10">
        <f>(DATA!$S13/DATA!$N13)^0.2-1</f>
        <v>2.0297351685825582E-2</v>
      </c>
      <c r="M19" s="10">
        <f>(DATA!$AI13/DATA!$AD13)^0.2-1</f>
        <v>1.229247739726258E-2</v>
      </c>
      <c r="Q19" s="52"/>
    </row>
    <row r="20" spans="1:17" ht="20.100000000000001" customHeight="1">
      <c r="A20" s="7" t="str">
        <f>DATA!A14</f>
        <v>IDA</v>
      </c>
      <c r="B20" s="42">
        <f>'SGH-6,p1'!L20</f>
        <v>4.581920228786162E-2</v>
      </c>
      <c r="C20" s="10">
        <f>DATA!AU14</f>
        <v>0.02</v>
      </c>
      <c r="D20" s="10">
        <f>DATA!AW14</f>
        <v>7.0000000000000007E-2</v>
      </c>
      <c r="E20" s="10">
        <f>DATA!AY14</f>
        <v>4.4999999999999998E-2</v>
      </c>
      <c r="F20" s="42">
        <f>DATA!BA14</f>
        <v>0.04</v>
      </c>
      <c r="G20" s="10">
        <f>DATA!AT14</f>
        <v>0.1</v>
      </c>
      <c r="H20" s="10">
        <f>DATA!AV14</f>
        <v>0.01</v>
      </c>
      <c r="I20" s="10">
        <f>DATA!AX14</f>
        <v>5.5E-2</v>
      </c>
      <c r="J20" s="42">
        <f t="shared" si="0"/>
        <v>4.8571428571428578E-2</v>
      </c>
      <c r="K20" s="10">
        <f>(DATA!$K14/DATA!$F14)^0.2-1</f>
        <v>8.645436537245299E-2</v>
      </c>
      <c r="L20" s="10">
        <f>(DATA!$S14/DATA!$N14)^0.2-1</f>
        <v>5.387395206178347E-2</v>
      </c>
      <c r="M20" s="10">
        <f>(DATA!$AI14/DATA!$AD14)^0.2-1</f>
        <v>5.6558586701940028E-2</v>
      </c>
      <c r="Q20" s="52"/>
    </row>
    <row r="21" spans="1:17" s="109" customFormat="1" ht="20.100000000000001" customHeight="1">
      <c r="A21" s="95" t="str">
        <f>DATA!A15</f>
        <v>NWE</v>
      </c>
      <c r="B21" s="108">
        <f>'SGH-6,p1'!L21</f>
        <v>4.3572263342423062E-2</v>
      </c>
      <c r="C21" s="106">
        <f>DATA!AU15</f>
        <v>0.03</v>
      </c>
      <c r="D21" s="106">
        <f>DATA!AW15</f>
        <v>0.04</v>
      </c>
      <c r="E21" s="106">
        <f>DATA!AY15</f>
        <v>4.4999999999999998E-2</v>
      </c>
      <c r="F21" s="108">
        <f>DATA!BA15</f>
        <v>0.05</v>
      </c>
      <c r="G21" s="106">
        <f>DATA!AT15</f>
        <v>0.09</v>
      </c>
      <c r="H21" s="106">
        <f>DATA!AV15</f>
        <v>0.04</v>
      </c>
      <c r="I21" s="106">
        <f>DATA!AX15</f>
        <v>2.5000000000000001E-2</v>
      </c>
      <c r="J21" s="108">
        <f t="shared" si="0"/>
        <v>4.5714285714285714E-2</v>
      </c>
      <c r="K21" s="106">
        <f>(DATA!$K15/DATA!$F15)^0.2-1</f>
        <v>6.7182177284467848E-2</v>
      </c>
      <c r="L21" s="106">
        <f>(DATA!$S15/DATA!$N15)^0.2-1</f>
        <v>2.8617553510468241E-2</v>
      </c>
      <c r="M21" s="106">
        <f>(DATA!$AI15/DATA!$AD15)^0.2-1</f>
        <v>4.4357039608164506E-2</v>
      </c>
      <c r="O21"/>
      <c r="P21"/>
      <c r="Q21" s="111"/>
    </row>
    <row r="22" spans="1:17" s="109" customFormat="1" ht="20.100000000000001" customHeight="1">
      <c r="A22" s="95" t="str">
        <f>DATA!A16</f>
        <v>PCG</v>
      </c>
      <c r="B22" s="108">
        <f>'SGH-6,p1'!L22</f>
        <v>4.2835269773257391E-2</v>
      </c>
      <c r="C22" s="106">
        <f>DATA!AU16</f>
        <v>0.04</v>
      </c>
      <c r="D22" s="106">
        <f>DATA!AW16</f>
        <v>2.5000000000000001E-2</v>
      </c>
      <c r="E22" s="106">
        <f>DATA!AY16</f>
        <v>0.03</v>
      </c>
      <c r="F22" s="108">
        <f>DATA!BA16</f>
        <v>3.1199999999999999E-2</v>
      </c>
      <c r="G22" s="106">
        <f>DATA!AT16</f>
        <v>-5.0000000000000001E-3</v>
      </c>
      <c r="H22" s="106">
        <f>DATA!AV16</f>
        <v>6.5000000000000002E-2</v>
      </c>
      <c r="I22" s="106">
        <f>DATA!AX16</f>
        <v>0.06</v>
      </c>
      <c r="J22" s="108">
        <f t="shared" ref="J22:J25" si="1">AVERAGE(C22,D22,E22,G22,H22,I22,F22)</f>
        <v>3.5171428571428569E-2</v>
      </c>
      <c r="K22" s="106">
        <f>(DATA!$K16/DATA!$F16)^0.2-1</f>
        <v>-9.5443397558052645E-2</v>
      </c>
      <c r="L22" s="106">
        <f>(DATA!$S16/DATA!$N16)^0.2-1</f>
        <v>3.1310306477545069E-2</v>
      </c>
      <c r="M22" s="106">
        <f>(DATA!$AI16/DATA!$AD16)^0.2-1</f>
        <v>3.8040928763453552E-2</v>
      </c>
      <c r="O22"/>
      <c r="P22"/>
      <c r="Q22" s="111"/>
    </row>
    <row r="23" spans="1:17" s="109" customFormat="1" ht="20.100000000000001" customHeight="1">
      <c r="A23" s="95" t="str">
        <f>DATA!A17</f>
        <v>PNW</v>
      </c>
      <c r="B23" s="108">
        <f>'SGH-6,p1'!L23</f>
        <v>4.5422523140212549E-2</v>
      </c>
      <c r="C23" s="106">
        <f>DATA!AU17</f>
        <v>0.05</v>
      </c>
      <c r="D23" s="106">
        <f>DATA!AW17</f>
        <v>0.02</v>
      </c>
      <c r="E23" s="106">
        <f>DATA!AY17</f>
        <v>3.5000000000000003E-2</v>
      </c>
      <c r="F23" s="108">
        <f>DATA!BA17</f>
        <v>7.2499999999999995E-2</v>
      </c>
      <c r="G23" s="106">
        <f>DATA!AT17</f>
        <v>2.5000000000000001E-2</v>
      </c>
      <c r="H23" s="106">
        <f>DATA!AV17</f>
        <v>2.5000000000000001E-2</v>
      </c>
      <c r="I23" s="106">
        <f>DATA!AX17</f>
        <v>0</v>
      </c>
      <c r="J23" s="108">
        <f t="shared" si="1"/>
        <v>3.2499999999999994E-2</v>
      </c>
      <c r="K23" s="106">
        <f>(DATA!$K17/DATA!$F17)^0.2-1</f>
        <v>0.10546866465628391</v>
      </c>
      <c r="L23" s="106">
        <f>(DATA!$S17/DATA!$N17)^0.2-1</f>
        <v>7.5055327776321068E-3</v>
      </c>
      <c r="M23" s="106">
        <f>(DATA!$AI17/DATA!$AD17)^0.2-1</f>
        <v>1.7470164128682519E-2</v>
      </c>
      <c r="O23"/>
      <c r="P23"/>
      <c r="Q23" s="111"/>
    </row>
    <row r="24" spans="1:17" s="109" customFormat="1" ht="20.100000000000001" customHeight="1">
      <c r="A24" s="95" t="str">
        <f>DATA!A18</f>
        <v>POR</v>
      </c>
      <c r="B24" s="108">
        <f>'SGH-6,p1'!L24</f>
        <v>3.990082431736218E-2</v>
      </c>
      <c r="C24" s="106">
        <f>DATA!AU18</f>
        <v>3.5000000000000003E-2</v>
      </c>
      <c r="D24" s="106">
        <f>DATA!AW18</f>
        <v>3.5000000000000003E-2</v>
      </c>
      <c r="E24" s="106">
        <f>DATA!AY18</f>
        <v>3.5000000000000003E-2</v>
      </c>
      <c r="F24" s="108">
        <f>DATA!BA18</f>
        <v>4.7699999999999999E-2</v>
      </c>
      <c r="G24" s="106">
        <f>DATA!AT18</f>
        <v>0.04</v>
      </c>
      <c r="H24" s="106">
        <f>DATA!AV18</f>
        <v>0.14499999999999999</v>
      </c>
      <c r="I24" s="106">
        <f>DATA!AX18</f>
        <v>0.02</v>
      </c>
      <c r="J24" s="108">
        <f t="shared" si="1"/>
        <v>5.1100000000000013E-2</v>
      </c>
      <c r="K24" s="106">
        <f>(DATA!$K18/DATA!$F18)^0.2-1</f>
        <v>6.4505133515259105E-2</v>
      </c>
      <c r="L24" s="106">
        <f>(DATA!$S18/DATA!$N18)^0.2-1</f>
        <v>2.7330658501865557E-2</v>
      </c>
      <c r="M24" s="106">
        <f>(DATA!$AI18/DATA!$AD18)^0.2-1</f>
        <v>1.7491873540826486E-2</v>
      </c>
      <c r="O24"/>
      <c r="P24"/>
      <c r="Q24" s="111"/>
    </row>
    <row r="25" spans="1:17" s="109" customFormat="1" ht="20.100000000000001" customHeight="1">
      <c r="A25" s="95" t="str">
        <f>DATA!A19</f>
        <v>XEL</v>
      </c>
      <c r="B25" s="43">
        <f>'SGH-6,p1'!L25</f>
        <v>5.1814833340912192E-2</v>
      </c>
      <c r="C25" s="20">
        <f>DATA!AU19</f>
        <v>4.4999999999999998E-2</v>
      </c>
      <c r="D25" s="20">
        <f>DATA!AW19</f>
        <v>4.4999999999999998E-2</v>
      </c>
      <c r="E25" s="20">
        <f>DATA!AY19</f>
        <v>4.4999999999999998E-2</v>
      </c>
      <c r="F25" s="43">
        <f>DATA!BA19</f>
        <v>5.11E-2</v>
      </c>
      <c r="G25" s="20">
        <f>DATA!AT19</f>
        <v>5.5E-2</v>
      </c>
      <c r="H25" s="20">
        <f>DATA!AV19</f>
        <v>0.03</v>
      </c>
      <c r="I25" s="20">
        <f>DATA!AX19</f>
        <v>4.4999999999999998E-2</v>
      </c>
      <c r="J25" s="43">
        <f t="shared" si="1"/>
        <v>4.5157142857142854E-2</v>
      </c>
      <c r="K25" s="20">
        <f>(DATA!$K19/DATA!$F19)^0.2-1</f>
        <v>5.4095960497761553E-2</v>
      </c>
      <c r="L25" s="20">
        <f>(DATA!$S19/DATA!$N19)^0.2-1</f>
        <v>3.3805944396723131E-2</v>
      </c>
      <c r="M25" s="20">
        <f>(DATA!$AI19/DATA!$AD19)^0.2-1</f>
        <v>4.5775756784066424E-2</v>
      </c>
      <c r="O25"/>
      <c r="P25"/>
      <c r="Q25" s="111"/>
    </row>
    <row r="26" spans="1:17" ht="20.100000000000001" customHeight="1">
      <c r="A26" s="5"/>
      <c r="B26" s="44"/>
      <c r="C26" s="46">
        <f>AVERAGE(C11:C25)</f>
        <v>3.9333333333333338E-2</v>
      </c>
      <c r="D26" s="17">
        <f>AVERAGE(D11:D25)</f>
        <v>4.7000000000000014E-2</v>
      </c>
      <c r="E26" s="53">
        <f>AVERAGE(E11:E25)</f>
        <v>4.066666666666667E-2</v>
      </c>
      <c r="F26" s="44"/>
      <c r="G26" s="46">
        <f>AVERAGE(G11:G25)</f>
        <v>4.5666666666666668E-2</v>
      </c>
      <c r="H26" s="17">
        <f>AVERAGE(H11:H25)</f>
        <v>5.9333333333333349E-2</v>
      </c>
      <c r="I26" s="53">
        <f>AVERAGE(I11:I25)</f>
        <v>4.7000000000000014E-2</v>
      </c>
      <c r="J26" s="42"/>
      <c r="K26" s="46">
        <f>AVERAGE(K11:K25)</f>
        <v>4.0494607113137501E-2</v>
      </c>
      <c r="L26" s="17">
        <f>AVERAGE(L11:L25)</f>
        <v>4.7367737222563336E-2</v>
      </c>
      <c r="M26" s="17">
        <f>AVERAGE(M11:M25)</f>
        <v>4.1440947680381042E-2</v>
      </c>
    </row>
    <row r="27" spans="1:17" ht="20.100000000000001" customHeight="1">
      <c r="A27" s="7" t="s">
        <v>501</v>
      </c>
      <c r="B27" s="45">
        <f>AVERAGE(B11:B25)</f>
        <v>4.8664549218412172E-2</v>
      </c>
      <c r="C27" s="5"/>
      <c r="D27" s="10">
        <f>(C26+D26+E26)/3</f>
        <v>4.2333333333333334E-2</v>
      </c>
      <c r="E27" s="5"/>
      <c r="F27" s="45">
        <f>AVERAGE(F11:F25)</f>
        <v>4.4039999999999996E-2</v>
      </c>
      <c r="G27" s="5"/>
      <c r="H27" s="10">
        <f>(G26+H26+I26)/3</f>
        <v>5.0666666666666672E-2</v>
      </c>
      <c r="I27" s="5"/>
      <c r="J27" s="45">
        <f>AVERAGE(J11:J25)</f>
        <v>4.6148571428571428E-2</v>
      </c>
      <c r="K27" s="5"/>
      <c r="L27" s="10">
        <f>(K26+L26+M26)/3</f>
        <v>4.310109733869396E-2</v>
      </c>
      <c r="M27" s="5"/>
    </row>
    <row r="30" spans="1:17" ht="12.75">
      <c r="A30" s="5"/>
      <c r="C30" s="5"/>
      <c r="D30" s="12"/>
      <c r="G30" s="52"/>
      <c r="H30" s="52"/>
      <c r="I30" s="52"/>
    </row>
    <row r="31" spans="1:17" ht="12.75">
      <c r="B31" s="112" t="s">
        <v>422</v>
      </c>
      <c r="C31" s="96" t="s">
        <v>81</v>
      </c>
      <c r="D31" s="12"/>
    </row>
    <row r="32" spans="1:17" ht="12.75">
      <c r="B32" s="87"/>
      <c r="C32" s="96" t="s">
        <v>82</v>
      </c>
      <c r="M32" s="52"/>
    </row>
    <row r="33" spans="2:18" ht="12.75">
      <c r="B33" s="87"/>
      <c r="C33" s="96" t="s">
        <v>421</v>
      </c>
    </row>
    <row r="34" spans="2:18" s="12" customFormat="1" ht="12.75">
      <c r="N34"/>
      <c r="P34"/>
      <c r="Q34"/>
      <c r="R34"/>
    </row>
    <row r="35" spans="2:18" s="5" customFormat="1" ht="12.75">
      <c r="C35"/>
      <c r="D35"/>
      <c r="E35"/>
      <c r="H35" s="12"/>
      <c r="L35" s="12"/>
      <c r="N35"/>
      <c r="P35"/>
      <c r="Q35"/>
      <c r="R35"/>
    </row>
    <row r="36" spans="2:18">
      <c r="L36" s="52">
        <f>AVERAGE(C17:E17)</f>
        <v>4.6666666666666669E-2</v>
      </c>
    </row>
    <row r="38" spans="2:18">
      <c r="H38" s="52"/>
    </row>
  </sheetData>
  <phoneticPr fontId="16" type="noConversion"/>
  <pageMargins left="0.75" right="0.75" top="1" bottom="1" header="0.5" footer="0.5"/>
  <pageSetup scale="86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opLeftCell="A4" workbookViewId="0">
      <selection activeCell="E32" sqref="E32"/>
    </sheetView>
  </sheetViews>
  <sheetFormatPr defaultColWidth="11.42578125" defaultRowHeight="12"/>
  <cols>
    <col min="1" max="1" width="15.28515625" customWidth="1"/>
    <col min="2" max="2" width="17.140625" customWidth="1"/>
    <col min="3" max="3" width="2.85546875" customWidth="1"/>
    <col min="4" max="4" width="19.7109375" customWidth="1"/>
    <col min="5" max="5" width="19.42578125" customWidth="1"/>
  </cols>
  <sheetData>
    <row r="1" spans="1:5" ht="12.75">
      <c r="A1" s="7"/>
      <c r="B1" s="7"/>
      <c r="C1" s="7"/>
      <c r="D1" s="7"/>
      <c r="E1" s="218" t="s">
        <v>538</v>
      </c>
    </row>
    <row r="2" spans="1:5" ht="12.75">
      <c r="A2" s="7"/>
      <c r="B2" s="7"/>
      <c r="C2" s="7"/>
      <c r="D2" s="7"/>
      <c r="E2" s="221" t="s">
        <v>541</v>
      </c>
    </row>
    <row r="3" spans="1:5" ht="12.75">
      <c r="A3" s="7"/>
      <c r="B3" s="7"/>
      <c r="C3" s="7"/>
      <c r="D3" s="7"/>
      <c r="E3" s="221" t="s">
        <v>537</v>
      </c>
    </row>
    <row r="4" spans="1:5" ht="12.75">
      <c r="A4" s="7"/>
      <c r="B4" s="7"/>
      <c r="C4" s="7"/>
      <c r="D4" s="7"/>
      <c r="E4" s="7"/>
    </row>
    <row r="5" spans="1:5" ht="12.75">
      <c r="A5" s="7"/>
      <c r="B5" s="7"/>
      <c r="C5" s="13" t="str">
        <f>DATA!A1</f>
        <v>PUGET SOUND ENERGY</v>
      </c>
      <c r="D5" s="7"/>
      <c r="E5" s="7"/>
    </row>
    <row r="6" spans="1:5" ht="12.75">
      <c r="A6" s="7"/>
      <c r="B6" s="7"/>
      <c r="C6" s="13"/>
      <c r="D6" s="7"/>
      <c r="E6" s="7"/>
    </row>
    <row r="7" spans="1:5" ht="12.75">
      <c r="A7" s="7"/>
      <c r="B7" s="7"/>
      <c r="C7" s="13" t="s">
        <v>310</v>
      </c>
      <c r="D7" s="7"/>
      <c r="E7" s="7"/>
    </row>
    <row r="8" spans="1:5" ht="12.75">
      <c r="A8" s="7"/>
      <c r="B8" s="7"/>
      <c r="C8" s="7" t="s">
        <v>498</v>
      </c>
      <c r="D8" s="7"/>
      <c r="E8" s="7"/>
    </row>
    <row r="9" spans="1:5" ht="12.75">
      <c r="A9" s="7"/>
      <c r="B9" s="7"/>
      <c r="C9" s="7"/>
      <c r="D9" s="7"/>
      <c r="E9" s="7"/>
    </row>
    <row r="10" spans="1:5" ht="12.75">
      <c r="A10" s="7"/>
      <c r="B10" s="94" t="s">
        <v>74</v>
      </c>
      <c r="C10" s="7"/>
      <c r="D10" s="94" t="s">
        <v>224</v>
      </c>
      <c r="E10" s="7" t="s">
        <v>493</v>
      </c>
    </row>
    <row r="11" spans="1:5" ht="12.75">
      <c r="A11" s="21" t="s">
        <v>518</v>
      </c>
      <c r="B11" s="21" t="str">
        <f>DATA!B2</f>
        <v>5/10/13-6/21/13</v>
      </c>
      <c r="C11" s="21"/>
      <c r="D11" s="21" t="s">
        <v>75</v>
      </c>
      <c r="E11" s="21" t="s">
        <v>311</v>
      </c>
    </row>
    <row r="12" spans="1:5" ht="12.75">
      <c r="A12" s="7"/>
      <c r="B12" s="7" t="s">
        <v>312</v>
      </c>
      <c r="C12" s="7"/>
      <c r="D12" s="7" t="s">
        <v>312</v>
      </c>
      <c r="E12" s="7"/>
    </row>
    <row r="13" spans="1:5" ht="12.75">
      <c r="A13" s="7"/>
      <c r="B13" s="7"/>
      <c r="C13" s="7"/>
      <c r="D13" s="7"/>
      <c r="E13" s="7"/>
    </row>
    <row r="14" spans="1:5" ht="21.75" customHeight="1">
      <c r="A14" s="7" t="str">
        <f>DATA!A5</f>
        <v>SO</v>
      </c>
      <c r="B14" s="47">
        <f>DATA!B5</f>
        <v>44.833333333333336</v>
      </c>
      <c r="D14" s="47">
        <f>DATA!E5</f>
        <v>2.0499999999999998</v>
      </c>
      <c r="E14" s="10">
        <f t="shared" ref="E14:E24" si="0">D14/B14</f>
        <v>4.5724907063197019E-2</v>
      </c>
    </row>
    <row r="15" spans="1:5" ht="21.75" customHeight="1">
      <c r="A15" s="7" t="str">
        <f>DATA!A6</f>
        <v>ALE</v>
      </c>
      <c r="B15" s="47">
        <f>DATA!B6</f>
        <v>49.047999999999995</v>
      </c>
      <c r="D15" s="47">
        <f>DATA!E6</f>
        <v>1.93</v>
      </c>
      <c r="E15" s="10">
        <f t="shared" si="0"/>
        <v>3.9349208938183007E-2</v>
      </c>
    </row>
    <row r="16" spans="1:5" ht="21.75" customHeight="1">
      <c r="A16" s="7" t="str">
        <f>DATA!A7</f>
        <v>LNT</v>
      </c>
      <c r="B16" s="47">
        <f>DATA!B7</f>
        <v>50.192666666666661</v>
      </c>
      <c r="D16" s="47">
        <f>DATA!E7</f>
        <v>1.92</v>
      </c>
      <c r="E16" s="10">
        <f t="shared" si="0"/>
        <v>3.825259998140499E-2</v>
      </c>
    </row>
    <row r="17" spans="1:5" ht="21.75" customHeight="1">
      <c r="A17" s="7" t="str">
        <f>DATA!A8</f>
        <v>AEP</v>
      </c>
      <c r="B17" s="47">
        <f>DATA!B8</f>
        <v>46.775999999999996</v>
      </c>
      <c r="D17" s="47">
        <f>DATA!E8</f>
        <v>2</v>
      </c>
      <c r="E17" s="10">
        <f t="shared" si="0"/>
        <v>4.2756969386009924E-2</v>
      </c>
    </row>
    <row r="18" spans="1:5" ht="21.75" customHeight="1">
      <c r="A18" s="7" t="str">
        <f>DATA!A9</f>
        <v>CNL</v>
      </c>
      <c r="B18" s="47">
        <f>DATA!B9</f>
        <v>46.029333333333327</v>
      </c>
      <c r="D18" s="47">
        <f>DATA!E9</f>
        <v>1.5</v>
      </c>
      <c r="E18" s="10">
        <f t="shared" si="0"/>
        <v>3.2587914952783736E-2</v>
      </c>
    </row>
    <row r="19" spans="1:5" ht="21.75" customHeight="1">
      <c r="A19" s="7" t="str">
        <f>DATA!A10</f>
        <v>ETR</v>
      </c>
      <c r="B19" s="47">
        <f>DATA!B10</f>
        <v>68.751666666666651</v>
      </c>
      <c r="C19" s="7"/>
      <c r="D19" s="47">
        <f>DATA!E10</f>
        <v>3.32</v>
      </c>
      <c r="E19" s="10">
        <f t="shared" si="0"/>
        <v>4.8289738430583512E-2</v>
      </c>
    </row>
    <row r="20" spans="1:5" ht="21.75" customHeight="1">
      <c r="A20" s="7" t="str">
        <f>DATA!A11</f>
        <v>WR</v>
      </c>
      <c r="B20" s="47">
        <f>DATA!B11</f>
        <v>32.131999999999998</v>
      </c>
      <c r="C20" s="7"/>
      <c r="D20" s="47">
        <f>DATA!E11</f>
        <v>1.37</v>
      </c>
      <c r="E20" s="10">
        <f t="shared" si="0"/>
        <v>4.2636623926304004E-2</v>
      </c>
    </row>
    <row r="21" spans="1:5" ht="21.75" customHeight="1">
      <c r="A21" s="7" t="str">
        <f>DATA!A12</f>
        <v>WEC</v>
      </c>
      <c r="B21" s="47">
        <f>DATA!B12</f>
        <v>41.657333333333327</v>
      </c>
      <c r="C21" s="7"/>
      <c r="D21" s="47">
        <f>DATA!E12</f>
        <v>1.44</v>
      </c>
      <c r="E21" s="10">
        <f t="shared" si="0"/>
        <v>3.4567743174471088E-2</v>
      </c>
    </row>
    <row r="22" spans="1:5" ht="21.75" customHeight="1">
      <c r="A22" s="7" t="str">
        <f>DATA!A13</f>
        <v>EIX</v>
      </c>
      <c r="B22" s="47">
        <f>DATA!B13</f>
        <v>47.418000000000006</v>
      </c>
      <c r="C22" s="7"/>
      <c r="D22" s="47">
        <f>DATA!E13</f>
        <v>1.38</v>
      </c>
      <c r="E22" s="10">
        <f t="shared" si="0"/>
        <v>2.9102872326964437E-2</v>
      </c>
    </row>
    <row r="23" spans="1:5" ht="21.75" customHeight="1">
      <c r="A23" s="7" t="str">
        <f>DATA!A14</f>
        <v>IDA</v>
      </c>
      <c r="B23" s="47">
        <f>DATA!B14</f>
        <v>48.254666666666665</v>
      </c>
      <c r="C23" s="7"/>
      <c r="D23" s="47">
        <f>DATA!E14</f>
        <v>1.52</v>
      </c>
      <c r="E23" s="10">
        <f t="shared" si="0"/>
        <v>3.149954408554613E-2</v>
      </c>
    </row>
    <row r="24" spans="1:5" ht="21.75" customHeight="1">
      <c r="A24" s="7" t="str">
        <f>DATA!A15</f>
        <v>NWE</v>
      </c>
      <c r="B24" s="47">
        <f>DATA!B15</f>
        <v>41.071999999999996</v>
      </c>
      <c r="C24" s="7"/>
      <c r="D24" s="47">
        <f>DATA!E15</f>
        <v>1.53</v>
      </c>
      <c r="E24" s="106">
        <f t="shared" si="0"/>
        <v>3.7251655629139076E-2</v>
      </c>
    </row>
    <row r="25" spans="1:5" ht="21.75" customHeight="1">
      <c r="A25" s="94" t="str">
        <f>DATA!A16</f>
        <v>PCG</v>
      </c>
      <c r="B25" s="47">
        <f>DATA!B16</f>
        <v>45.587666666666671</v>
      </c>
      <c r="C25" s="94"/>
      <c r="D25" s="47">
        <f>DATA!E16</f>
        <v>1.82</v>
      </c>
      <c r="E25" s="106">
        <f t="shared" ref="E25:E28" si="1">D25/B25</f>
        <v>3.9923078610442878E-2</v>
      </c>
    </row>
    <row r="26" spans="1:5" ht="21.75" customHeight="1">
      <c r="A26" s="94" t="str">
        <f>DATA!A17</f>
        <v>PNW</v>
      </c>
      <c r="B26" s="47">
        <f>DATA!B17</f>
        <v>58.34</v>
      </c>
      <c r="C26" s="94"/>
      <c r="D26" s="47">
        <f>DATA!E17</f>
        <v>2.2200000000000002</v>
      </c>
      <c r="E26" s="106">
        <f t="shared" si="1"/>
        <v>3.805279396640384E-2</v>
      </c>
    </row>
    <row r="27" spans="1:5" ht="21.75" customHeight="1">
      <c r="A27" s="94" t="str">
        <f>DATA!A18</f>
        <v>POR</v>
      </c>
      <c r="B27" s="47">
        <f>DATA!B18</f>
        <v>31.055999999999997</v>
      </c>
      <c r="C27" s="94"/>
      <c r="D27" s="47">
        <f>DATA!E18</f>
        <v>1.1200000000000001</v>
      </c>
      <c r="E27" s="106">
        <f t="shared" si="1"/>
        <v>3.60638845955693E-2</v>
      </c>
    </row>
    <row r="28" spans="1:5" ht="21.75" customHeight="1">
      <c r="A28" s="94" t="str">
        <f>DATA!A19</f>
        <v>XEL</v>
      </c>
      <c r="B28" s="47">
        <f>DATA!B19</f>
        <v>29.321333333333332</v>
      </c>
      <c r="C28" s="94"/>
      <c r="D28" s="47">
        <f>DATA!E19</f>
        <v>1.1200000000000001</v>
      </c>
      <c r="E28" s="20">
        <f t="shared" si="1"/>
        <v>3.8197444409076443E-2</v>
      </c>
    </row>
    <row r="29" spans="1:5" ht="21.75" customHeight="1">
      <c r="A29" s="94"/>
      <c r="B29" s="47"/>
      <c r="C29" s="94"/>
      <c r="D29" s="47"/>
      <c r="E29" s="106"/>
    </row>
    <row r="30" spans="1:5" ht="12.75">
      <c r="A30" s="7"/>
      <c r="B30" s="47"/>
      <c r="C30" s="7"/>
    </row>
    <row r="31" spans="1:5" ht="12.75">
      <c r="A31" s="7"/>
      <c r="B31" s="7"/>
      <c r="C31" s="7"/>
      <c r="D31" s="48" t="s">
        <v>476</v>
      </c>
      <c r="E31" s="39">
        <f>AVERAGE(E14:E28)</f>
        <v>3.8283798631738621E-2</v>
      </c>
    </row>
    <row r="32" spans="1:5" ht="12.75">
      <c r="A32" s="7"/>
      <c r="B32" s="7"/>
      <c r="C32" s="7"/>
      <c r="D32" s="7"/>
      <c r="E32" s="7"/>
    </row>
    <row r="33" spans="1:5" ht="12.75">
      <c r="A33" s="7"/>
      <c r="B33" s="7"/>
      <c r="C33" s="7"/>
    </row>
    <row r="34" spans="1:5" ht="12.75">
      <c r="A34" s="5"/>
      <c r="B34" s="7"/>
      <c r="C34" s="7"/>
      <c r="D34" s="7"/>
      <c r="E34" s="7"/>
    </row>
    <row r="35" spans="1:5" ht="12.75">
      <c r="A35" s="105" t="s">
        <v>73</v>
      </c>
      <c r="B35" s="7"/>
      <c r="C35" s="7"/>
      <c r="D35" s="7"/>
      <c r="E35" s="7"/>
    </row>
    <row r="36" spans="1:5" ht="12.75">
      <c r="A36" s="97" t="s">
        <v>79</v>
      </c>
      <c r="B36" s="58"/>
      <c r="C36" s="58"/>
      <c r="D36" s="58"/>
      <c r="E36" s="58"/>
    </row>
    <row r="39" spans="1:5" ht="12.75">
      <c r="A39" s="83"/>
    </row>
  </sheetData>
  <phoneticPr fontId="16"/>
  <pageMargins left="1.29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F23" sqref="F23"/>
    </sheetView>
  </sheetViews>
  <sheetFormatPr defaultColWidth="11.42578125" defaultRowHeight="12"/>
  <cols>
    <col min="1" max="2" width="18.85546875" customWidth="1"/>
    <col min="3" max="3" width="3.42578125" customWidth="1"/>
    <col min="4" max="5" width="18.85546875" customWidth="1"/>
  </cols>
  <sheetData>
    <row r="1" spans="1:5" ht="12.75">
      <c r="A1" s="7"/>
      <c r="B1" s="10"/>
      <c r="C1" s="10"/>
      <c r="D1" s="10"/>
      <c r="E1" s="218" t="s">
        <v>538</v>
      </c>
    </row>
    <row r="2" spans="1:5" ht="12.75">
      <c r="A2" s="7"/>
      <c r="B2" s="10"/>
      <c r="C2" s="10"/>
      <c r="D2" s="10"/>
      <c r="E2" s="223" t="s">
        <v>543</v>
      </c>
    </row>
    <row r="3" spans="1:5" ht="12.75">
      <c r="A3" s="7"/>
      <c r="B3" s="10"/>
      <c r="C3" s="10"/>
      <c r="D3" s="10"/>
      <c r="E3" s="223" t="s">
        <v>537</v>
      </c>
    </row>
    <row r="4" spans="1:5" ht="12.75">
      <c r="A4" s="7"/>
      <c r="B4" s="10"/>
      <c r="C4" s="10"/>
      <c r="D4" s="10"/>
      <c r="E4" s="10"/>
    </row>
    <row r="5" spans="1:5" ht="12.75">
      <c r="A5" s="7"/>
      <c r="B5" s="10"/>
      <c r="C5" s="39" t="str">
        <f>DATA!A1</f>
        <v>PUGET SOUND ENERGY</v>
      </c>
      <c r="D5" s="10"/>
      <c r="E5" s="10"/>
    </row>
    <row r="6" spans="1:5" ht="12.75">
      <c r="A6" s="7"/>
      <c r="B6" s="10"/>
      <c r="C6" s="39"/>
      <c r="D6" s="10"/>
      <c r="E6" s="10"/>
    </row>
    <row r="7" spans="1:5" ht="12.75">
      <c r="A7" s="7"/>
      <c r="B7" s="10"/>
      <c r="C7" s="39" t="s">
        <v>150</v>
      </c>
      <c r="D7" s="10"/>
      <c r="E7" s="10"/>
    </row>
    <row r="8" spans="1:5" ht="12.75">
      <c r="A8" s="7"/>
      <c r="B8" s="10"/>
      <c r="C8" s="10" t="s">
        <v>498</v>
      </c>
      <c r="D8" s="10"/>
      <c r="E8" s="10"/>
    </row>
    <row r="9" spans="1:5" ht="12.75">
      <c r="A9" s="7"/>
      <c r="B9" s="10"/>
      <c r="C9" s="10"/>
      <c r="D9" s="10"/>
      <c r="E9" s="10"/>
    </row>
    <row r="10" spans="1:5" ht="12.75">
      <c r="A10" s="7"/>
      <c r="B10" s="10" t="s">
        <v>440</v>
      </c>
      <c r="C10" s="10"/>
      <c r="D10" s="10" t="s">
        <v>441</v>
      </c>
      <c r="E10" s="10" t="s">
        <v>442</v>
      </c>
    </row>
    <row r="11" spans="1:5" ht="12.75">
      <c r="A11" s="21" t="s">
        <v>518</v>
      </c>
      <c r="B11" s="20" t="s">
        <v>541</v>
      </c>
      <c r="C11" s="20"/>
      <c r="D11" s="20" t="s">
        <v>540</v>
      </c>
      <c r="E11" s="20" t="s">
        <v>517</v>
      </c>
    </row>
    <row r="12" spans="1:5" ht="12.75">
      <c r="A12" s="7"/>
      <c r="B12" s="10"/>
      <c r="C12" s="10"/>
      <c r="D12" s="10"/>
      <c r="E12" s="10"/>
    </row>
    <row r="13" spans="1:5" ht="12.75">
      <c r="A13" s="7"/>
      <c r="B13" s="10"/>
      <c r="C13" s="10"/>
      <c r="D13" s="10"/>
      <c r="E13" s="10"/>
    </row>
    <row r="14" spans="1:5" ht="21.75" customHeight="1">
      <c r="A14" s="7" t="str">
        <f>DATA!A5</f>
        <v>SO</v>
      </c>
      <c r="B14" s="10">
        <f>'SGH-8'!E14</f>
        <v>4.5724907063197019E-2</v>
      </c>
      <c r="C14" s="10"/>
      <c r="D14" s="10">
        <f>'SGH-6,p1'!L11</f>
        <v>5.0223048327137552E-2</v>
      </c>
      <c r="E14" s="10">
        <f t="shared" ref="E14:E24" si="0">B14+D14</f>
        <v>9.5947955390334572E-2</v>
      </c>
    </row>
    <row r="15" spans="1:5" ht="21.75" customHeight="1">
      <c r="A15" s="7" t="str">
        <f>DATA!A6</f>
        <v>ALE</v>
      </c>
      <c r="B15" s="10">
        <f>'SGH-8'!E15</f>
        <v>3.9349208938183007E-2</v>
      </c>
      <c r="C15" s="10"/>
      <c r="D15" s="10">
        <f>'SGH-6,p1'!L12</f>
        <v>5.5671994780623055E-2</v>
      </c>
      <c r="E15" s="10">
        <f t="shared" si="0"/>
        <v>9.5021203718806069E-2</v>
      </c>
    </row>
    <row r="16" spans="1:5" ht="21.75" customHeight="1">
      <c r="A16" s="7" t="str">
        <f>DATA!A7</f>
        <v>LNT</v>
      </c>
      <c r="B16" s="10">
        <f>'SGH-8'!E16</f>
        <v>3.825259998140499E-2</v>
      </c>
      <c r="C16" s="10"/>
      <c r="D16" s="10">
        <f>'SGH-6,p1'!L13</f>
        <v>4.7111131772237642E-2</v>
      </c>
      <c r="E16" s="10">
        <f t="shared" si="0"/>
        <v>8.5363731753642633E-2</v>
      </c>
    </row>
    <row r="17" spans="1:7" ht="21.75" customHeight="1">
      <c r="A17" s="7" t="str">
        <f>DATA!A8</f>
        <v>AEP</v>
      </c>
      <c r="B17" s="10">
        <f>'SGH-8'!E17</f>
        <v>4.2756969386009924E-2</v>
      </c>
      <c r="C17" s="10"/>
      <c r="D17" s="10">
        <f>'SGH-6,p1'!L14</f>
        <v>4.4561954848640326E-2</v>
      </c>
      <c r="E17" s="10">
        <f t="shared" si="0"/>
        <v>8.731892423465025E-2</v>
      </c>
    </row>
    <row r="18" spans="1:7" ht="21.75" customHeight="1">
      <c r="A18" s="7" t="str">
        <f>DATA!A9</f>
        <v>CNL</v>
      </c>
      <c r="B18" s="10">
        <f>'SGH-8'!E18</f>
        <v>3.2587914952783736E-2</v>
      </c>
      <c r="C18" s="10"/>
      <c r="D18" s="10">
        <f>'SGH-6,p1'!L15</f>
        <v>6.1096003997450896E-2</v>
      </c>
      <c r="E18" s="10">
        <f t="shared" si="0"/>
        <v>9.3683918950234632E-2</v>
      </c>
    </row>
    <row r="19" spans="1:7" ht="21.75" customHeight="1">
      <c r="A19" s="7" t="str">
        <f>DATA!A10</f>
        <v>ETR</v>
      </c>
      <c r="B19" s="10">
        <f>'SGH-8'!E19</f>
        <v>4.8289738430583512E-2</v>
      </c>
      <c r="C19" s="10"/>
      <c r="D19" s="10">
        <f>'SGH-6,p1'!L16</f>
        <v>0.04</v>
      </c>
      <c r="E19" s="10">
        <f t="shared" si="0"/>
        <v>8.828973843058352E-2</v>
      </c>
    </row>
    <row r="20" spans="1:7" ht="21.75" customHeight="1">
      <c r="A20" s="7" t="str">
        <f>DATA!A11</f>
        <v>WR</v>
      </c>
      <c r="B20" s="10">
        <f>'SGH-8'!E20</f>
        <v>4.2636623926304004E-2</v>
      </c>
      <c r="C20" s="10"/>
      <c r="D20" s="10">
        <f>'SGH-6,p1'!L17</f>
        <v>4.9439188348064232E-2</v>
      </c>
      <c r="E20" s="10">
        <f t="shared" si="0"/>
        <v>9.2075812274368229E-2</v>
      </c>
    </row>
    <row r="21" spans="1:7" ht="21.75" customHeight="1">
      <c r="A21" s="7" t="str">
        <f>DATA!A12</f>
        <v>WEC</v>
      </c>
      <c r="B21" s="10">
        <f>'SGH-8'!E21</f>
        <v>3.4567743174471088E-2</v>
      </c>
      <c r="C21" s="10"/>
      <c r="D21" s="10">
        <f>'SGH-6,p1'!L18</f>
        <v>5.2499999999999998E-2</v>
      </c>
      <c r="E21" s="10">
        <f t="shared" si="0"/>
        <v>8.7067743174471079E-2</v>
      </c>
    </row>
    <row r="22" spans="1:7" ht="21.75" customHeight="1">
      <c r="A22" s="7" t="str">
        <f>DATA!A13</f>
        <v>EIX</v>
      </c>
      <c r="B22" s="10">
        <f>'SGH-8'!E22</f>
        <v>2.9102872326964437E-2</v>
      </c>
      <c r="C22" s="10"/>
      <c r="D22" s="10">
        <f>'SGH-6,p1'!L19</f>
        <v>0.06</v>
      </c>
      <c r="E22" s="10">
        <f t="shared" si="0"/>
        <v>8.9102872326964427E-2</v>
      </c>
    </row>
    <row r="23" spans="1:7" ht="21.75" customHeight="1">
      <c r="A23" s="7" t="str">
        <f>DATA!A14</f>
        <v>IDA</v>
      </c>
      <c r="B23" s="10">
        <f>'SGH-8'!E23</f>
        <v>3.149954408554613E-2</v>
      </c>
      <c r="C23" s="10"/>
      <c r="D23" s="10">
        <f>'SGH-6,p1'!L20</f>
        <v>4.581920228786162E-2</v>
      </c>
      <c r="E23" s="10">
        <f t="shared" si="0"/>
        <v>7.7318746373407743E-2</v>
      </c>
    </row>
    <row r="24" spans="1:7" ht="21.75" customHeight="1">
      <c r="A24" s="7" t="str">
        <f>DATA!A15</f>
        <v>NWE</v>
      </c>
      <c r="B24" s="10">
        <f>'SGH-8'!E24</f>
        <v>3.7251655629139076E-2</v>
      </c>
      <c r="C24" s="10"/>
      <c r="D24" s="10">
        <f>'SGH-6,p1'!L21</f>
        <v>4.3572263342423062E-2</v>
      </c>
      <c r="E24" s="106">
        <f t="shared" si="0"/>
        <v>8.0823918971562131E-2</v>
      </c>
    </row>
    <row r="25" spans="1:7" ht="21.75" customHeight="1">
      <c r="A25" s="94" t="str">
        <f>DATA!A16</f>
        <v>PCG</v>
      </c>
      <c r="B25" s="10">
        <f>'SGH-8'!E25</f>
        <v>3.9923078610442878E-2</v>
      </c>
      <c r="C25" s="10"/>
      <c r="D25" s="10">
        <f>'SGH-6,p1'!L22</f>
        <v>4.2835269773257391E-2</v>
      </c>
      <c r="E25" s="106">
        <f t="shared" ref="E25:E28" si="1">B25+D25</f>
        <v>8.2758348383700275E-2</v>
      </c>
    </row>
    <row r="26" spans="1:7" ht="21.75" customHeight="1">
      <c r="A26" s="94" t="str">
        <f>DATA!A17</f>
        <v>PNW</v>
      </c>
      <c r="B26" s="10">
        <f>'SGH-8'!E26</f>
        <v>3.805279396640384E-2</v>
      </c>
      <c r="C26" s="10"/>
      <c r="D26" s="10">
        <f>'SGH-6,p1'!L23</f>
        <v>4.5422523140212549E-2</v>
      </c>
      <c r="E26" s="106">
        <f t="shared" si="1"/>
        <v>8.347531710661639E-2</v>
      </c>
    </row>
    <row r="27" spans="1:7" ht="21.75" customHeight="1">
      <c r="A27" s="94" t="str">
        <f>DATA!A18</f>
        <v>POR</v>
      </c>
      <c r="B27" s="10">
        <f>'SGH-8'!E27</f>
        <v>3.60638845955693E-2</v>
      </c>
      <c r="C27" s="10"/>
      <c r="D27" s="10">
        <f>'SGH-6,p1'!L24</f>
        <v>3.990082431736218E-2</v>
      </c>
      <c r="E27" s="106">
        <f t="shared" si="1"/>
        <v>7.5964708912931472E-2</v>
      </c>
    </row>
    <row r="28" spans="1:7" ht="21.75" customHeight="1">
      <c r="A28" s="94" t="str">
        <f>DATA!A19</f>
        <v>XEL</v>
      </c>
      <c r="B28" s="10">
        <f>'SGH-8'!E28</f>
        <v>3.8197444409076443E-2</v>
      </c>
      <c r="C28" s="10"/>
      <c r="D28" s="10">
        <f>'SGH-6,p1'!L25</f>
        <v>5.1814833340912192E-2</v>
      </c>
      <c r="E28" s="20">
        <f t="shared" si="1"/>
        <v>9.0012277749988628E-2</v>
      </c>
    </row>
    <row r="29" spans="1:7" ht="12.75">
      <c r="A29" s="7"/>
      <c r="B29" s="10"/>
      <c r="C29" s="10"/>
      <c r="D29" s="10"/>
      <c r="E29" s="10"/>
    </row>
    <row r="30" spans="1:7" ht="12.75">
      <c r="A30" s="7"/>
      <c r="B30" s="10"/>
      <c r="C30" s="10"/>
      <c r="D30" s="38" t="s">
        <v>514</v>
      </c>
      <c r="E30" s="39">
        <f>AVERAGE(E14:E28)</f>
        <v>8.6948347850150792E-2</v>
      </c>
      <c r="G30" s="52"/>
    </row>
    <row r="31" spans="1:7" ht="12.75">
      <c r="A31" s="7"/>
      <c r="B31" s="10"/>
      <c r="C31" s="10"/>
      <c r="D31" s="10"/>
      <c r="E31" s="39"/>
    </row>
    <row r="32" spans="1:7" ht="12.75">
      <c r="A32" s="7"/>
      <c r="B32" s="10"/>
      <c r="C32" s="10"/>
      <c r="D32" s="38" t="s">
        <v>313</v>
      </c>
      <c r="E32" s="39">
        <f>STDEV(E14:E24)</f>
        <v>5.788694066157664E-3</v>
      </c>
    </row>
  </sheetData>
  <phoneticPr fontId="16" type="noConversion"/>
  <pageMargins left="0.97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6176777121FF042B76DFEF1CB58B307" ma:contentTypeVersion="127" ma:contentTypeDescription="" ma:contentTypeScope="" ma:versionID="0fead9a8206ade49b9a40bdd86924ae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2013-02-01T08:00:00+00:00</OpenedDate>
    <Date1 xmlns="dc463f71-b30c-4ab2-9473-d307f9d35888">2014-12-03T08:00:00+00:00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130137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E90A38D9-EBF8-425C-A389-55480E2CFB17}"/>
</file>

<file path=customXml/itemProps2.xml><?xml version="1.0" encoding="utf-8"?>
<ds:datastoreItem xmlns:ds="http://schemas.openxmlformats.org/officeDocument/2006/customXml" ds:itemID="{47FFD358-DA4F-425D-9002-6C727446B0B5}"/>
</file>

<file path=customXml/itemProps3.xml><?xml version="1.0" encoding="utf-8"?>
<ds:datastoreItem xmlns:ds="http://schemas.openxmlformats.org/officeDocument/2006/customXml" ds:itemID="{10216DD2-3C1C-4EEE-89DF-426F9E3A77E1}"/>
</file>

<file path=customXml/itemProps4.xml><?xml version="1.0" encoding="utf-8"?>
<ds:datastoreItem xmlns:ds="http://schemas.openxmlformats.org/officeDocument/2006/customXml" ds:itemID="{40E8C4F3-58CC-42BE-BDB5-8E66BC99A9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12</vt:i4>
      </vt:variant>
    </vt:vector>
  </HeadingPairs>
  <TitlesOfParts>
    <vt:vector size="28" baseType="lpstr">
      <vt:lpstr>Earnings</vt:lpstr>
      <vt:lpstr>$perShare</vt:lpstr>
      <vt:lpstr>DATA</vt:lpstr>
      <vt:lpstr>SGH-4</vt:lpstr>
      <vt:lpstr>SGH-5</vt:lpstr>
      <vt:lpstr>SGH-6,p1</vt:lpstr>
      <vt:lpstr>SGH-6,p2</vt:lpstr>
      <vt:lpstr>SGH-8</vt:lpstr>
      <vt:lpstr>SGH-9</vt:lpstr>
      <vt:lpstr>SGH-10</vt:lpstr>
      <vt:lpstr>SGH-11</vt:lpstr>
      <vt:lpstr>SGH-13</vt:lpstr>
      <vt:lpstr>SGH-14,p1</vt:lpstr>
      <vt:lpstr>SGH-14,p2</vt:lpstr>
      <vt:lpstr>SGH-15</vt:lpstr>
      <vt:lpstr>SGH-17</vt:lpstr>
      <vt:lpstr>'SGH-10'!_Print_Area</vt:lpstr>
      <vt:lpstr>'SGH-11'!Print_Area</vt:lpstr>
      <vt:lpstr>'SGH-13'!Print_Area</vt:lpstr>
      <vt:lpstr>'SGH-14,p1'!Print_Area</vt:lpstr>
      <vt:lpstr>'SGH-14,p2'!Print_Area</vt:lpstr>
      <vt:lpstr>'SGH-15'!Print_Area</vt:lpstr>
      <vt:lpstr>'SGH-4'!Print_Area</vt:lpstr>
      <vt:lpstr>'SGH-5'!Print_Area</vt:lpstr>
      <vt:lpstr>'SGH-6,p1'!Print_Area</vt:lpstr>
      <vt:lpstr>'SGH-6,p2'!Print_Area</vt:lpstr>
      <vt:lpstr>'SGH-8'!Print_Area</vt:lpstr>
      <vt:lpstr>'SGH-9'!Print_Area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G. Hill</dc:creator>
  <cp:lastModifiedBy>Lea Daeschel</cp:lastModifiedBy>
  <cp:lastPrinted>2014-11-24T16:27:30Z</cp:lastPrinted>
  <dcterms:created xsi:type="dcterms:W3CDTF">1999-05-05T16:36:35Z</dcterms:created>
  <dcterms:modified xsi:type="dcterms:W3CDTF">2014-11-25T18:39:35Z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0x0101006E56B4D1795A2E4DB2F0B01679ED314A00B6176777121FF042B76DFEF1CB58B307</vt:lpwstr>
  </property>
  <property fmtid="{D5CDD505-2E9C-101B-9397-08002B2CF9AE}" pid="3" name="_docset_NoMedatataSyncRequired">
    <vt:lpwstr>False</vt:lpwstr>
  </property>
</Properties>
</file>